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ERE" sheetId="1" r:id="rId4"/>
    <sheet state="visible" name="Organization" sheetId="2" r:id="rId5"/>
    <sheet state="visible" name="Product" sheetId="3" r:id="rId6"/>
    <sheet state="visible" name="Infrastructure" sheetId="4" r:id="rId7"/>
    <sheet state="visible" name="IT Accessibility" sheetId="5" r:id="rId8"/>
    <sheet state="visible" name="Case-Specific" sheetId="6" r:id="rId9"/>
    <sheet state="visible" name="AI" sheetId="7" r:id="rId10"/>
    <sheet state="visible" name="Privacy" sheetId="8" r:id="rId11"/>
    <sheet state="visible" name="Institution Evaluation" sheetId="9" r:id="rId12"/>
    <sheet state="visible" name="High-Risk Evaluation" sheetId="10" r:id="rId13"/>
    <sheet state="visible" name="Privacy Analyst Evaluation" sheetId="11" r:id="rId14"/>
    <sheet state="visible" name="Analyst Reference" sheetId="12" r:id="rId15"/>
    <sheet state="hidden" name="Questions" sheetId="13" r:id="rId16"/>
    <sheet state="hidden" name="Auto Responses" sheetId="14" r:id="rId17"/>
    <sheet state="hidden" name="(backend scoring)" sheetId="15" r:id="rId18"/>
  </sheets>
  <definedNames>
    <definedName hidden="1" localSheetId="14" name="_xlnm._FilterDatabase">'(backend scoring)'!$A$2:$V$333</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1">
      <text>
        <t xml:space="preserve">Open ended, all countries where employees work
	-Nichole Arbino
Stays in GNRL
	-Nichole Arbino</t>
      </text>
    </comment>
    <comment authorId="0" ref="C49">
      <text>
        <t xml:space="preserve">[Threaded comment]
Your version of Excel allows you to read this threaded comment; however, any edits to it will get removed if the file is opened in a newer version of Excel. Learn more: https://go.microsoft.com/fwlink/?linkid=870924
Comment:
    This question will be reworded with a preferred answer of no. That is reflected in column T, but the new verbiage should come Monday.</t>
      </text>
    </comment>
  </commentList>
</comments>
</file>

<file path=xl/sharedStrings.xml><?xml version="1.0" encoding="utf-8"?>
<sst xmlns="http://schemas.openxmlformats.org/spreadsheetml/2006/main" count="6366" uniqueCount="2039">
  <si>
    <t xml:space="preserve">Cells contained in this worksheet may contain cells with dropdown lists as well as autopopulated formulas. </t>
  </si>
  <si>
    <r>
      <rPr>
        <rFont val="Verdana"/>
        <b/>
        <color theme="0"/>
        <sz val="20.0"/>
      </rPr>
      <t xml:space="preserve">HECVAT™ Solution Provider Response - </t>
    </r>
    <r>
      <rPr>
        <rFont val="Verdana"/>
        <b/>
        <i/>
        <color theme="0"/>
        <sz val="20.0"/>
      </rPr>
      <t>Start Here</t>
    </r>
  </si>
  <si>
    <t>Date Completed</t>
  </si>
  <si>
    <t>Instructions for Solution Providers</t>
  </si>
  <si>
    <t>GNRL-01</t>
  </si>
  <si>
    <t>CoGrader</t>
  </si>
  <si>
    <t>GNRL-02</t>
  </si>
  <si>
    <t>GNRL-03</t>
  </si>
  <si>
    <t>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t>
  </si>
  <si>
    <t>GNRL-04</t>
  </si>
  <si>
    <t>Gil Quadros Flores</t>
  </si>
  <si>
    <t>GNRL-05</t>
  </si>
  <si>
    <t>CEO</t>
  </si>
  <si>
    <t>GNRL-06</t>
  </si>
  <si>
    <t>partnerships@cograder.com</t>
  </si>
  <si>
    <t>GNRL-07</t>
  </si>
  <si>
    <t>(650) 488-7789</t>
  </si>
  <si>
    <t>GNRL-08</t>
  </si>
  <si>
    <t>USA</t>
  </si>
  <si>
    <t>GNRL-09</t>
  </si>
  <si>
    <t>USA and remotely from other regions</t>
  </si>
  <si>
    <t>Answer</t>
  </si>
  <si>
    <t>Additional Information</t>
  </si>
  <si>
    <t>Guidance</t>
  </si>
  <si>
    <t>Analyst Notes</t>
  </si>
  <si>
    <t>COMP-01</t>
  </si>
  <si>
    <t>Yes</t>
  </si>
  <si>
    <t>We maintain dedicated teams for engineering and product development, and an operations function that handles implementation and customer support. These functions are led by the CTO (Head of Engineering) and the COO (Head of Operations). As of the system description dated January 27, 2025, CoGrader’s personnel were organized under management and engineering/product development and the company lists CEO Gil Flores, CTO/Head of Engineering Vitor Barbosa, and COO/Head of Operations Gabriel Adamante as its leadership.</t>
  </si>
  <si>
    <t>COMP-02</t>
  </si>
  <si>
    <t>CoGrader, founded and headquartered in New York, NY, is a privately run company that provides AI models for educational grading services to educators.</t>
  </si>
  <si>
    <t>COMP-03</t>
  </si>
  <si>
    <t>COMP-04</t>
  </si>
  <si>
    <t>CoGrader maintains a defined information security function and documented security roles and responsibilities. Security and compliance are overseen by executive leadership (COO and CTO), supported by company policies, routine risk assessments, vulnerability scanning, an incident response program, and third-party attestations such as SOC 2. The company’s IT Roles &amp; Responsibilities and Information Security Policy describe these responsibilities and the governance model.</t>
  </si>
  <si>
    <t>COMP-05</t>
  </si>
  <si>
    <t>Hosting and architecture. The product is hosted on Google Cloud Platform with production systems, infrastructure, software, people, and policies in scope for security. Databases use Firebase Firestore. CoGrader uses external LLM providers (OpenAI, Azure, Claude) as part of the solution. 
Encryption and access. All databases are encrypted at rest with AES-256. Data in transit is protected with TLS. Access follows least privilege and privileged access requires MFA and documented approval. Administrative and privileged access is logged and monitored. 
Controls and monitoring. CoGrader maintains vulnerability scanning, active threat monitoring, a documented incident management process with escalation and communications, and annual risk assessments. A Business Continuity and Disaster Recovery plan is maintained and tested. 
Vendor and supply-chain management. CoGrader uses subservice organizations. A formal Vendor Management Policy requires security standards for vendors and annual review of high-risk vendors’ compliance reports (for example SOC 2 or ISO 27001). 
Policies, personnel, and governance. CoGrader maintains written policies (Information Security Policy, Access Control, Data Management, etc.), performs background checks, provides security training, and assigns roles and responsibilities for security in the IT Roles &amp; Responsibilities document. Personnel are organized under management and engineering/product development.</t>
  </si>
  <si>
    <t>End Table Data</t>
  </si>
  <si>
    <t>REQU-01</t>
  </si>
  <si>
    <t>REQU-02</t>
  </si>
  <si>
    <t>REQU-03</t>
  </si>
  <si>
    <t>No</t>
  </si>
  <si>
    <t>REQU-04</t>
  </si>
  <si>
    <t>REQU-05</t>
  </si>
  <si>
    <t>REQU-06</t>
  </si>
  <si>
    <t>REQU-07</t>
  </si>
  <si>
    <t>REQU-08</t>
  </si>
  <si>
    <t>Student first name, last initial
● Student-generated written content (essays)
● Teacher email and name
● Assignment metadata</t>
  </si>
  <si>
    <t xml:space="preserve">Note: The "Organization" tab is required for ALL products and services. </t>
  </si>
  <si>
    <t>Copyright © 2025 EDUCAUSE</t>
  </si>
  <si>
    <r>
      <rPr>
        <rFont val="Verdana"/>
        <b/>
        <color theme="0"/>
        <sz val="20.0"/>
      </rPr>
      <t xml:space="preserve">HECVAT Solution Provider Response - </t>
    </r>
    <r>
      <rPr>
        <rFont val="Verdana"/>
        <b/>
        <i/>
        <color theme="0"/>
        <sz val="20.0"/>
      </rPr>
      <t>Organization</t>
    </r>
  </si>
  <si>
    <t>DOCU-01</t>
  </si>
  <si>
    <r>
      <rPr>
        <rFont val="Verdana"/>
        <color rgb="FF000000"/>
        <sz val="12.0"/>
      </rPr>
      <t xml:space="preserve">Yes, refer to SOC2 ( </t>
    </r>
    <r>
      <rPr>
        <rFont val="Verdana"/>
        <color rgb="FF1155CC"/>
        <sz val="12.0"/>
        <u/>
      </rPr>
      <t>https://cograder.com/soc2.pdf</t>
    </r>
    <r>
      <rPr>
        <rFont val="Verdana"/>
        <color rgb="FF000000"/>
        <sz val="12.0"/>
      </rPr>
      <t xml:space="preserve"> )</t>
    </r>
  </si>
  <si>
    <t>DOCU-02</t>
  </si>
  <si>
    <r>
      <rPr>
        <rFont val="Verdana"/>
        <color rgb="FF000000"/>
        <sz val="12.0"/>
      </rPr>
      <t xml:space="preserve">Yes, refer to SOC2 ( </t>
    </r>
    <r>
      <rPr>
        <rFont val="Verdana"/>
        <color rgb="FF1155CC"/>
        <sz val="12.0"/>
        <u/>
      </rPr>
      <t>https://cograder.com/soc2.pdf</t>
    </r>
    <r>
      <rPr>
        <rFont val="Verdana"/>
        <color rgb="FF000000"/>
        <sz val="12.0"/>
      </rPr>
      <t xml:space="preserve"> )</t>
    </r>
  </si>
  <si>
    <t>DOCU-03</t>
  </si>
  <si>
    <r>
      <rPr>
        <rFont val="Verdana"/>
        <color rgb="FF467886"/>
        <sz val="12.0"/>
        <u/>
      </rPr>
      <t xml:space="preserve">https://cograder.com/soc2.pdf
</t>
    </r>
    <r>
      <rPr>
        <rFont val="Verdana"/>
        <color rgb="FF000000"/>
        <sz val="12.0"/>
        <u/>
      </rPr>
      <t xml:space="preserve">Jan 27, 2025 </t>
    </r>
  </si>
  <si>
    <t>DOCU-04</t>
  </si>
  <si>
    <t>CoGrader is SOC2 Type 1 certified, and follows NIST 1.1 frameworks and guidelines. The company’s security policies reference alignment with recognized frameworks (for example SOC 2 and ISO 27001) and are managed to meet industry expectations for vendor controls and supplier data protection.</t>
  </si>
  <si>
    <t>DOCU-05</t>
  </si>
  <si>
    <r>
      <rPr>
        <rFont val="Verdana"/>
        <color rgb="FF000000"/>
        <sz val="12.0"/>
      </rPr>
      <t xml:space="preserve">Architecture diagrams and a full data-flow description are available. The system description (included in our SOC 2 documentation) shows the platform architecture and components (hosted on Google Cloud Platform, databases in Firebase Firestore, and LLM providers such as OpenAI/Azure/Claude). Data ingestion methods (manual uploads and APIs), encryption in transit and at rest, and the major system components are documented and can be provided to requestors.
</t>
    </r>
    <r>
      <rPr>
        <rFont val="Verdana"/>
        <color rgb="FF1155CC"/>
        <sz val="12.0"/>
        <u/>
      </rPr>
      <t>https://cograder.com/soc2.pdf</t>
    </r>
  </si>
  <si>
    <t>DOCU-06</t>
  </si>
  <si>
    <t>https://cograder.com/privacypolicy</t>
  </si>
  <si>
    <t>DOCU-07</t>
  </si>
  <si>
    <r>
      <rPr>
        <rFont val="Verdana"/>
        <color rgb="FF000000"/>
        <sz val="12.0"/>
      </rPr>
      <t xml:space="preserve">CoGrader maintains HR policies that cover onboarding and offboarding, including background checks at hire, security and privacy training during onboarding, and procedures to remove access on role change or termination. These practices are documented in the Human Resources and related security policies.
</t>
    </r>
    <r>
      <rPr>
        <rFont val="Verdana"/>
        <color rgb="FF1155CC"/>
        <sz val="12.0"/>
        <u/>
      </rPr>
      <t>https://drive.google.com/file/d/1EjF-qHILEzrTx-TfbPaGNi0Y4_dtozFV/edit</t>
    </r>
  </si>
  <si>
    <t>THRD-01</t>
  </si>
  <si>
    <t>CoGrader’s Vendor Management Policy requires vendor due diligence and ongoing security monitoring. High-risk vendors are reviewed at least annually and we review third-party compliance reports (for example SOC 2 or ISO 27001) as part of onboarding and ongoing oversight.</t>
  </si>
  <si>
    <t>THRD-02</t>
  </si>
  <si>
    <t>We put contractual security and privacy requirements into vendor agreements and DPAs. These contracts govern who may access institutional data, the permitted purposes, security controls, breach notification, and requirements for subcontractors and subservice organizations. DPAs and vendor agreements are used routinely when institutional data is involved.
Current third parties include:
OpenAI OpCo, LLC – AI text processing (anonymized educational content only)
Cloud hosting provider (U.S.-based) – encrypted data storage and infrastructure security
CoGrader does not share any student PII with third-party AI providers.</t>
  </si>
  <si>
    <t>THRD-03</t>
  </si>
  <si>
    <t>THRD-04</t>
  </si>
  <si>
    <t>CoGrader maintains a formal third-party/vendor management strategy. It includes a documented risk assessment process and risk register, vendor due diligence, security requirements in contracts, and periodic (at least annual) reviews of high-risk vendors’ compliance attestations. These activities are part of our operational controls and governance.</t>
  </si>
  <si>
    <t>THRD-05</t>
  </si>
  <si>
    <t>CoGrader’s Asset Management and Vendor Management policies cover hardware lifecycle and procurement controls. New assets undergo a business review and require management approval before connecting to our network. Device management, encryption, configuration approval, and secure disposal procedures are documented. Vendor management and procurement controls are applied when sourcing hardware or third-party equipment.</t>
  </si>
  <si>
    <t>CHNG-01</t>
  </si>
  <si>
    <t>CoGrader maintains a documented change management process that requires notification of major changes to customers, with impact analysis and communications handled by Product/Operations. Release notes and scheduled maintenance notices are issued in advance.</t>
  </si>
  <si>
    <t>CHNG-02</t>
  </si>
  <si>
    <t>Customer customizations are supported and tracked as part of our release process. Customizations are evaluated for compatibility and security during change review.</t>
  </si>
  <si>
    <t>CHNG-03</t>
  </si>
  <si>
    <t>We use git based version control.</t>
  </si>
  <si>
    <t>CHNG-04</t>
  </si>
  <si>
    <t>Our change process includes authorization, impact analysis, testing, validation, and rollback procedures.</t>
  </si>
  <si>
    <t>CHNG-05</t>
  </si>
  <si>
    <t>All production changes require documented approval, test evidence, and post-deployment validation.</t>
  </si>
  <si>
    <t>CHNG-06</t>
  </si>
  <si>
    <t>Third-party dependency checks and vulnerability reviews are included in change gates and our secure development practices.</t>
  </si>
  <si>
    <t>CHNG-07</t>
  </si>
  <si>
    <t>We operate a documented patch management process that prioritizes critical patches for rapid deployment and tracks remediation.</t>
  </si>
  <si>
    <t>CHNG-08</t>
  </si>
  <si>
    <t>Temporary compensating controls (network controls, isolation, monitoring) are applied when immediate patching is impractical.</t>
  </si>
  <si>
    <t>CHNG-09</t>
  </si>
  <si>
    <t>CHNG-10</t>
  </si>
  <si>
    <t>We only support the latest production version, which will be delivered to the customer automatically.</t>
  </si>
  <si>
    <t>CHNG-11</t>
  </si>
  <si>
    <t>Regular release cadence and emergency release procedures are documented and communicated to customers.</t>
  </si>
  <si>
    <t>CHNG-12</t>
  </si>
  <si>
    <t>We maintain a multi-year roadmap used for planning, customer communication, and risk assessment.</t>
  </si>
  <si>
    <t>CHNG-13</t>
  </si>
  <si>
    <t>As a cloud SaaS product, routine updates are applied centrally; tenant configuration and data are preserved.</t>
  </si>
  <si>
    <t>CHNG-14</t>
  </si>
  <si>
    <t>Releases and upgrades are scheduled to minimize customer impact and include rollbacks and validations.
Any time outside 9 to 5 EST are off-peak hours</t>
  </si>
  <si>
    <t>CHNG-15</t>
  </si>
  <si>
    <t>Emergency change procedures include immediate authorization, testing where feasible, and after-the-fact documentation and review.</t>
  </si>
  <si>
    <t>CHNG-16</t>
  </si>
  <si>
    <t>Our systems management strategy covers organization- and system-level configurations across all components.</t>
  </si>
  <si>
    <t>PPPR-01</t>
  </si>
  <si>
    <t>PPPR-02</t>
  </si>
  <si>
    <t>We will comply with customers’ privacy and data protection policies as contracted.</t>
  </si>
  <si>
    <t>PPPR-03</t>
  </si>
  <si>
    <t xml:space="preserve">CoGrader is headquartered in the USA and complies with applicable regional laws and contractual residency requirements where required. </t>
  </si>
  <si>
    <t>PPPR-04</t>
  </si>
  <si>
    <t>PPPR-05</t>
  </si>
  <si>
    <r>
      <rPr>
        <rFont val="Verdana"/>
        <i/>
        <color theme="1"/>
        <sz val="11.0"/>
      </rPr>
      <t xml:space="preserve">Secure development and SDLC controls are documented in our Secure Development Policy and applied in practice.
</t>
    </r>
    <r>
      <rPr>
        <rFont val="Verdana"/>
        <i/>
        <color rgb="FF1155CC"/>
        <sz val="11.0"/>
        <u/>
      </rPr>
      <t>https://cograder.com/soc2.pdf</t>
    </r>
  </si>
  <si>
    <t>PPPR-06</t>
  </si>
  <si>
    <t>Background checks are performed as required by role and local law.</t>
  </si>
  <si>
    <t>PPPR-07</t>
  </si>
  <si>
    <t>All new hires review policies and sign required confidentiality and acceptable-use agreements.</t>
  </si>
  <si>
    <t>PPPR-08</t>
  </si>
  <si>
    <r>
      <rPr>
        <rFont val="Verdana"/>
        <i/>
        <color theme="1"/>
        <sz val="11.0"/>
      </rPr>
      <t xml:space="preserve">A company Information Security Policy and complementary operational policies exist and are enforced.
</t>
    </r>
    <r>
      <rPr>
        <rFont val="Verdana"/>
        <i/>
        <color rgb="FF1155CC"/>
        <sz val="11.0"/>
        <u/>
      </rPr>
      <t>https://drive.google.com/file/d/1EjF-qHILEzrTx-TfbPaGNi0Y4_dtozFV/edit</t>
    </r>
  </si>
  <si>
    <t>PPPR-09</t>
  </si>
  <si>
    <t>Privacy-by-design and security controls are incorporated during design, development, and testing.</t>
  </si>
  <si>
    <t>PPPR-10</t>
  </si>
  <si>
    <t>We follow breach-notification timelines required by law and contractual obligations (examples: 72/48 hour notifications in applicable DPAs).</t>
  </si>
  <si>
    <t>PPPR-11</t>
  </si>
  <si>
    <t>Security awareness and phishing training are delivered to staff on a regular schedule.</t>
  </si>
  <si>
    <t>PPPR-12</t>
  </si>
  <si>
    <t>Security and privacy training are mandatory and tracked.</t>
  </si>
  <si>
    <t>PPPR-13</t>
  </si>
  <si>
    <t>Privileged accounts are reviewed on a scheduled basis and access is removed when no longer needed.</t>
  </si>
  <si>
    <t>PPPR-14</t>
  </si>
  <si>
    <t>Internal audit processes and periodic reviews are implemented as part of our control environment.</t>
  </si>
  <si>
    <t>PPPR-15</t>
  </si>
  <si>
    <t xml:space="preserve">Physical and environmental security controls are enforced for corporate locations and are implemented by our cloud provider for infrastructure. </t>
  </si>
  <si>
    <r>
      <rPr>
        <rFont val="Verdana"/>
        <b/>
        <color theme="0"/>
        <sz val="20.0"/>
      </rPr>
      <t xml:space="preserve">HECVAT Solution Provider Response - </t>
    </r>
    <r>
      <rPr>
        <rFont val="Verdana"/>
        <b/>
        <i/>
        <color theme="0"/>
        <sz val="20.0"/>
      </rPr>
      <t>Product</t>
    </r>
  </si>
  <si>
    <t>AAAI-01</t>
  </si>
  <si>
    <t>CoGrader uses Clerk Auth Service for authentication (per the architecture diagram in the SOC 2 report). Through Edlink, CoGrader supports Google SSO, Clever SSO, ClassLink SSO, and any OIDC-compliant provider. Additionally, CoGrader supports Google login and email magic link authentication directly.</t>
  </si>
  <si>
    <t>AAAI-02</t>
  </si>
  <si>
    <t>Yes. CoGrader supports email magic link authentication as an alternative to SSO-based login.</t>
  </si>
  <si>
    <t>AAAI-03</t>
  </si>
  <si>
    <t>We can enforce customer-supplied password complexity rules at the tenant level. Our baseline policy requires a minimum password complexity (minimum 8 characters with upper/lower case, digits, and special characters), and we support stronger institutional rules (longer minima, passphrase encouragement, disallowed character lists) where requested.</t>
  </si>
  <si>
    <t>AAAI-04</t>
  </si>
  <si>
    <t>Not applicable in the current architecture. CoGrader uses Clerk for authentication with Google SSO or email magic links. Since magic links don't require passwords, there's no password complexity to enforce for end users. However, I need you to confirm: Does Clerk support institution-defined password policies if password-based auth were enabled?</t>
  </si>
  <si>
    <t>AAAI-05</t>
  </si>
  <si>
    <t xml:space="preserve">Not Applicable. </t>
  </si>
  <si>
    <t>AAAI-06</t>
  </si>
  <si>
    <t>CoGrader currently provides SSO via Google Workspace only and does not participate in InCommon or eduGAIN. Additional trust federation protocols may be supported in future roadmap iterations depending on district requirements.</t>
  </si>
  <si>
    <t>AAAI-07</t>
  </si>
  <si>
    <t>AAAI-08</t>
  </si>
  <si>
    <t xml:space="preserve">Not applicable. </t>
  </si>
  <si>
    <t>AAAI-09</t>
  </si>
  <si>
    <t>Yes. Clerk's SessionWithActivities provides detailed session information including: the IP address from which this session activity originated, the city from which this session activity occurred (resolved by IP address geo-location), the country from which this session activity occurred, the name of the browser from which this session activity occurred, the type of the device which was used in this session activity.</t>
  </si>
  <si>
    <t>AAAI-10</t>
  </si>
  <si>
    <t>(a) Logging capability:
The additional data included in the latest activity is useful for analytics purposes. A SessionActivity object provides information about the user's location, device and browser.
Reasons for making authenticated requests include keeping an audit log of which device the user is performing actions from. 
CoGrader's SOC 2 policies state: Production systems generate detailed logs of user activities and security events, retained for at least 30 days, protected against tampering.
(b) Requirements to implement logging:
Clerk provides session tracking via API/SDK; CoGrader integrates this with its application logging.
Clerk manages the full session lifecycle, including critical security functionality like active device monitoring and session revocation.
(c) SIEM/log collector:
CoGrader uses a log management tool per SOC 2 controls (CA-17).
Clerk's roadmap includes creating an audit logs section on the Clerk dashboard where admins can see a log of configuration changes and user events.</t>
  </si>
  <si>
    <t>AAAI-11</t>
  </si>
  <si>
    <t>Retention period: CoGrader retains logs for at least 30 days per policy.
Protection: Logs are protected against tampering per CoGrader's Logging &amp; Monitoring policy.
Customer accessibility: Session activity data is accessible via Clerk's API. User.getSessions() retrieves all active sessions for this user, returning an array of SessionWithActivities objects</t>
  </si>
  <si>
    <t>AAAI-12</t>
  </si>
  <si>
    <t>Yes. Clerk supports enterprise SSO via SAML or via the OpenID Connect (OIDC) protocol, either through EASIE or by integrating with any OIDC-compatible provider.</t>
  </si>
  <si>
    <t>AAAI-13</t>
  </si>
  <si>
    <t>Multiple identifiers (such as email, username, or other attributes) can be configured and used for SAML and OIDC connections. However, specific eduPerson is not supported.</t>
  </si>
  <si>
    <t>AAAI-14</t>
  </si>
  <si>
    <t>Yes, through Edlink. Edlink supports integration with various student information systems using OneRoster for data exchange</t>
  </si>
  <si>
    <t>AAAI-15</t>
  </si>
  <si>
    <t>CoGrader supports:
Google Identity (OIDC)
ClassLink &amp; Clever (SAML2/OIDC depending on district configuration)
All authentication endpoints use secure redirect flows, MFA (via identity provider), and industry-standard identity protocols.</t>
  </si>
  <si>
    <t>AAAI-16</t>
  </si>
  <si>
    <t>CoGrader stores a unique internal user ID distinct from the email address. The email address functions as the primary login credential, while the internal ID is used for system operations, permissions, and data integrity.</t>
  </si>
  <si>
    <t>AAAI-17</t>
  </si>
  <si>
    <t>Authentication is through Google SSO or Magic Link where MFA is handled by the district’s identity provider.</t>
  </si>
  <si>
    <t>AAAI-18</t>
  </si>
  <si>
    <t>CoGrader uses token-based session management, where authentication tokens automatically expire after a period of inactivity. When a session expires, the user must reauthenticate before performing protected actions such accessing student data from the LMS or connecting to Google Classroom.</t>
  </si>
  <si>
    <t>DATA-01</t>
  </si>
  <si>
    <t>Production databases and storage are hosted inside Google Cloud Platform private networks and do not use publicly routable addresses for backend database/storage nodes. Public access is limited to front-end endpoints behind load-balancers and reverse proxies; all production cloud resources that hold customer data require documented approval before external access is granted.</t>
  </si>
  <si>
    <t>DATA-02</t>
  </si>
  <si>
    <t>All data in transit is protected by TLS (minimum TLS 1.2), and HTTPS is enforced for client and API traffic. Inter-service traffic and connections to subservice providers use strong TLS configurations.</t>
  </si>
  <si>
    <t>DATA-03</t>
  </si>
  <si>
    <t>Databases and backups are encrypted at rest using AES-256 (or cloud provider equivalent). Encryption at rest is enforced for production databases (Firebase/Firestore) and object storage.</t>
  </si>
  <si>
    <t>DATA-04</t>
  </si>
  <si>
    <t>CoGrader relies on cloud provider cryptographic services and HSM/cloud-KMS capabilities that meet FIPS 140-2/140-3 standards when required. Keys are stored and managed using approved key management systems (HSMs or cloud KMS) and cryptographic libraries consistent with customer/regulatory requirements; we will enable FIPS-validated modules where requested contractually.</t>
  </si>
  <si>
    <t>DATA-05</t>
  </si>
  <si>
    <t>At contract termination we provide an export of institutional data (standard export formats such as JSON/CSV) and retain copies only as needed to support the transition/termination obligations. Typical practice is to provide exports and then securely delete retained copies per the DPA; per customer agreements CoGrader supports a 90-day retrieval/export window for customers.</t>
  </si>
  <si>
    <t>DATA-06</t>
  </si>
  <si>
    <t>DPAs and service agreements explicitly preserve customer ownership rights of all data, inputs, outputs and metadata. Contractual terms state that ownership is retained by the institution even in provider acquisition or insolvency events.</t>
  </si>
  <si>
    <t>DATA-07</t>
  </si>
  <si>
    <t>Backups are always encrypted at rest and in transit and do not leave secure cloud environments.</t>
  </si>
  <si>
    <t>DATA-08</t>
  </si>
  <si>
    <t>Long-term archives and retention media are stored in secure cloud storage provided by GCP with physical facility controls, environmental protections and logical access controls. For any physical media, approved secure storage and chain-of-custody procedures are used.</t>
  </si>
  <si>
    <t>DATA-09</t>
  </si>
  <si>
    <t>Data will be exported to the institution in agreed formats (e.g., JSON/CSV) and CoGrader will securely delete customer data from production and backups per the DPA and contract (standard deletion/export workflows provide a 90-day export window; secure deletion processes and certificates of destruction are available on request).</t>
  </si>
  <si>
    <t>DATA-10</t>
  </si>
  <si>
    <t>Customers can export full or partial datasets (standard formats such as JSON/CSV). Exports can be performed on demand or scheduled as part of contract transition planning; we support secure transfer mechanisms (SFTP/HTTPS) for delivery.</t>
  </si>
  <si>
    <t>DATA-11</t>
  </si>
  <si>
    <t>Backup procedures are designed to capture application and data artifacts necessary for recovery. Backup scope includes application data and components required for restore; restore tests are performed (manual restore to staging) at least annually to validate recovery.</t>
  </si>
  <si>
    <t>DATA-12</t>
  </si>
  <si>
    <t>Backups are stored in geographically redundant cloud regions within the United States.</t>
  </si>
  <si>
    <t>DATA-13</t>
  </si>
  <si>
    <t xml:space="preserve">For cloud deployments, physical media are managed by the cloud provider. If any physical backups or exports are required, they follow our secure chain-of-custody, encrypted transport, and storage procedures. </t>
  </si>
  <si>
    <t>DATA-14</t>
  </si>
  <si>
    <t>Backups are encrypted at rest with strong cryptography (AES-256 or provider equivalent) and encrypted in transit when transferred. Encryption keys are managed via secure key management.</t>
  </si>
  <si>
    <t>DATA-15</t>
  </si>
  <si>
    <t>CoGrader maintains an Asset Management and Media Handling Policy that documents acquisition, inventory, secure storage, sanitization and disposal. Media end-of-life procedures require approved sanitization (destruction or cryptographic erase) and a certificate of destruction for third-party disposals.</t>
  </si>
  <si>
    <t>DATA-16</t>
  </si>
  <si>
    <t>DATA-17</t>
  </si>
  <si>
    <t>DATA-18</t>
  </si>
  <si>
    <t>CoGrader enforces an endpoint security policy for remote workstations: full-disk encryption, malware/EDR, screen lock (corporate devices auto-lock after five minutes; mobile devices after up to 15 minutes), use of password managers, and approved MDM/remote-access controls. Remote workstation standards and incident procedures are documented.</t>
  </si>
  <si>
    <t>DATA-19</t>
  </si>
  <si>
    <t>CoGrader uses a secure multi-tenant cloud architecture with strict logical data separation and encryption ensuring institutional data isolation.</t>
  </si>
  <si>
    <t>DATA-20</t>
  </si>
  <si>
    <t>Customer DPAs and service agreements preserve institutional ownership of all data, inputs, outputs and metadata. Contractual language prohibits sale of student data and defines return/deletion obligations.</t>
  </si>
  <si>
    <t>DATA-21</t>
  </si>
  <si>
    <t>CoGrader’s standard DPA and service termination procedures provide for a minimum transition/export period (standard practice: 90 days) during which customers can export their data and migrate applications. This period is documented in DPAs and customer agreements.</t>
  </si>
  <si>
    <t>DATA-22</t>
  </si>
  <si>
    <t>Immutable/immutable-style snapshots and integrity-protected backups are used where required. Backups are made according to predefined schedules, stored in write-protected/immutability-capable cloud storage, encrypted at rest, and access-restricted. Retention periods (default and extended) are specified in the backup policy and can be adjusted contractually; standard backup retention for transactional backups is 90 days, with archive options for longer retention.</t>
  </si>
  <si>
    <t>DATA-23</t>
  </si>
  <si>
    <t>CoGrader maintains a documented Key Management policy. Keys are generated, stored and managed using HSMs or cloud-KMS (GCP KMS). Practices include role-based access, key separation for environments, periodic rotation, restricted access approval, logging of key usage, secure key backup/escrow processes, and procedures for key compromise and key retirement. Customer-managed keys (CMEK) and HSM-backed key storage are supported where contractually required.</t>
  </si>
  <si>
    <r>
      <rPr>
        <rFont val="Verdana"/>
        <b/>
        <color theme="0"/>
        <sz val="20.0"/>
      </rPr>
      <t xml:space="preserve">HECVAT Solution Provider Response - </t>
    </r>
    <r>
      <rPr>
        <rFont val="Verdana"/>
        <b/>
        <i/>
        <color theme="0"/>
        <sz val="20.0"/>
      </rPr>
      <t>Infrastructure</t>
    </r>
  </si>
  <si>
    <t>APPL-01</t>
  </si>
  <si>
    <t xml:space="preserve">CoGrader currently supports only teacher roles with access to their own data. </t>
  </si>
  <si>
    <t>APPL-02</t>
  </si>
  <si>
    <t>Production traffic is protected by boundary protection and WAF controls. We deploy cloud WAF protections (edge WAF / Cloud Armor or equivalent) to block OWASP Top 10 threats, rate limit suspicious traffic, and enforce application rules.</t>
  </si>
  <si>
    <t>APPL-03</t>
  </si>
  <si>
    <t>We require that only supported OS versions, libraries and runtime dependencies are used in environments that process institutional data. Changes to dependencies are controlled via the Change Management and Secure Development policies.
Dependency and third-party library checks (including SBOM/SCA) are part of pre-release gates. Vulnerability scans run regularly and critical patches are applied via a structured review and deployment process. Annual penetration tests supplement this program.</t>
  </si>
  <si>
    <t>APPL-04</t>
  </si>
  <si>
    <t>APPL-05</t>
  </si>
  <si>
    <t>APPL-06</t>
  </si>
  <si>
    <t>Static Application Security Testing (SAST) and secure code review are part of our Secure Development lifecycle. Developers run automated SAST during CI, and findings must be triaged and remediated before code is promoted. Code reviews and QA gates are enforced in the pre-production pipeline.</t>
  </si>
  <si>
    <t>APPL-07</t>
  </si>
  <si>
    <t>We run a combination of automated unit/integration tests, SAST, DAST (dynamic testing), and manual QA in staging prior to production releases. Security testing (including third-party penetration testing) is performed on an annual cadence and after major releases. Test results and remediation tickets are tracked in our development tooling and available for audit.</t>
  </si>
  <si>
    <t>APPL-08</t>
  </si>
  <si>
    <t>Internal staff access is governed by RBAC and least-privilege. Administrative and privileged accounts require approvals, stronger authentication (MFA), and periodic review. Third-party contractors follow the same role-based access process and are contractually bound to security controls. All access granting/removal events are logged.</t>
  </si>
  <si>
    <t>APPL-09</t>
  </si>
  <si>
    <t>The application implements input validation on both client and server sides to prevent injection, malformed inputs, and unsafe content. Error messages are designed to avoid leaking sensitive system details; user-facing messages are generic while detailed error information is recorded in server logs accessible to the engineering/security teams for troubleshooting. Secure-coding and SAST/DAST controls validate these behaviors during the SDLC.</t>
  </si>
  <si>
    <t>APPL-10</t>
  </si>
  <si>
    <t>We maintain a formal software-supply-chain program as part of our Secure Development and Vendor Management policies. This includes dependency and library vetting in CI/CD, automated Software Composition Analysis (SCA) checks during builds, a maintained SBOM for releases, and contractual controls for third-party components and suppliers.
High-risk third-party components require additional risk review, approval and monitoring; remediation priorities are driven by vulnerability severity and exposure. Vendor and subservice providers must meet our security requirements and are reviewed annually for high risk. Evidence available: Vendor Management Policy, Secure Development Policy and SCA/SBOM artifacts on request.</t>
  </si>
  <si>
    <t>APPL-11</t>
  </si>
  <si>
    <t>Developers follow CoGrader’s Secure Engineering Principles and are required to adhere to secure coding guidelines. Developers receive role-based secure-coding training as part of onboarding and ongoing professional development. Training content covers OWASP Top 10, secure patterns, secure use of third-party libraries, and incident/patch response expectations. Implementation is enforced through code review and CI gates.</t>
  </si>
  <si>
    <t>APPL-12</t>
  </si>
  <si>
    <t>CoGrader applies secure coding methodologies throughout development, including code review, static analysis, CI/CD security checks, and adherence to OWASP-recommended best practices.</t>
  </si>
  <si>
    <t>APPL-13</t>
  </si>
  <si>
    <t>N/A</t>
  </si>
  <si>
    <t>CoGrader is delivered as a cloud web application. We do not publish a mobile native app; the product is accessed via web browsers (TLS) and uses encrypted, session-based authentication. No sensitive data is stored persistently on client devices beyond an encrypted browser session. If a customer requests a mobile app in future, distribution and store-release controls would be documented and aligned with app-store best practices.</t>
  </si>
  <si>
    <t>APPL-14</t>
  </si>
  <si>
    <t>Employees cannot obtain administrator access to an institutional instance.</t>
  </si>
  <si>
    <t>DCTR-01</t>
  </si>
  <si>
    <t>GCP</t>
  </si>
  <si>
    <t>CoGrader’s production environment is hosted on Google Cloud Platform (GCP). System architecture and production boundaries are documented in our SOC-2 System Description. We rely on GCP for infrastructure services and implement additional CoGrader controls at the application layer.</t>
  </si>
  <si>
    <t>DCTR-02</t>
  </si>
  <si>
    <t>DCTR-03</t>
  </si>
  <si>
    <t>We use GCP region selection to support geographic data residency requirements. Where customers require data to reside in a specific region or geography, we will architect the tenant to use the appropriate cloud region and document the configuration in the contract/implementation plan. Evidence: SOC-2 System Description and onboarding playbook.</t>
  </si>
  <si>
    <t>DCTR-04</t>
  </si>
  <si>
    <t>DCTR-05</t>
  </si>
  <si>
    <t>DCTR-06</t>
  </si>
  <si>
    <t>DCTR-07</t>
  </si>
  <si>
    <t>The service is architected for high availability and resilience across multiple geographic regions (primary and secondary regions) supported by GCP’s regional/zone replication. Replication and failover strategies are part of our DR and architecture design. Evidence: SOC-2 System Description and DR plan.</t>
  </si>
  <si>
    <t>DCTR-08</t>
  </si>
  <si>
    <t>CoGrader’s production architecture uses redundant components (multi-AZ/region replication, load balancers, and failover) to meet availability commitments. High-availability design is tested as part of DR exercises and maintained through our change and release processes. Evidence: System Description and DR testing results.</t>
  </si>
  <si>
    <t>DCTR-09</t>
  </si>
  <si>
    <t>DCTR-10</t>
  </si>
  <si>
    <t>DCTR-11</t>
  </si>
  <si>
    <t>DCTR-12</t>
  </si>
  <si>
    <t>DCTR-13</t>
  </si>
  <si>
    <t>DCTR-14</t>
  </si>
  <si>
    <t>All privileged and administrative accounts require multi-factor authentication. MFA is enforced for production and administrative access by policy and by technical controls (IdP/SSO conditional access or enforced TOTP/Duo/FIDO second factors). Privileged access is centrally managed, requires documented approval, is logged, and is subject to periodic review and revocation when no longer needed. This requirement is described in the Access Control and IT Roles &amp; Responsibilities policies.</t>
  </si>
  <si>
    <t>DCTR-15</t>
  </si>
  <si>
    <t>We apply cloud provider hardening and approved baseline images as part of our platform build process. OS and image baselines are hardened to industry standards (e.g., CIS benchmarks or equivalent), maintained as “gold” images, and managed through configuration management and change control. Images and host configurations are scanned for drift and vulnerabilities and updated via our patch/change process before promotion to production. Evidence: Secure Development, Asset Management and Change Management policies and CI/CD artifacts.</t>
  </si>
  <si>
    <t>DCTR-16</t>
  </si>
  <si>
    <t>CoGrader manages encryption keys through cloud-native Key Management Services (KMS) that enforce strict separation of duties. The cloud provider cannot access plaintext keys, as key usage is tightly restricted and audited.</t>
  </si>
  <si>
    <t>FIDP-01</t>
  </si>
  <si>
    <t>Yes. CoGrader uses firewalls configured to prevent unauthorized access (Control CA-66). Our infrastructure is hosted on Google Cloud Platform, which provides enterprise-grade VPC firewall capabilities with stateful packet inspection as part of the underlying cloud security architecture. Firewall rulesets are reviewed at least annually, and required changes are tracked to completion (Control CA-71). Privileged access to the firewall is restricted to authorized users with a documented business need (Control CA-43).</t>
  </si>
  <si>
    <t>FIDP-02</t>
  </si>
  <si>
    <t>Yes. CoGrader maintains a formal Change Management Policy that governs all changes to infrastructure and network configurations. Specifically:
All change requests are evaluated by the product management team based on alignment with business strategy, prioritized according to benefits, urgency, required effort, and potential security impacts
Changes must be authorized, formally documented, tested, reviewed, and approved prior to implementation in the production environment (Control CA-39)
A dedicated ticket is created for each request using CoGrader's change management and ticketing tools
Firewall rulesets are reviewed at least annually, and required changes are tracked to completion (Control CA-71)
Network and system hardening standards are documented based on industry best practices and reviewed at least annually (Control CA-70)</t>
  </si>
  <si>
    <t>FIDP-03</t>
  </si>
  <si>
    <t>Yes. CoGrader uses an intrusion detection system to provide continuous monitoring of the company's network and early detection of potential security breaches (Controls CA-68, CA-69). This capability is part of our broader security monitoring program, which includes:
A log management tool to identify events that may have a potential impact on security objectives (Control CA-17)
Infrastructure monitoring tools that generate alerts when specific predefined thresholds are met (Control CA-76)
Regular use of external intelligence sources to track newly discovered threats and vulnerabilities
Logging and analysis of unusual system activities to identify and mitigate potential threats</t>
  </si>
  <si>
    <t>FIDP-04</t>
  </si>
  <si>
    <t>Yes. CoGrader implements multiple host-based security controls to detect threats at the endpoint level:
Host-based vulnerability scans are performed at least quarterly on all external-facing systems (Control CA-16)
Anti-malware technology is deployed to environments commonly susceptible to malicious attacks, configured to update routinely and logged across all relevant systems (Control CA-74)
Infrastructure monitoring tools monitor systems, infrastructure, and performance, generating alerts when predefined thresholds are met (Control CA-76)
Critical and high vulnerabilities identified through scanning are tracked to remediation
Critical system files are monitored for unauthorized changes</t>
  </si>
  <si>
    <t>FIDP-05</t>
  </si>
  <si>
    <t>Yes. CoGrader maintains comprehensive logging and audit capabilities:
Production systems generate detailed logs of user activities and security events
Logs are retained for at least 30 days
Logs are protected against tampering
A log management tool is utilized to identify events that may have potential impact on security objectives (Control CA-17)
Critical system files are monitored for unauthorized changes
All clocks are synchronized with reputable network time servers to ensure accurate audit timestamps
Changes to software and infrastructure components are formally documented and tracked through the change management system (Control CA-39)</t>
  </si>
  <si>
    <t>FIDP-06</t>
  </si>
  <si>
    <t>Yes. Authority for firewall changes is documented within our access control and change management frameworks:
Privileged access to the firewall is restricted to authorized users with a documented business need (Control CA-43)
Privileged access to the production network is restricted to authorized users with business need (Control CA-49)
Access to migrate changes to production is restricted to authorized personnel (Control CA-56)
User access to in-scope system components is based on job role and function, or requires a documented access request form and manager approval prior to access being provisioned (Control CA-52)
Policy exceptions require COO approval
Additional Info: Firewall changes follow the standard change management approval process. Access is limited to senior engineering personnel, with the COO serving as the approver for policy exceptions and security-related escalations.</t>
  </si>
  <si>
    <t>FIDP-07</t>
  </si>
  <si>
    <t>CoGrader employs a defense-in-depth approach to network security that includes preventive controls:
Network and web application firewalls are implemented to protect internet connections, internal zones, and applications from threats, with appropriate alerts for timely response
Firewalls are configured to prevent unauthorized access (Control CA-66)
The network is segmented to prevent unauthorized access to customer data (Control CA-44)
Networking ports and protocols are restricted based on the principle of least functionality, only opened with proper justification
Secure DNS and IP blocking are utilized to restrict access to high-risk websites
Infrastructure supporting the service is patched as part of routine maintenance and in response to identified vulnerabilities (Control CA-67)</t>
  </si>
  <si>
    <t>FIDP-08</t>
  </si>
  <si>
    <t>Yes. CoGrader implements host-based preventive controls across endpoints:
Detection, prevention, and recovery controls are implemented on all company-issued endpoints
Anti-malware technology is deployed to environments commonly susceptible to malicious attacks, configured to update routinely, logged, and installed on all relevant systems (Control CA-74)
Infrastructure is patched as part of routine maintenance and as a result of identified vulnerabilities to ensure servers are hardened against security threats (Control CA-67)
Network and system hardening standards are documented based on industry best practices and reviewed at least annually (Control CA-70)
A mobile device management (MDM) system is in place to centrally manage mobile devices supporting the service (Control CA-72)
Devices must be encrypted and protected by firewalls, anti-malware software, and system logs
Hard disk encryption must be enabled on all end-user devices</t>
  </si>
  <si>
    <t>FIDP-09</t>
  </si>
  <si>
    <t>CoGrader employs advanced threat monitoring capabilities as part of our security program:
Active threat monitoring is performed to detect and mitigate potential risks
Regular use of external intelligence sources to track newly discovered threats and vulnerabilities
Automated detection tools are deployed on infrastructure and software to ensure continuous monitoring and identification of suspicious behaviors
Penetration testing is performed at least annually, with remediation plans developed and changes implemented to address vulnerabilities in accordance with SLAs (Control CA-33)
Risk assessments are performed at least annually, including identification of threats and changes (environmental, regulatory, and technological) to service commitments (Control CA-30)
Security leadership meets quarterly to align on security initiatives, review network security, manage infrastructure, and discuss security risks</t>
  </si>
  <si>
    <t>FIDP-10</t>
  </si>
  <si>
    <t>Third-party (cloud provider)</t>
  </si>
  <si>
    <t>Intrusion monitoring is performed using a combination of internal processes and cloud-native security capabilities:
CoGrader's internal security team manages and monitors security tools and processes
Google Cloud Platform, as our infrastructure provider, provides complementary security monitoring capabilities as part of the subservice organization relationship
Security leadership meets quarterly to review network security, manage infrastructure, and discuss security risks
The company collects and reviews compliance reports (SOC 2, ISO 27001, or equivalent security due diligence documentation) for high-risk vendors at least annually
Automated detection tools are deployed internally on infrastructure and software</t>
  </si>
  <si>
    <t>FIDP-11</t>
  </si>
  <si>
    <t>Yes. CoGrader implements continuous security monitoring:
An intrusion detection system provides continuous monitoring of the network and early detection of potential security breaches (Controls CA-68, CA-69)
Infrastructure monitoring tools operate continuously and generate alerts when specific predefined thresholds are met (Control CA-76)
Automated detection tools are deployed on infrastructure and software to ensure continuous monitoring and identification of suspicious behaviors
Logging is activated and monitoring tools gather metrics from ingested logs to detect potential security threats, unusual system behavior, and monitor overall system performance
Security and privacy incidents are logged, tracked, resolved, and communicated to affected parties according to the incident response policy (Control CA-77)
The incident response plan is tested at least annually (Control CA-78)</t>
  </si>
  <si>
    <t>HFIH-01</t>
  </si>
  <si>
    <t>Yes. CoGrader maintains a formal Security Incident Response Plan that is documented and communicated to authorized users (Control CA-22). The plan includes:
A well-defined governance process for detecting, managing, and responding to security events, supported by dedicated resources
Defined incident severity levels:
S1 - Critical Severity: Active exploitation confirmed; immediate executive notification required
S2 - High Severity: Potential exploitation likely; requires a support ticket and manager notification
S3/S4 - Medium and Low Severity: Requires further investigation with a support ticket assigned to the appropriate department
Structured incident response procedures covering:
Detection/Reporting: Automated technical safeguards to alert of potential incidents, internal reporting requirements, and external reporting channels (security@cograder.com)
Analysis: Identification of affected systems, assessment of data involved, evaluation of response level required, identification of affected parties, and determination of whether internal/external actors or malicious attacks are involved
Containment and Response: Immediate actions to stop the source of the incident, including taking affected machines offline, segregating affected systems, securing physical areas if applicable, and implementing additional technical measures
Post-Incident Communication: Internal and external notifications as dictated by breach assessment, notification of affected parties within regulatory timeframes
Lessons Learned: Post-mortem meetings with senior management and the Incident Response Team to evaluate the incident and discuss prevention strategies; findings are documented and shared with relevant team members
The incident response plan is tested at least annually (Control CA-78)
Security and privacy incidents are logged, tracked, resolved, and communicated to affected or relevant parties according to the policy (Control CA-77)</t>
  </si>
  <si>
    <t>HFIH-02</t>
  </si>
  <si>
    <t>Yes. CoGrader maintains an internal Incident Response Team (IRT) with defined roles and responsibilities:
The CTO is responsible for classifying incident severity levels and overseeing technical response
The Incident Response Team conducts analysis, containment, and remediation activities
Senior management participates in post-mortem meetings to evaluate incidents and discuss prevention strategies
Roles and responsibilities for the design, development, implementation, operation, maintenance, and monitoring of information security controls are formally assigned in job descriptions and the IT Roles and Responsibilities policy (Control CA-12)
The COO oversees security policy exceptions and escalations
Security leadership meets quarterly to align on security initiatives, review network security, manage infrastructure, and discuss security risks
Additionally, CoGrader leverages complementary capabilities from subservice organizations:
Google Cloud Platform provides infrastructure-level incident response capabilities
Compliance reports (SOC 2, ISO 27001, or equivalent) are collected and reviewed for high-risk vendors at least annually (Control CA-31)</t>
  </si>
  <si>
    <t>HFIH-03</t>
  </si>
  <si>
    <t>Yes. CoGrader maintains continuous incident detection and response capabilities:
Automated technical safeguards are deployed to alert CoGrader of potential incidents around the clock
An intrusion detection system provides continuous monitoring of the network and early detection of potential security breaches (Controls CA-68, CA-69)
Infrastructure monitoring tools operate continuously and generate alerts when specific predefined thresholds are met (Control CA-76)
Automated detection tools are deployed on infrastructure and software to ensure continuous monitoring and identification of suspicious behaviors
Employees and stakeholders are required to report suspected incidents immediately through designated channels, including email to security@cograder.com
Customers can report security concerns via the platform support ticket system, and these communications are monitored in accordance with the Security Incident Response Plan
Google Cloud Platform, as our infrastructure provider, provides 24x7 infrastructure monitoring and incident response capabilities as part of the subservice organization relationship</t>
  </si>
  <si>
    <t>HFIH-04</t>
  </si>
  <si>
    <t>Yes. CoGrader maintains comprehensive insurance coverage including cyber liability protection. Our Business Owners Policy includes:
Cyber Liability Coverage with a $1,000,000 aggregate limit, covering:
Data Compromise Response Expenses
Data Compromise Defense and Liability
Computer Attack Coverage
Cyber Extortion
Identity Recovery Coverage
Coverage is provided through The Hartford, policy effective through June 2026
Additional coverage includes General Liability, Business Personal Property, and Business Income protection</t>
  </si>
  <si>
    <t>VULN-01</t>
  </si>
  <si>
    <t>Yes. CoGrader maintains a comprehensive vulnerability management and secure development program:
Host-based vulnerability scans are performed at least quarterly on all external-facing systems (Control CA-16)
Critical and high vulnerabilities are tracked to remediation
A formal systems development life cycle (SDLC) methodology is in place that governs the development, acquisition, implementation, changes, and maintenance of information systems and related technology requirements (Control CA-35)
All changes to software and infrastructure components must be authorized, formally documented, tested, reviewed, and approved prior to being implemented in the production environment (Control CA-39)
Quality assurance testing and code reviews are performed in a separate environment before pushing to production
Source code is managed in a private GitHub repository, with version control allowing for tracking changes and rollbacks as needed
Infrastructure supporting the service is patched as part of routine maintenance and as a result of identified vulnerabilities to ensure servers are hardened against security threats (Control CA-67)
The company's formal policies outline requirements for vulnerability management and system monitoring (Control CA-75)</t>
  </si>
  <si>
    <t>VULN-02</t>
  </si>
  <si>
    <t>Yes. CoGrader can provide vulnerability scan summaries and remediation status to institutional customers upon request, subject to execution of an appropriate confidentiality agreement or NDA. This information may be shared as part of:
Our SOC 2 Type 1 report, which documents our vulnerability management controls and attestation by independent auditors
Security due diligence documentation provided during vendor evaluation processes
Periodic security reviews as defined in customer agreements
Please contact security@cograder.com to request this information.</t>
  </si>
  <si>
    <t>VULN-03</t>
  </si>
  <si>
    <t>CoGrader can accommodate customer-initiated security testing under appropriate conditions:
Testing must be coordinated in advance and performed at a mutually agreed upon time and date
A formal authorization agreement or penetration testing rules of engagement document must be executed prior to testing
Testing scope, methods, and boundaries must be defined and approved in advance
CoGrader requests advance notice of at least 14 business days to coordinate internally and with our infrastructure providers
Testing must not disrupt service availability for other customers
Please contact security@cograder.com to initiate a request for customer-directed security testing.</t>
  </si>
  <si>
    <t>VULN-04</t>
  </si>
  <si>
    <t xml:space="preserve">Yes. CoGrader undergoes regular third-party security assessments:
Penetration testing is performed at least annually by qualified third-party assessors (Control CA-33)
A remediation plan is developed and changes are implemented to remediate vulnerabilities identified during testing in accordance with SLAs
CoGrader completed a SOC 2 Type 1 examination as of January 27, 2025, conducted by an independent CPA firm in accordance with attestation standards established by the American Institute of Certified Public Accountants (AICPA)
Risk assessments are performed at least annually, including identification of threats and changes (environmental, regulatory, and technological) to service commitments (Control CA-30)
The company collects and reviews compliance reports (SOC 2, ISO 27001, or equivalent security due diligence documentation) for high-risk vendors at least annually (Control CA-31)
</t>
  </si>
  <si>
    <t>VULN-05</t>
  </si>
  <si>
    <t>Yes. CoGrader addresses web application security vulnerabilities through multiple controls:
Host-based vulnerability scans are performed at least quarterly on all external-facing systems, including web applications (Control CA-16)
Penetration testing performed at least annually includes assessment of common web application vulnerabilities such as those identified in the OWASP Top 10 (Control CA-33)
A formal systems development life cycle methodology governs secure development practices (Control CA-35)
Network and web application firewalls are implemented to protect applications from threats, with appropriate alerts for timely response
All changes undergo testing and code review prior to production deployment (Control CA-39)
Network and system hardening standards are documented based on industry best practices and reviewed at least annually (Control CA-70)
Critical and high vulnerabilities are tracked to remediation</t>
  </si>
  <si>
    <t>VULN-06</t>
  </si>
  <si>
    <t>Yes. CoGrader performs regular external vulnerability scanning and assessment:
Host-based vulnerability scans are performed at least quarterly on all external-facing systems (Control CA-16)
Critical and high vulnerabilities identified are tracked to remediation
Penetration testing is performed at least annually, which includes external assessment of internet-facing systems and applications (Control CA-33)
Infrastructure supporting the service is patched as part of routine maintenance and as a result of identified vulnerabilities (Control CA-67)
An intrusion detection system provides continuous monitoring of the network and early detection of potential security breaches (Controls CA-68, CA-69)
Regular use of external intelligence sources to track newly discovered threats and vulnerabilities
Firewall rulesets are reviewed at least annually (Control CA-71)</t>
  </si>
  <si>
    <r>
      <rPr>
        <rFont val="Verdana"/>
        <b/>
        <color theme="0"/>
        <sz val="20.0"/>
      </rPr>
      <t xml:space="preserve">HECVAT Solution Provider Response - </t>
    </r>
    <r>
      <rPr>
        <rFont val="Verdana"/>
        <b/>
        <i/>
        <color theme="0"/>
        <sz val="20.0"/>
      </rPr>
      <t>IT Accessibility</t>
    </r>
  </si>
  <si>
    <t>ITAC-01</t>
  </si>
  <si>
    <t>Gabriel Adamante</t>
  </si>
  <si>
    <t>Gabriel Adamante, Co-Founder &amp; COO, is the primary accessibility and privacy contact for CoGrader (see VPAT contact and our DPA contacts).</t>
  </si>
  <si>
    <t>ITAC-02</t>
  </si>
  <si>
    <t>Chief Operating Officer (COO)</t>
  </si>
  <si>
    <t>The COO (Gabriel Adamante) is CoGrader’s operational and privacy lead and serves as the accessibility point of contact for procurement, evaluation and escalation.</t>
  </si>
  <si>
    <t>ITAC-03</t>
  </si>
  <si>
    <t>gabriel@cograder.com</t>
  </si>
  <si>
    <t>For privacy/DPA issues, customers can also contact privacy@cograder.com as needed.</t>
  </si>
  <si>
    <t>ITAC-04</t>
  </si>
  <si>
    <t>ITAC-05</t>
  </si>
  <si>
    <t>https://cograder.com/vpat.pdf</t>
  </si>
  <si>
    <t>ITAC-06</t>
  </si>
  <si>
    <t>The VPAT is available at the link above and documents accessibility testing and results; we will produce an updated VPAT/ACR on request to reflect any product changes or a newer WCAG/Section 508 evaluation.</t>
  </si>
  <si>
    <t>ITAC-07</t>
  </si>
  <si>
    <t>CoGrader will contractually agree to meet the stated accessibility standard (or WCAG 2.1 AA) as part of procurements where requested. Contract language can include a statement of conformance, remediation commitments for confirmed accessibility defects, and an agreed schedule for any required corrections or remediation activities. Our platform is built on the Mantine UI component library, which follows WAI-ARIA accessibility guidelines. All Mantine components have proper roles, aria-* attributes and semantics, provide full keyboard support, manage focus correctly, and support screen readers. This architectural foundation ensures ongoing conformance as the platform evolves.</t>
  </si>
  <si>
    <t>ITAC-08</t>
  </si>
  <si>
    <t>CoGrader substantially conforms to WCAG 2.1 AA. Our VPAT documents "Supports" conformance across all Level A and Level AA success criteria, including non-text content, captions, keyboard accessibility, timing adjustable, error identification, labels, consistent navigation, and error prevention. The platform is built using Mantine, whose components are tested with axe (jest-axe) for required roles and aria-* attributes, with over 10,000 unit tests covering keyboard support and focus management. Components are also manually tested with screen readers (VoiceOver) to ensure full accessibility for assistive technology users.</t>
  </si>
  <si>
    <t>ITAC-09</t>
  </si>
  <si>
    <t>Yes. Accessibility issues can be reported through our standard support channels at support@cograder.com. Issues are logged, tracked, and prioritized within our development workflow. As our UI is built on Mantine components, accessibility issues are addressed through both internal remediation and by leveraging updates from the Mantine library, which maintains an active accessibility testing and improvement process with automated and manual testing protocols.</t>
  </si>
  <si>
    <t>ITAC-10</t>
  </si>
  <si>
    <t>Yes. CoGrader provides the following accessibility documentation:
A current VPAT (Revised Section 508 Edition, March 2024) documenting conformance across WCAG 2.0 Level A, Level AA, and Section 508 criteria
Our underlying component library (Mantine) provides publicly accessible documentation of accessibility features for each component</t>
  </si>
  <si>
    <t>ITAC-11</t>
  </si>
  <si>
    <t>The current VPAT (Accessibility Conformance Report) for CoGrader (Mar 2024) documents accessibility evaluation methods used (“going through all user flows”) and the per-criterion results, but the published VPAT was prepared as an internal evaluation rather than a third-party accessibility audit. CoGrader performs independent accessibility evaluations and will engage a qualified third-party accessibility assessor for a formal audit on request or as part of a contractual procurement review. We have not engaged an independent third-party accessibility auditor for a formal external audit at this time, but can discuss this option if required by the institution.</t>
  </si>
  <si>
    <t>ITAC-12</t>
  </si>
  <si>
    <t>Yes. Accessibility conformance is verified through multiple processes:
Internal testing using screen readers (VoiceOver) and multiple device types (iPad, MacBook Air, Windows)
Reliance on Mantine's automated testing framework, which includes axe (jest-axe) integration to verify required roles and aria-* attributes</t>
  </si>
  <si>
    <t>ITAC-13</t>
  </si>
  <si>
    <t>WAI-ARIA Guidelines – Implemented through Mantine component library with proper roles, aria-* attributes, and semantics</t>
  </si>
  <si>
    <t>ITAC-14</t>
  </si>
  <si>
    <t>CoGrader maintains an accessibility roadmap that documents assessment, remediation, validation and VPAT update milestones. The roadmap includes phases for (1) gap assessment and WCAG 2.1 AA mapping, (2) prioritized remediation of critical/AA items, (3) manual and automated verification, and (4) an updated ACR/VPAT and customer communications. A current roadmap and delivery milestones (scoped to the version under review) will be provided on request or during contract negotiations. The March 2024 VPAT is our current public accessibility artifact.</t>
  </si>
  <si>
    <t>ITAC-15</t>
  </si>
  <si>
    <t>Yes. CoGrader's development team maintains current knowledge of accessibility best practices. Our approach includes:
Utilizing the Mantine component library, which provides built-in accessibility patterns and reduces the need for custom accessibility implementation
Following Mantine's documented guidelines for building accessible applications, including semantic HTML usage, proper input labeling, aria-label implementation, keyboard navigation, and color contrast requirements</t>
  </si>
  <si>
    <t>ITAC-16</t>
  </si>
  <si>
    <t>Accessibility is integrated into CoGrader’s Secure Development lifecycle: requirements and acceptance criteria for accessibility are captured in user stories, SBOM/QA gates require automated checks, manual assistive-tech testing is required in staging, and accessibility defects are triaged like security defects with SLAs. The VPAT and internal SDLC/secure-engineering documentation describe these controls and the validation steps used during releases. Implementation artifacts (acceptance checklist, test scripts) can be supplied for audit.</t>
  </si>
  <si>
    <t>ITAC-17</t>
  </si>
  <si>
    <t>Our Mantine component foundation ensures all interactive elements support full keyboard navigation with proper focus management. However we cannot guarantee full navigation through keyboard.</t>
  </si>
  <si>
    <t>ITAC-18</t>
  </si>
  <si>
    <t>No. CoGrader does not require users to activate a special accessibility mode, use a lite version, or rely on accessibility overlays or AI-based alternates. Accessibility is built into the core product experience through our use of Mantine components, which provide native accessibility support including proper ARIA attributes, keyboard navigation, screen reader compatibility, and focus management as standard functionality for all users.</t>
  </si>
  <si>
    <r>
      <rPr>
        <rFont val="Verdana"/>
        <b/>
        <color theme="0"/>
        <sz val="20.0"/>
      </rPr>
      <t xml:space="preserve">HECVAT Solution Provider Response - </t>
    </r>
    <r>
      <rPr>
        <rFont val="Verdana"/>
        <b/>
        <i/>
        <color theme="0"/>
        <sz val="20.0"/>
      </rPr>
      <t>Case-Specific</t>
    </r>
    <r>
      <rPr>
        <rFont val="Verdana"/>
        <b/>
        <color theme="0"/>
        <sz val="20.0"/>
      </rPr>
      <t xml:space="preserve"> </t>
    </r>
    <r>
      <rPr>
        <rFont val="Verdana"/>
        <b/>
        <i/>
        <color theme="0"/>
        <sz val="20.0"/>
      </rPr>
      <t>Questions</t>
    </r>
  </si>
  <si>
    <t>CONS-01</t>
  </si>
  <si>
    <t>CONS-02</t>
  </si>
  <si>
    <t>CONS-03</t>
  </si>
  <si>
    <t>CONS-04</t>
  </si>
  <si>
    <t>CONS-05</t>
  </si>
  <si>
    <t>CONS-06</t>
  </si>
  <si>
    <t>CONS-07</t>
  </si>
  <si>
    <t>CONS-08</t>
  </si>
  <si>
    <t>CONS-09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</si>
  <si>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</si>
  <si>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</si>
  <si>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</si>
  <si>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</si>
  <si>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</si>
  <si>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</si>
  <si>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</si>
  <si>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</si>
  <si>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</si>
  <si>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</si>
  <si>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</si>
  <si>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</si>
  <si>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</si>
  <si>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</si>
  <si>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</si>
  <si>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</si>
  <si>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</si>
  <si>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</si>
  <si>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</si>
  <si>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</si>
  <si>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</si>
  <si>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</si>
  <si>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</si>
  <si>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</si>
  <si>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</si>
  <si>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</si>
  <si>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</si>
  <si>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</si>
  <si>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</si>
  <si>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</si>
  <si>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CoGrader does not currently publish an independent PCI DSS Attestation of Compliance (AoC) or Report on Compliance (RoC). Our contractual materials and DPAs do, however, acknowledge PCI DSS as a relevant standard and require demonstration of applicable certifications for subservice providers or (where CoGrader is in-scope) evidence of successful certification on request. We will provide applicable PCI artifacts to customers under procurement or NDA when available and as required by contract.</t>
  </si>
  <si>
    <t>PCID-02</t>
  </si>
  <si>
    <t>CoGrader’s product is not listed as a PA-DSS certified payment application. Where a payment application is required, CoGrader’s typical approach is to integrate with PCI-validated payment processors and/or payment applications that handle card entry, tokenization and storage, thereby minimizing CoGrader’s PCI scope. Any PA-DSS or payment-application specific controls required for a given deployment will be documented during onboarding.</t>
  </si>
  <si>
    <t>PCID-03</t>
  </si>
  <si>
    <t>CoGrader’s deployments rely on PCI-compliant subservice providers for payment functionality in typical customer implementations. To reduce PCI scope and risk, cardholder data collection and authorization is generally performed by a third-party payment processor (tokenization/redirect/embed patterns). CoGrader documents subservice providers in our system description and vendor management program and will identify the specific payment processors/gateways used in a particular customer engagement.</t>
  </si>
  <si>
    <t>PCID-04</t>
  </si>
  <si>
    <t>The CoGrader solution can be deployed to support payment processing workflows when required by a customer. In standard, scope-minimizing implementations, primary account numbers (PAN) and full card data are captured and processed by PCI-validated payment processors and are not persistently stored by CoGrader; CoGrader retains only tokenized references and minimal metadata (for example last-4 or token) as needed for billing/invoicing workflows. Where a customer requires CoGrader to store PAN or other full cardholder data, that configuration is explicitly scoped as PCI in the contract and operated under PCI controls and a defined architecture. Our system enforces TLS in transit and strong encryption at rest and follows least-privilege access for any data retained.</t>
  </si>
  <si>
    <t>PCID-05</t>
  </si>
  <si>
    <t>CoGrader aligns its controls and vendor selection to PCI DSS principles where card processing is in scope and requires subservice providers and payment processors to be PCI-compliant. Where CoGrader itself is determined to be in scope for PCI DSS in a particular deployment, we will work with the customer to define the required scope, controls and evidence and to support an attestation pathway. Our DPAs, policies and insurance materials reference PCI obligations and our vendor management program requires PCI-compliant processors for payment functions.</t>
  </si>
  <si>
    <t>PCID-06</t>
  </si>
  <si>
    <t>For purposes of payment processing and PCI considerations, CoGrader acts as a service provider when it provides services that store, process or transmit cardholder data (or when it manages subservice provider relationships on behalf of customers). Our vendor/subservice and DPA framework treat those roles explicitly and require appropriate contractual and control evidence for payment-related services.</t>
  </si>
  <si>
    <t>PCID-07</t>
  </si>
  <si>
    <t>CoGrader is not currently listed by card networks as a Visa Approved Service Provider. Where customers require an engagement with a specific card-network approved vendor or managed-service provider, CoGrader will document required subprocessors and can support use of network-approved processors as part of implementation.</t>
  </si>
  <si>
    <t>PCID-08</t>
  </si>
  <si>
    <t>CoGrader is a SaaS service provider rather than a card-accepting merchant. Customers who accept card payments act as merchants; CoGrader’s role is to provide SaaS services and, where requested, to integrate with PCI-compliant payment processors that handle card acceptance on the customer’s behalf. Any merchant classification will be determined by the business relationship and payment flows for a specific customer.</t>
  </si>
  <si>
    <t>PCID-09</t>
  </si>
  <si>
    <t>PCID-10</t>
  </si>
  <si>
    <t>Customer-selected PCI-compliant processors (implemented during onboarding).</t>
  </si>
  <si>
    <t>Stripe</t>
  </si>
  <si>
    <t>PCID-11</t>
  </si>
  <si>
    <t>PCID-12</t>
  </si>
  <si>
    <t>OPEM-01</t>
  </si>
  <si>
    <t>OPEM-02</t>
  </si>
  <si>
    <t>OPEM-03</t>
  </si>
  <si>
    <t>OPEM-04</t>
  </si>
  <si>
    <t>OPEM-05</t>
  </si>
  <si>
    <t>OPEM-06</t>
  </si>
  <si>
    <t>OPEM-07</t>
  </si>
  <si>
    <t>OPEM-08</t>
  </si>
  <si>
    <t>OPEM-09</t>
  </si>
  <si>
    <t>OPEM-10</t>
  </si>
  <si>
    <r>
      <rPr>
        <rFont val="Verdana"/>
        <b/>
        <color theme="0"/>
        <sz val="20.0"/>
      </rPr>
      <t>HECVAT Solution Provider Response -</t>
    </r>
    <r>
      <rPr>
        <rFont val="Verdana"/>
        <b/>
        <i/>
        <color theme="0"/>
        <sz val="20.0"/>
      </rPr>
      <t xml:space="preserve"> AI</t>
    </r>
  </si>
  <si>
    <t>AIQU-01</t>
  </si>
  <si>
    <t xml:space="preserve">CoGrader plans to use ML techniques as part of its scoring and feedback pipeline (model components for rubric-aligned scoring and feature extraction). </t>
  </si>
  <si>
    <t>AIQU-02</t>
  </si>
  <si>
    <t xml:space="preserve">CoGrader leverages third-party LLM providers (enterprise LLM services) to generate rubric-aligned, teacher-facing feedback. Use of LLMs is governed by model governance, vendor due diligence and contractual protections described below. </t>
  </si>
  <si>
    <t>AIGN-01</t>
  </si>
  <si>
    <t>AIGN-02</t>
  </si>
  <si>
    <t xml:space="preserve">However, CoGrader provides user-level controls to manually input feedback. </t>
  </si>
  <si>
    <t>AIGN-03</t>
  </si>
  <si>
    <t xml:space="preserve">Product, engineering and model-operational staff receive role-based responsible-AI training covering model risk, bias awareness, privacy, and safe deployment. Training is part of onboarding and refreshed periodically. Training completion is tracked for audit. </t>
  </si>
  <si>
    <t>AIGN-04</t>
  </si>
  <si>
    <t>See Additional Information</t>
  </si>
  <si>
    <t>CoGrader’s will ingest submitted student work and rubrics and produce rubric-aligned scores and draft, teacher-facing feedback. Capabilities include: natural-language feedback generation, rubric-based scoring, batch grading, API and UI submission, and teacher review workflows (human-in-the-loop). LLM inference is used for text understanding and feedback generation; humans retain final grading authority. Architecture and subservice details are in the system description.</t>
  </si>
  <si>
    <t>AIGN-05</t>
  </si>
  <si>
    <t>Yes. CoGrader implements input filtering and business-rule controls to protect sensitive data prior to model calls. Our platform enforces data minimization practices, and system-level controls restrict which structured fields (such as student identifiers) are transmitted to AI models. These rules are part of our model-governance and input-validation controls.
It is important to note that CoGrader processes student-generated written work as submitted by educators for grading and feedback purposes. While we apply technical safeguards to structured data fields, the content of student assignments is necessarily transmitted to AI models to perform the core grading function. Educators retain responsibility for ensuring that assignments submitted for grading do not contain sensitive personal information beyond what is appropriate for the educational context. CoGrader provides guidance to educators on best practices for handling student work, and our data processing practices comply with FERPA requirements for the handling of education records.</t>
  </si>
  <si>
    <t>AIPL-01</t>
  </si>
  <si>
    <t>CoGrader maintains published responsible-AI and secure-development policies that define roles, development gates, testing/validation requirements, and measurement of model risks (fairness, robustness, privacy). Policies are operationalized via the SDLC and are used to govern new features and model changes.</t>
  </si>
  <si>
    <t>AIPL-02</t>
  </si>
  <si>
    <t>We require risk assessments (model risk, bias, safety and privacy) prior to production promotion. Metrics and tests (performance, fairness checks, adversarial/input-anomaly tests) are collected and used to measure residual risk and drive remediation. Findings and metrics are tracked in the model governance record.</t>
  </si>
  <si>
    <t>AIPL-03</t>
  </si>
  <si>
    <t>AIPL-04</t>
  </si>
  <si>
    <t>AIPL-05</t>
  </si>
  <si>
    <t>AISC-01</t>
  </si>
  <si>
    <t>We don't train on provided information, or retain information for training.</t>
  </si>
  <si>
    <t>AISC-02</t>
  </si>
  <si>
    <t>By default CoGrader does not use student or institution PII to train shared models. Training on customer data occurs only under explicit, documented customer authorization and contractual terms. Subprocessors are contractually restricted from using customer PII for model training unless expressly permitted.</t>
  </si>
  <si>
    <t>AISC-03</t>
  </si>
  <si>
    <t>AI calls and model events are logged (user/tenant, timestamps, request/response metadata, and action context). Logs are centralized to the SIEM for monitoring, incident response, and audit. Log retention and access follow our logging policy and are available for DSRs and investigations.</t>
  </si>
  <si>
    <t>AISC-04</t>
  </si>
  <si>
    <t xml:space="preserve">Input validation includes client- and server-side checks, sanitization, profanity/PII redaction rules, rate-limiting, anomaly detection, and rule-based blocking of suspicious inputs. Suspicious patterns trigger additional review or rejection. </t>
  </si>
  <si>
    <t>AISC-05</t>
  </si>
  <si>
    <t>We currently use OpenAI's SDK to implement LLM calls, which is supported by Google Gemini, Anthropic and other open source models.</t>
  </si>
  <si>
    <t>AIML-01</t>
  </si>
  <si>
    <t>We don't currently deploy or train ML models.</t>
  </si>
  <si>
    <t>AIML-02</t>
  </si>
  <si>
    <t>AIML-03</t>
  </si>
  <si>
    <t>AIML-04</t>
  </si>
  <si>
    <t>AIML-05</t>
  </si>
  <si>
    <t>AIML-06</t>
  </si>
  <si>
    <t>AIML-07</t>
  </si>
  <si>
    <t>AIML-08</t>
  </si>
  <si>
    <t>AILM-01</t>
  </si>
  <si>
    <t>LLM calls are all validated and granular.</t>
  </si>
  <si>
    <t>AILM-02</t>
  </si>
  <si>
    <t>We do not train LLM models.</t>
  </si>
  <si>
    <t>AILM-03</t>
  </si>
  <si>
    <t xml:space="preserve">LLM actions require human approval (human-in-the-loop). For example, final grades or any action that changes student records requires explicit teacher confirmation. </t>
  </si>
  <si>
    <t>AILM-04</t>
  </si>
  <si>
    <t>We currently work with a graph-based structure.</t>
  </si>
  <si>
    <t>AILM-05</t>
  </si>
  <si>
    <t>Resource controls (timeouts, token limits, rate limits and quotas) are enforced per request and per tenant to mitigate denial-of-service and runaway usage. These limits are configurable during onboarding and enforced by the platform and by provider quotas. Alerts trigger when thresholds are approached.</t>
  </si>
  <si>
    <t>AILM-06</t>
  </si>
  <si>
    <t>We leverage Evals and accuracy testing as a part of our prompt engineering process.</t>
  </si>
  <si>
    <t xml:space="preserve">End of worksheet </t>
  </si>
  <si>
    <r>
      <rPr>
        <rFont val="Verdana"/>
        <b/>
        <color theme="0"/>
        <sz val="20.0"/>
      </rPr>
      <t xml:space="preserve">HECVAT Solution Provider Response - </t>
    </r>
    <r>
      <rPr>
        <rFont val="Verdana"/>
        <b/>
        <i/>
        <color theme="0"/>
        <sz val="20.0"/>
      </rPr>
      <t>Privacy</t>
    </r>
  </si>
  <si>
    <t>PRGN-01</t>
  </si>
  <si>
    <r>
      <rPr>
        <rFont val="Verdana"/>
        <i/>
        <color theme="1"/>
        <sz val="11.0"/>
      </rPr>
      <t xml:space="preserve">CoGrader processes student educational records (student identifiers, assignment text, rubric/grade data) when customers provide that data for grading. We treat such data as FERPA-related and protect it under our Data Processing Agreements (DPAs) and Provider Data Security &amp; Privacy Plan.
</t>
    </r>
    <r>
      <rPr>
        <rFont val="Verdana"/>
        <i/>
        <color rgb="FF1155CC"/>
        <sz val="11.0"/>
        <u/>
      </rPr>
      <t>https://cograder.com/privacypolicy</t>
    </r>
  </si>
  <si>
    <t>PRGN-02</t>
  </si>
  <si>
    <t xml:space="preserve">CoGrader is headquartered in the United States and complies with applicable U.S. federal and state legal obligations; </t>
  </si>
  <si>
    <t>PRGN-03</t>
  </si>
  <si>
    <t>CoGrader processes personal data that may be subject to state privacy laws. We address state-level requirements contractually and operationally (data access/deletion mechanisms, mapping of data categories, DPA terms and response workflows). Where state law imposes specific obligations, we will support customers through contractual commitments and operational procedures.</t>
  </si>
  <si>
    <t>PRGN-04</t>
  </si>
  <si>
    <t>The platform accepts teacher-provided student work and associated metadata that may include regulated categories (student PII). CoGrader’s policy is to collect only what is necessary for educational purposes and to treat any regulated contents per contractual and legal obligations. We do not sell student data, do not use student PII to train models, and restrict third-party access via DPAs and vendor controls.</t>
  </si>
  <si>
    <t>PRGN-05</t>
  </si>
  <si>
    <t>Full privacy notice and contact information (privacy@cograder.com) are published at the link above. The policy describes data types collected, processing purposes, retention, security measures, and rights &amp; choices for users and institutions.</t>
  </si>
  <si>
    <t>PCOM-01</t>
  </si>
  <si>
    <t>CoGrader maintains an incident response program that requires mandatory reporting, notification and remediation steps. Any incident would be investigated and reported consistent with law and contract. We will provide incident history and notices to customers upon request as part of procurement transparency.</t>
  </si>
  <si>
    <t>PCOM-02</t>
  </si>
  <si>
    <t>CoGrader operates a centralized privacy program reflected in our Privacy Policy, DPAs, and security controls. Key elements: privacy-by-design in SDLC, mandatory privacy/security training for staff, DPAs that preserve institutional ownership of student data, restrictions on model training (student PII not used for model training), and vendor management requiring subprocessors to meet equal privacy/security obligations.
privacy@cograder.com is the contact for privacy questions and DPAs; SOC-2 materials, DPAs, and the Provider Data Security &amp; Privacy Plan are available for review under procurement/NDA.</t>
  </si>
  <si>
    <t>PCOM-03</t>
  </si>
  <si>
    <t>CoGrader enforces policy through audits, training and incident management; we remediate issues discovered during audits or testing and track corrective actions. Any material events would be disclosed to customers in accordance with contractual requirements.</t>
  </si>
  <si>
    <t>PCOM-04</t>
  </si>
  <si>
    <t xml:space="preserve">CoGrader maintains a privacy function responsible for policy, DPA management, incident response coordination, and privacy-by-design guidance. Operational privacy and compliance responsibilities are coordinated with the COO and security leadership; privacy@cograder.com
 is the operational contact for privacy escalations and DPA administration. Documentation of roles and responsibilities is included in our IT Roles &amp; Responsibilities and SOC-2 materials. </t>
  </si>
  <si>
    <t>PDOC-01</t>
  </si>
  <si>
    <t>Our SOC-2 materials (system description and controls) were evaluated against the Trust Services Criteria relevant to Security (and related criteria). The current SOC-2 scope documents security, availability and confidentiality controls; privacy commitments are implemented contractually (DPAs) and via our privacy program. We can discuss including the Privacy principle in future attestations if required by procurement.</t>
  </si>
  <si>
    <t>PDOC-02</t>
  </si>
  <si>
    <t>PDOC-03</t>
  </si>
  <si>
    <t>New hires complete mandatory security and privacy training during onboarding. Role-based privacy and secure-coding training is provided for product, engineering and support teams. Offboarding processes ensure timely removal of access and recovery of assets. Background checks, training records and policy artifacts are maintained as part of our HR and security controls.</t>
  </si>
  <si>
    <t>PTHP-01</t>
  </si>
  <si>
    <t>Vendor Management and DPAs require subprocessors to meet security and privacy obligations equivalent to CoGrader’s controls. Subprocessor agreements require breach notification, limited access, contractual security controls, and the right to review compliance evidence (for example SOC-2 or ISO attestations). We perform due diligence and annual reviews for high-risk vendors.</t>
  </si>
  <si>
    <t>PTHP-02</t>
  </si>
  <si>
    <t>CoGrader conducts risk and privacy assessments for third parties that handle personal data. Assessments include review of vendor attestations (SOC-2/ISO), privacy and security controls, contractual terms, and ongoing monitoring. High-risk vendors are reviewed at least annually and corrective actions are tracked. Documentation and vendor-risk summaries are available for procurement review.</t>
  </si>
  <si>
    <t>PCHG-01</t>
  </si>
  <si>
    <t>Change control and the SDLC include a mandatory privacy and data-protection review for changes that affect data handling, retention, or sharing. Product changes that touch student or personal data require a privacy impact note, an approval by the product/security/privacy owners, test evidence demonstrating that privacy controls remain effective, and a rollback plan. These reviews are embedded in our release gates and change board practice. Evidence: Secure Development / Change Management policies and SOC-2 System Description.</t>
  </si>
  <si>
    <t>PCHG-02</t>
  </si>
  <si>
    <t>Where a privacy issue or vulnerability is discovered, our policy requires short-term compensating controls (for example access limits, monitoring, network isolation), documented risk acceptance or mitigation plans, and a remediation schedule. All mitigations are tracked in our risk register and reviewed by security/privacy owners until the finding is fully resolved. This approach is part of our incident and vulnerability management processes.</t>
  </si>
  <si>
    <t>PDAT-01</t>
  </si>
  <si>
    <t>PDAT-02</t>
  </si>
  <si>
    <t>PDAT-03</t>
  </si>
  <si>
    <t>PDAT-04</t>
  </si>
  <si>
    <t>All data is processed and stored on U.S.-based infrastructure.CoGrader’s platform is hosted on Google Cloud Platform and uses third-party AI providers and other subprocessors; data routing and residency depend on the region selected for the tenant and the subprocessors used (for example LLM providers). Where cross-border transfers occur we use contractual and technical controls (DPAs, appropriate transfer mechanisms and subprocessors’ attestations) to protect data. Specific data-residency arrangements are documented in the onboarding/implementation plan.</t>
  </si>
  <si>
    <t>PDAT-05</t>
  </si>
  <si>
    <t>CoGrader collects usage and device metadata such as IP address, user agent/browser, and basic device/connection information for security, troubleshooting, analytics and operational purposes. These telemetry fields are used for system integrity, fraud detection and service improvement, and are protected by access controls and logging. We treat such data as operational telemetry and retain it per our logging/retention policy.</t>
  </si>
  <si>
    <t>PDAT-06</t>
  </si>
  <si>
    <t>The product uses common web cookies and analytics technology to maintain sessions, support product functionality, and collect anonymous usage statistics. Tracking is used for system integrity and product improvement; we do not use such signals for behavioral advertising targeting of students. Cookie and tracking behaviors are disclosed in our Privacy Policy with guidance on choices and opt-outs where applicable.</t>
  </si>
  <si>
    <t>PDAT-07</t>
  </si>
  <si>
    <t>Access is granted on a strict least-privilege basis, documented by role, and requires approvals. Staff and authorized third parties (subprocessors) access production data only for defined business purposes (support, maintenance, model/feature operations) and under contractual obligations. Background checks, role-based training, MFA, access logging and periodic privileged-account reviews are part of our controls. Subprocessors are contractually obligated to the same privacy/security standards.</t>
  </si>
  <si>
    <t>PDAT-08</t>
  </si>
  <si>
    <t>CoGrader commits to comply with applicable laws and contractual obligations. We implement privacy-by-design in the SDLC, enter DPAs that include legal commitments (FERPA, or other transfer mechanisms as required), maintain breach-notification procedures, and will map our controls to institutional policies during contracting to ensure compatibility. The Privacy Policy and our DPAs document these commitments.</t>
  </si>
  <si>
    <t>PRPO-01</t>
  </si>
  <si>
    <t>CoGrader maintains a documented privacy program: a public Privacy Policy, DPAs for customers, a Provider Data Security &amp; Privacy Plan, and internal privacy procedures for DPIAs, vendor assessment, breach response, and subject-rights handling. The privacy program is operationalized through the SDLC, security controls and contractual artifacts. Contact: privacy@cograder.com
.</t>
  </si>
  <si>
    <t>PRPO-02</t>
  </si>
  <si>
    <t>Privacy-by-design is embedded into the SDLC and Secure Engineering Principles. Requirements for data minimization, access control, encryption and privacy review are included in design and release gates; developers and product owners follow secure-engineering and privacy acceptance criteria during development and QA.</t>
  </si>
  <si>
    <t>PRPO-03</t>
  </si>
  <si>
    <t>CoGrader’s Incident Response Plan and DPAs include breach notification obligations. We will comply with applicable legal and contractual notification timelines (examples: contractual/DPAs and applicable laws; our incident playbooks describe legal and regulatory reporting and customer notification processes). Evidence and timelines are described in incident response and DPA materials.</t>
  </si>
  <si>
    <t>PRPO-04</t>
  </si>
  <si>
    <t>CoGrader will contractually accept institution privacy/data-protection requirements to the extent feasible and consistent with law. During procurement we map institutional requirements to our controls and produce an implementation plan or exceptions list; DPAs and Exhibit materials document such commitments.</t>
  </si>
  <si>
    <t>PRPO-05</t>
  </si>
  <si>
    <t>PRPO-06</t>
  </si>
  <si>
    <t>CoGrader maintains a formal privacy and security awareness program. All new hires receive privacy and security training during onboarding and periodic refresher training thereafter. Role-based privacy modules are provided for product, engineering, support, and customer-facing staff. Training is tracked and enforced via HR and learning systems.</t>
  </si>
  <si>
    <t>PRPO-07</t>
  </si>
  <si>
    <t>Security and privacy training is mandatory for all employees and contractors. Completion is required during onboarding and annually afterwards. Records of training completion are retained for audit and compliance purposes.</t>
  </si>
  <si>
    <t>PRPO-08</t>
  </si>
  <si>
    <t>Staff who design, operate or evaluate AI capabilities receive role-based responsible-AI and privacy training that covers model risk, data minimization, bias awareness, and safe model use. Responsible-AI guidance and model governance are part of product team onboarding and ongoing training.</t>
  </si>
  <si>
    <t>PRPO-09</t>
  </si>
  <si>
    <t>Core product decisions that affect outcomes (for example final scores/feedback presented to students) include human review and teacher control. The AI produces scores and suggested feedback, but instructors retain final authority to accept or adjust results. Automated steps exist (candidate scoring, draft feedback generation) but human oversight is part of the workflow.</t>
  </si>
  <si>
    <t>PRPO-10</t>
  </si>
  <si>
    <t>Manual process for data retrieval/deletion.</t>
  </si>
  <si>
    <t>PRPO-11</t>
  </si>
  <si>
    <t>CoGrader’s Privacy Policy and incident/response procedures describe legal-process handling. We disclose personal information to law enforcement only when legally compelled (e.g., valid subpoena, court order) or to protect user safety. Requests are reviewed by legal/privacy, and we notify customers when permitted by law and contract. A record of disclosures is maintained. (See “Compliance with Laws” in the Privacy Policy.)</t>
  </si>
  <si>
    <t>PRPO-12</t>
  </si>
  <si>
    <t>CoGrader does not voluntarily share institutional personal data with law enforcement without a lawful process (warrant, subpoena, or other legal compulsion). Where urgent disclosure is required for imminent harm and permitted by law, legal/privacy review and customer notification procedures apply consistent with contract and legal obligations.</t>
  </si>
  <si>
    <t>PRPO-13</t>
  </si>
  <si>
    <t>The IR team includes privacy ownership and escalation paths. A privacy lead/coordinator (operational contact: privacy@cograder.com
) participates in incident triage and notification decisions and coordinates DSARs, law-enforcement requests and regulatory reporting. Privacy roles and responsibilities are documented in the Incident Response Plan and IT Roles &amp; Responsibilities.</t>
  </si>
  <si>
    <t>INTL-01</t>
  </si>
  <si>
    <t>CoGrader will only store or process data in the US.</t>
  </si>
  <si>
    <t>INTL-02</t>
  </si>
  <si>
    <t xml:space="preserve">CoGrader maintains a designated privacy lead and a privacy contact (privacy@cograder.com) who manages compliance. </t>
  </si>
  <si>
    <t>INTL-03</t>
  </si>
  <si>
    <t>INTL-04</t>
  </si>
  <si>
    <t>INTL-05</t>
  </si>
  <si>
    <t>DRPV-01</t>
  </si>
  <si>
    <t xml:space="preserve">CoGrader conducts DPIAs / privacy impact assessments for significant processing activities (for example deployments that include processing of student data or new AI features). DPIAs document intended processing, risk assessment, mitigations and sign-offs. DPIA artifacts are available for procurement review where applicable. </t>
  </si>
  <si>
    <t>DRPV-02</t>
  </si>
  <si>
    <r>
      <rPr/>
      <t>CoGrader publishes a clear Privacy Policy (</t>
    </r>
    <r>
      <rPr>
        <color rgb="FF1155CC"/>
        <u/>
      </rPr>
      <t>https://cograder.com/privacypolicy</t>
    </r>
    <r>
      <rPr/>
      <t>) and provides customer-facing notices that describe categories of personal data collected, processing purposes, retention, third-party recipients and contact information for privacy requests. Customer DPAs and implementation materials further detail operational practices.</t>
    </r>
  </si>
  <si>
    <t>DRPV-03</t>
  </si>
  <si>
    <t xml:space="preserve">The Privacy Policy documents user choices (marketing opt-outs, cookie preferences), and CoGrader supports contractual mechanisms and operational processes for consent where required (e.g., student/parent consent). Access, correction and deletion requests are supported via the privacy team and customer processes. </t>
  </si>
  <si>
    <t>DRPV-04</t>
  </si>
  <si>
    <t>CoGrader collects and processes personal data only for the educational/operational purposes described in the Privacy Policy and DPAs (grading, feedback, product operation). We do not use student PII for unrelated purposes (for example behavioral advertising) and do not sell student data. Any additional uses would require notice and contractual agreement.</t>
  </si>
  <si>
    <t>DRPV-05</t>
  </si>
  <si>
    <t>CoGrader maintains an internal data inventory and publishes a high-level description in the privacy materials. Typical categories: teacher/admin contact info, student identifiers (name/ID/last-4), assignment content (text and media), rubric/grade data, system logs and telemetry, and tokens/transaction metadata. A full data inventory/export mapping is available as a procurement artifact or appendix to the DPA.</t>
  </si>
  <si>
    <t>DRPV-06</t>
  </si>
  <si>
    <t>DRPV-07</t>
  </si>
  <si>
    <t>CoGrader supports data subject rights (access, correction, deletion) for users and students (via institution or directly when lawful consent applies). Requests are handled by the privacy team (privacy@cograder.com
) per our DPA and Privacy Policy. We validate requestors, log actions, and provide evidence of fulfillment to the requester or institution as appropriate.</t>
  </si>
  <si>
    <t>DRPV-08</t>
  </si>
  <si>
    <t>CoGrader discloses personal information to subprocessors and third parties only as described in the Privacy Policy and DPAs (for example hosting, analytics, AI providers) or if we obtain lawful consent. All subprocessors are contractually bound to privacy/security obligations and limited to the purposes required to deliver the service. Any other disclosures require legal process or customer authorization.</t>
  </si>
  <si>
    <t>DRPV-09</t>
  </si>
  <si>
    <t>CoGrader implements administrative, technical and physical safeguards: AES-256 (or equivalent) encryption at rest, TLS in transit, role-based access, MFA for privileged access, EDR/host protections, network segmentation, logging to SIEM and routine vulnerability management. Physical infrastructure protections are provided by the cloud provider and contractual subservice controls.</t>
  </si>
  <si>
    <t>DRPV-10</t>
  </si>
  <si>
    <t>We maintain processes for customers and users to update information and for operational processes to correct or enrich records when needed. Data quality controls are part of onboarding, integrations (e.g., roster sync), and operational support; any automated imports are validated and errors are reported to the customer for correction.</t>
  </si>
  <si>
    <t>DRPV-11</t>
  </si>
  <si>
    <t>CoGrader maintains complaint intake and escalation procedures via privacy@cograder.com
. Complaints are triaged by the privacy/security team, investigated, and remediated with documented corrective actions. Where required by law or contract, we notify regulators and affected parties per our incident and breach notification procedures.</t>
  </si>
  <si>
    <t>DRPV-12</t>
  </si>
  <si>
    <t>CoGrader de-identifies or aggregates data for analytics and product improvement using documented de-identification techniques. De-identified datasets are governed by policy and are not used to re-identify students. Any analytical uses of de-identified data are limited to the agreed educational/operational purposes and are described in privacy artifacts.</t>
  </si>
  <si>
    <t>DRPV-13</t>
  </si>
  <si>
    <t>CoGrader and its subprocessors do not share de-identified or masked student/institutional data for advertising, data-brokerage, or unrelated commercial uses. Aggregated / anonymized research uses are performed under policy and only for product and educational research consistent with contractual terms. Subprocessor agreements prohibit such secondary commercial uses.</t>
  </si>
  <si>
    <t>DRPV-14</t>
  </si>
  <si>
    <t>CoGrader honors stop-processing or deletion requests and will coordinate cessation of processing with subprocessors. For customer data we follow the DPA and operational procedures: validate request, suspend processing where required, notify subprocessors to stop processing for that dataset, and provide confirmation when the action is complete. Audit trails of the actions are retained.</t>
  </si>
  <si>
    <t>DRPV-15</t>
  </si>
  <si>
    <t>Responsible-AI practices ( input validation, human-in-the-loop requirements) are applied and acceptance criteria documented prior to release.</t>
  </si>
  <si>
    <t>DPAI-01</t>
  </si>
  <si>
    <t>CoGrader uses vetted third-party large language models to generate rubric-aligned scoring and teacher-facing feedback. The AI pipeline is governed by our model governance, responsible-AI controls, and contractual terms with AI providers. Teachers retain final authority over scores and feedback; human review is built into workflows.</t>
  </si>
  <si>
    <t>DPAI-02</t>
  </si>
  <si>
    <t>CoGrader uses OpenAI OpCo, LLC which provides a “no-training, no-retention” enterprise endpoint.</t>
  </si>
  <si>
    <t>DPAI-03</t>
  </si>
  <si>
    <t>CoGrader contracts with subprocessors (including AI providers) via DPAs and processor agreements that define permitted uses, restrict model-training on customer data (unless explicitly authorized), require security/privacy controls, and include breach notification obligations. We validate AI providers’ compliance as part of vendor due diligence and require contractual restrictions on training or secondary uses of student data.</t>
  </si>
  <si>
    <t>DPAI-04</t>
  </si>
  <si>
    <t>CoGrader routes AI requests to selected third-party LLM providers (e.g., OpenAI) under contractual terms limiting their use of data. We document which providers are used in the system description and onboarding materials, and we require providers to adhere to CoGrader’s data-use constraints (no training on student PII and limited retention). Customers may request subprocessor details during procurement.</t>
  </si>
  <si>
    <t>DPAI-05</t>
  </si>
  <si>
    <t>CoGrader uses vetted, commercial LLM services under enterprise agreements or well-documented provider terms. We select providers that meet our security and vendor-assurance expectations and negotiate enterprise-grade protections (data handling, retention limits, non-training clauses where required). Provider selection and assurance are part of vendor management.</t>
  </si>
  <si>
    <t>DPAI-06</t>
  </si>
  <si>
    <t>Shared AI services (multi-tenant LLMs) may be used to process anonymized or tokenized inputs; contractual and technical controls (input filtering, anonymization, non-training clauses, and customer options) are applied to limit risk. For customers requiring dedicated/isolated model processing we will evaluate dedicated instances or contractual protections.</t>
  </si>
  <si>
    <t>DPAI-07</t>
  </si>
  <si>
    <t>Safeguards include input filtering (to prevent sensitive fields from being sent to external models), business rules to avoid sending student identifiers, audit logging of AI calls, model-validation and testing, and human-in-the-loop controls so teachers review outputs. We also maintain monitoring and anomaly detection on AI usage and can disable AI features per tenant if required.</t>
  </si>
  <si>
    <t>DPAI-08</t>
  </si>
  <si>
    <t xml:space="preserve">There are cells within this worksheet are auto populated from the previous worksheets and drop down lists. </t>
  </si>
  <si>
    <t>HECVAT™ Institution Evaluation</t>
  </si>
  <si>
    <t>Instructions for Analysts</t>
  </si>
  <si>
    <t>Date Prepared</t>
  </si>
  <si>
    <t>Cells A20 to A40 have intentionally been left blank.</t>
  </si>
  <si>
    <t>Report Sections</t>
  </si>
  <si>
    <t>Include in Score?</t>
  </si>
  <si>
    <t>Max Score</t>
  </si>
  <si>
    <t>Score</t>
  </si>
  <si>
    <t>Score %</t>
  </si>
  <si>
    <t>Jump To</t>
  </si>
  <si>
    <t>Jump to  Company Information</t>
  </si>
  <si>
    <t>COMP</t>
  </si>
  <si>
    <t>Jump to  Documentation</t>
  </si>
  <si>
    <t>DOCU</t>
  </si>
  <si>
    <t>Jump to  Assessment of Third Parties</t>
  </si>
  <si>
    <t>THRD</t>
  </si>
  <si>
    <t>Jump to  Change Management</t>
  </si>
  <si>
    <t>CHNG</t>
  </si>
  <si>
    <t>Jump to  Policies, Processes, and Procedures</t>
  </si>
  <si>
    <t>PPPR</t>
  </si>
  <si>
    <t>Jump to  Authentication, Authorization, and Account Management</t>
  </si>
  <si>
    <t>AAAI</t>
  </si>
  <si>
    <t>Jump to  Data</t>
  </si>
  <si>
    <t>DATA</t>
  </si>
  <si>
    <t>Jump to  Application/Service Security</t>
  </si>
  <si>
    <t>APPL</t>
  </si>
  <si>
    <t>Jump to  Datacenter</t>
  </si>
  <si>
    <t>DCTR</t>
  </si>
  <si>
    <t>Jump to  Firewalls, IDS, IPS, and Networking</t>
  </si>
  <si>
    <t>FIDP</t>
  </si>
  <si>
    <t>Jump to  Incident Handling</t>
  </si>
  <si>
    <t>HFIH</t>
  </si>
  <si>
    <t>Jump to  Vulnerability Management</t>
  </si>
  <si>
    <t>VULN</t>
  </si>
  <si>
    <t>Jump to  Consulting Services</t>
  </si>
  <si>
    <t>CONS</t>
  </si>
  <si>
    <t xml:space="preserve">Jump to HIPAA Compliance </t>
  </si>
  <si>
    <t>HIPA</t>
  </si>
  <si>
    <t>Jump to  Payment Card Industry Data Security Standard (PCI DSS)</t>
  </si>
  <si>
    <t>PCID</t>
  </si>
  <si>
    <t>Jump to  On-Premises Data Solutions</t>
  </si>
  <si>
    <t>OPEM</t>
  </si>
  <si>
    <t>Jump to  IT Accessibility</t>
  </si>
  <si>
    <t>ITAC</t>
  </si>
  <si>
    <r>
      <rPr>
        <rFont val="Verdana"/>
        <color rgb="FF000000"/>
        <sz val="11.0"/>
      </rPr>
      <t xml:space="preserve">AI </t>
    </r>
    <r>
      <rPr>
        <rFont val="Verdana"/>
        <i/>
        <color rgb="FF000000"/>
        <sz val="11.0"/>
      </rPr>
      <t>(aggregated)</t>
    </r>
  </si>
  <si>
    <t>Jump to AI Questions</t>
  </si>
  <si>
    <r>
      <rPr>
        <rFont val="Verdana"/>
        <color rgb="FF000000"/>
        <sz val="11.0"/>
      </rPr>
      <t xml:space="preserve">Privacy </t>
    </r>
    <r>
      <rPr>
        <rFont val="Verdana"/>
        <i/>
        <color rgb="FF000000"/>
        <sz val="11.0"/>
      </rPr>
      <t>(aggregated)</t>
    </r>
  </si>
  <si>
    <t>Jump to Privacy Scorecard</t>
  </si>
  <si>
    <t>Overall Score</t>
  </si>
  <si>
    <t xml:space="preserve"> </t>
  </si>
  <si>
    <t>HECVAT Analyst Report</t>
  </si>
  <si>
    <t>Institution Assessment</t>
  </si>
  <si>
    <t>Analysts: Use columns G and I to override the response compliance and importance level.</t>
  </si>
  <si>
    <t>ID</t>
  </si>
  <si>
    <t>Question</t>
  </si>
  <si>
    <t>(Will reflect across applicable tabs)</t>
  </si>
  <si>
    <t>Compliant Response</t>
  </si>
  <si>
    <t>Compliant Override</t>
  </si>
  <si>
    <t>Default Importance</t>
  </si>
  <si>
    <t>Importance Override</t>
  </si>
  <si>
    <t>Non-Negotiable?</t>
  </si>
  <si>
    <t>Back to Scorecard</t>
  </si>
  <si>
    <t xml:space="preserve">There are cells within this worksheet are auto populated from multiple worksheets in the workbook, and drop down lists. </t>
  </si>
  <si>
    <t>HECVAT Institution Evaluation - High Risk</t>
  </si>
  <si>
    <t>Instructions for High-Risk Scorecard</t>
  </si>
  <si>
    <t xml:space="preserve">4. For instructions on how to do a "HECVAT Lite" evaluation, please visit educause.edu/HECVAT. </t>
  </si>
  <si>
    <t xml:space="preserve">There are cells within this worksheet are auto populated from the HECVAT - Full | Vendor Response worksheet and drop down lists. </t>
  </si>
  <si>
    <t>Question Count</t>
  </si>
  <si>
    <t>Non-Negotiable</t>
  </si>
  <si>
    <t>Critical Importance/Lite Score</t>
  </si>
  <si>
    <t>Critical Importance Questions (Lite Review Questions)</t>
  </si>
  <si>
    <t>Non-Negotiable Questions</t>
  </si>
  <si>
    <t>Code</t>
  </si>
  <si>
    <t>HECVAT Institution Evaluation - Privacy</t>
  </si>
  <si>
    <t>Jump to  General Privacy</t>
  </si>
  <si>
    <t>PRGN</t>
  </si>
  <si>
    <t>Jump to  Privacy-Specific Company Details</t>
  </si>
  <si>
    <t>PCOM</t>
  </si>
  <si>
    <t>Jump to  Privacy-Specific Documentation</t>
  </si>
  <si>
    <t>PDOC</t>
  </si>
  <si>
    <t>Jump to  Privacy of Third Parties</t>
  </si>
  <si>
    <t>PTHP</t>
  </si>
  <si>
    <t>Jump to  Privacy Change Management</t>
  </si>
  <si>
    <t>PCHG</t>
  </si>
  <si>
    <t>Jump to  Privacy of Sensitive Data</t>
  </si>
  <si>
    <t>PDAT</t>
  </si>
  <si>
    <t>Jump to  Privacy Policies and Procedures</t>
  </si>
  <si>
    <t>PRPO</t>
  </si>
  <si>
    <t>Jump to  International Privacy</t>
  </si>
  <si>
    <t>INTL</t>
  </si>
  <si>
    <t>Jump to  Data Privacy</t>
  </si>
  <si>
    <t>DRPV</t>
  </si>
  <si>
    <t>Jump to  Privacy and AI</t>
  </si>
  <si>
    <t>DPAI</t>
  </si>
  <si>
    <t>Privacy Score</t>
  </si>
  <si>
    <t>HECVAT Analyst Report - Privacy</t>
  </si>
  <si>
    <t>Vendor Answer</t>
  </si>
  <si>
    <r>
      <rPr>
        <rFont val="Verdana"/>
        <b/>
        <color theme="0"/>
        <sz val="14.0"/>
      </rPr>
      <t xml:space="preserve">PRIVACY REFERENCE QUESTIONS </t>
    </r>
    <r>
      <rPr>
        <rFont val="Verdana"/>
        <b/>
        <i/>
        <color theme="0"/>
        <sz val="14.0"/>
      </rPr>
      <t>-these fields cannot be edited and must be changed on the "Institution Evaluation" tab.</t>
    </r>
  </si>
  <si>
    <t xml:space="preserve">The cells within this worksheet contain questions, the reason for the question, and follow-up inquiries/responses </t>
  </si>
  <si>
    <t>HECVAT Analyst Reference</t>
  </si>
  <si>
    <r>
      <rPr>
        <rFont val="Verdana"/>
        <color theme="10"/>
        <sz val="12.0"/>
      </rPr>
      <t>Connect</t>
    </r>
    <r>
      <rPr>
        <rFont val="Verdana"/>
        <color theme="10"/>
        <sz val="12.0"/>
        <u/>
      </rPr>
      <t xml:space="preserve"> with your higher education peers by joining the EDUCAUSE HECVAT Users Community Group</t>
    </r>
  </si>
  <si>
    <t>You can find full tutorials on the HECVAT at educause.edu/HECVAT</t>
  </si>
  <si>
    <t>This sheet provides additional context on each questions for analysts at institutions. In most cases, you will find a reason for each question as well as follow-up inquiries that may be helpful.</t>
  </si>
  <si>
    <t xml:space="preserve">Use the "find" feature (CTRL+F on a PC or Command+F on a Mac) to search for a question code </t>
  </si>
  <si>
    <t xml:space="preserve">End Table Data </t>
  </si>
  <si>
    <t xml:space="preserve">Required Questions indicate to the solution provider which questions apply to their product or service. </t>
  </si>
  <si>
    <t>The answer to this question indicates if the "Product" and "Infrastructure" tabs are required</t>
  </si>
  <si>
    <t>The answer to this question indicates if the "IT Accessibility" questions are required</t>
  </si>
  <si>
    <t>The answer to this question indicates if the "Consulting" questions are required</t>
  </si>
  <si>
    <t>The answer to this question indicates if the "AI" questions are required</t>
  </si>
  <si>
    <t>The answer to this question indicates if the "HIPAA" questions are required</t>
  </si>
  <si>
    <t>The answer to this question indicates if the "PCI DSS" questions are required</t>
  </si>
  <si>
    <t>The answer to this question indicates if the "On-Premises Data Solutions" questions are required</t>
  </si>
  <si>
    <t xml:space="preserve">This worksheet is a combination of cells that are autopopulated as well as ones to be filled in. </t>
  </si>
  <si>
    <t>New ID</t>
  </si>
  <si>
    <t>Start</t>
  </si>
  <si>
    <t>Org</t>
  </si>
  <si>
    <t>Product</t>
  </si>
  <si>
    <t>Infra</t>
  </si>
  <si>
    <t>Access</t>
  </si>
  <si>
    <t>Case</t>
  </si>
  <si>
    <t>AI</t>
  </si>
  <si>
    <t>Privacy</t>
  </si>
  <si>
    <t>Score Mapping</t>
  </si>
  <si>
    <t>Score Location</t>
  </si>
  <si>
    <t>Additional Info</t>
  </si>
  <si>
    <t>If/then</t>
  </si>
  <si>
    <t>Standard Guidance</t>
  </si>
  <si>
    <t>No Guidance</t>
  </si>
  <si>
    <t>Yes Guidance</t>
  </si>
  <si>
    <t>N/A Guidance</t>
  </si>
  <si>
    <t>Reason for Question</t>
  </si>
  <si>
    <t>Follow-Up Inquiries/Responses</t>
  </si>
  <si>
    <t>Compliant</t>
  </si>
  <si>
    <t>Default Weight</t>
  </si>
  <si>
    <t>Solution Provider Name</t>
  </si>
  <si>
    <t>NA</t>
  </si>
  <si>
    <t>Not Scored</t>
  </si>
  <si>
    <t/>
  </si>
  <si>
    <t>Not scored</t>
  </si>
  <si>
    <t>Solution Name</t>
  </si>
  <si>
    <t>0</t>
  </si>
  <si>
    <t>Solution Description</t>
  </si>
  <si>
    <t>Solution Provider Contact Name</t>
  </si>
  <si>
    <t>Solution Provider Contact Title</t>
  </si>
  <si>
    <t>Solution Provider Contact Email</t>
  </si>
  <si>
    <t>Solution Provider Contact Phone Number</t>
  </si>
  <si>
    <t>Country of Company Headquarters</t>
  </si>
  <si>
    <t>Employee Work Locations (all)</t>
  </si>
  <si>
    <t>Determines where solution provider employees will be physically located.</t>
  </si>
  <si>
    <t>Follow-up inquiries will be institution/implementation specific.</t>
  </si>
  <si>
    <t>Do you have a dedicated software and system development team(s) (e.g., customer support, implementation, product management, etc.)?*</t>
  </si>
  <si>
    <t>Start Here</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</si>
  <si>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</si>
  <si>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</si>
  <si>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t>
  </si>
  <si>
    <t>Follow-up inquiries for solution provider team strategies will be unique to your institution and may depend on the underlying infrastructures needed to support a system for your specific use case.</t>
  </si>
  <si>
    <t>Critical Importance</t>
  </si>
  <si>
    <t>Describe your organization’s business background and ownership structure, including all parent and subsidiary relationships.</t>
  </si>
  <si>
    <t>Include circumstances that may involve offshoring or multinational agreements.</t>
  </si>
  <si>
    <t>This information defines the scale of company (support, resources, skillsets), general information about the organization that may be concerning.</t>
  </si>
  <si>
    <t>Follow-up responses to this one are normally unique to their response. Vague answers here usually result in some footprinting of a solution provider to determine their "reputation."</t>
  </si>
  <si>
    <t>Have you operated without unplanned disruptions to this solution in the past 12 months?</t>
  </si>
  <si>
    <t>Provide a detailed summary of the unplanned disruption.</t>
  </si>
  <si>
    <t>We want transparency from the solution provider, and an honest answer to this question, regardless of the response, is a good step in building trust.</t>
  </si>
  <si>
    <t>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t>
  </si>
  <si>
    <t>Minor Importance</t>
  </si>
  <si>
    <t>Do you have a dedicated information security staff or office?</t>
  </si>
  <si>
    <t>Describe any plans to create an information security office for your organization.</t>
  </si>
  <si>
    <t>Describe your information security office, including size, talents, resources, etc.</t>
  </si>
  <si>
    <t>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t>
  </si>
  <si>
    <t>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t>
  </si>
  <si>
    <t>Use this area to share information about your environment that will assist those who are assessing your company's data security program.</t>
  </si>
  <si>
    <t>Share any details that would help information security analysts assess your solution.</t>
  </si>
  <si>
    <t>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t>
  </si>
  <si>
    <t>This is a freebie to help the solution provider state their case. If a solution provider does not add anything here (or it is just sales stuff), we can assume it was filled out by a sales engineer and questions will be evaluated with higher scrutiny.</t>
  </si>
  <si>
    <t>Are you offering a cloud-based product?</t>
  </si>
  <si>
    <t>If you are only offering a service, or are offering a product that is not cloud-based, answer "no".</t>
  </si>
  <si>
    <t>DO NOT complete the Product and Infrastructure worksheets</t>
  </si>
  <si>
    <t>DO complete the Product and Infrastructure worksheets</t>
  </si>
  <si>
    <t>Does your product or service have an interface?</t>
  </si>
  <si>
    <t>This includes any interface for end users and interfaces used by administrators at the institution.</t>
  </si>
  <si>
    <t>DO NOT complete the IT Accessibility worksheet.</t>
  </si>
  <si>
    <t>DO complete the IT Accessibility worksheet.</t>
  </si>
  <si>
    <t>Are you providing consulting services?</t>
  </si>
  <si>
    <t>DO NOT complete the Consulting section in the Case-Specific worksheet</t>
  </si>
  <si>
    <t>DO complete the Consulting section in the Case-Specific worksheet</t>
  </si>
  <si>
    <t>Does your solution have AI features, or are there plans to implement AI features in the next 12 months?</t>
  </si>
  <si>
    <t>DO NOT complete the Artificial Intelligence (AI) worksheet</t>
  </si>
  <si>
    <t>DO complete the Artificial Intelligence (AI) worksheet</t>
  </si>
  <si>
    <t>Does your solution process protected health information (PHI) or any data covered by the Health Insurance Portability and Accountability Act (HIPAA)?</t>
  </si>
  <si>
    <t>Answer "yes" if your solution handles personal health information (PHI), either directly or via a third party.</t>
  </si>
  <si>
    <t>DO NOT complete the HIPAA section in the Case-Specific worksheet</t>
  </si>
  <si>
    <t>DO complete the HIPAA section in the Case-Specific worksheet</t>
  </si>
  <si>
    <t>Is the solution designed to process, store, or transmit credit card information?</t>
  </si>
  <si>
    <t>Answer yes if your solution handles PCI (credit card) information, either directly or via a third party.</t>
  </si>
  <si>
    <t>DO NOT complete the PCI-DSS section in the Case-Specific worksheet</t>
  </si>
  <si>
    <t>DO complete the PCI-DSS section in the Case-Specific worksheet</t>
  </si>
  <si>
    <t>Does operating your solution require the institution to operate a physical or virtual appliance in their own environment or to provide inbound firewall exceptions to allow your employees to remotely administer systems in the institution's environment?</t>
  </si>
  <si>
    <t>DO NOT complete the On-Prem section in the Case-Specific worksheet</t>
  </si>
  <si>
    <t>DO complete the On-Prem section in the Case-Specific worksheet</t>
  </si>
  <si>
    <t>Does your solution have access to personal or institutional data?</t>
  </si>
  <si>
    <t>This includes patient data, student data, employment data, human research data, financial data, etc.</t>
  </si>
  <si>
    <t>DO NOT complete the Privacy tab</t>
  </si>
  <si>
    <t>DO complete the Privacy tab</t>
  </si>
  <si>
    <r>
      <rPr>
        <rFont val="Arial"/>
        <color rgb="FF000000"/>
        <sz val="11.0"/>
      </rPr>
      <t>Do you have a well-documented business continuity plan (BCP), with a clear owner, that is tested annually?</t>
    </r>
    <r>
      <rPr>
        <rFont val="Arial"/>
        <color rgb="FFFF0000"/>
        <sz val="11.0"/>
      </rPr>
      <t>*</t>
    </r>
  </si>
  <si>
    <t>Organization</t>
  </si>
  <si>
    <t>Do you have a well-documented disaster recovery plan (DRP), with a clear owner, that is tested annually?*</t>
  </si>
  <si>
    <t>Have you undergone a SSAE 18/SOC 2 audit?</t>
  </si>
  <si>
    <t>Describe any plans to undergo a SSAE 18 audit.</t>
  </si>
  <si>
    <t>Provide the date of assessment and include a SOC 2 Type 2 (preferred) or SOC 3 report. If you have a SOC 3 report, state how to obtain a copy. Indicate if your hosting provider was the subject of the audit.</t>
  </si>
  <si>
    <t>SSAE 18 and SOC2 audits are standard documentation, relevant to institutions requiring a solution provider to undergo SSAE 18 audits.</t>
  </si>
  <si>
    <t>Follow-up inquiries for SSAE 18 content will be institution/implementation specific.</t>
  </si>
  <si>
    <t>Standard Importance</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</si>
  <si>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</si>
  <si>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</si>
  <si>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</si>
  <si>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solution provider builds their environment around a standard and that they continually evaluate and assess their security programs.</t>
  </si>
  <si>
    <t>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</si>
  <si>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</si>
  <si>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</si>
  <si>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</si>
  <si>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t>
  </si>
  <si>
    <t>Inquire about any privacy language the solution provider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</si>
  <si>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</si>
  <si>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</si>
  <si>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</si>
  <si>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t>
  </si>
  <si>
    <t>Do you have a documented, and currently implemented, employee onboarding and offboarding policy?</t>
  </si>
  <si>
    <t>Briefly summarize your response.</t>
  </si>
  <si>
    <t>Provide a reference to your employee onboarding and offboarding policy and supporting documentation or submit it along with this fully populated HECVAT.</t>
  </si>
  <si>
    <t>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t>
  </si>
  <si>
    <t>Unsatisfactory answers should be met with questions about access control authority, roles and responsibilities (of access grantors), administrative privileges within the solution provider's infrastructure(s), etc.</t>
  </si>
  <si>
    <t>Solution Provider Accessibility Contact Name</t>
  </si>
  <si>
    <t>If REQU-02 is no, populate solution provider answer with cell b3 in Auto Responses worksheet</t>
  </si>
  <si>
    <t>Solution Provider Accessibility Contact Title</t>
  </si>
  <si>
    <t>Solution Provider Accessibility Contact Email</t>
  </si>
  <si>
    <t>Solution Provider Accessibility Contact Phone Number</t>
  </si>
  <si>
    <t>Web Link to Accessibility Statement or VPAT</t>
  </si>
  <si>
    <t>VPAT can also be added as an attachment</t>
  </si>
  <si>
    <t>Has a VPAT or ACR been created or updated for the solution and version under consideration within the past 12 months?*</t>
  </si>
  <si>
    <t>IT Accessibility</t>
  </si>
  <si>
    <t>If your answer is “I do not know,” select “no.” If the VPAT/ACR is for an older version of the product or has not been updated, its information does not accurately reflect the accessibility of the product under consideration and the response should be "no." Provide a link or attachment to the most recent VPAT/ACR.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</si>
  <si>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</si>
  <si>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</si>
  <si>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</si>
  <si>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ITAC-14 about product roadmaps for accessibility improvements.</t>
  </si>
  <si>
    <t>Will your company agree to meet your stated accessibility standard or WCAG 2.1 AA as part of your contractual agreement for the solution?*</t>
  </si>
  <si>
    <t xml:space="preserve">Federal regulation requires that technology products conform to WCAG 2.1 AA. Technology platforms that do not substantially conform to this standard put schools at risk of not complying with these requirements. </t>
  </si>
  <si>
    <t>Does the solution substantially conform to WCAG 2.1 AA?*</t>
  </si>
  <si>
    <t>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t>
  </si>
  <si>
    <t>Do you have a documented and implemented process for reporting and tracking accessibility issues?*</t>
  </si>
  <si>
    <t xml:space="preserve">Reporting and fixing accessibility issues is critical to a mature process. If the process for this question is merely a "feature request" and tracker, the answer to this question should be "no." </t>
  </si>
  <si>
    <t>State how users should report accessibility issues. Describe any expected related process updates.</t>
  </si>
  <si>
    <t>Describe the process and any recent examples of fixes as a result of the process.</t>
  </si>
  <si>
    <t>What is the prioritization of accessibility issues received, and how are they tracked? Is there a regular cadence for tracking and addressing accessibility barriers?</t>
  </si>
  <si>
    <t>Do you have documentation to support the accessibility features of your solution?</t>
  </si>
  <si>
    <t>If specific configurations, settings, themes, author guides, or instructions are needed to ensure accessibility, are instructions on how to do so provided for administrators and end users?</t>
  </si>
  <si>
    <t>Provide plans for any documentation that would make accessible content, features, and functions easily knowable by end users.</t>
  </si>
  <si>
    <t>Provide examples with links where possible.</t>
  </si>
  <si>
    <t>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t>
  </si>
  <si>
    <t>If claims are made about accessibility and there is no supporting documentation on how they can be achieved, ensure that intended configurations and uses of the product in question were assessed for any accessibility documentation or claims.</t>
  </si>
  <si>
    <t>Has a third-party expert conducted an audit of the most recent version of your solution?</t>
  </si>
  <si>
    <t>Audit results, including VPAT/ACRs, are voluntary reports often generated by the creator of the product. Audits conducted and reports generated by expert third parties give greater confidence to customers.</t>
  </si>
  <si>
    <t>Please provide plans (when and by whom) of any planned audit, or a rationale if no third-party audit is planned.</t>
  </si>
  <si>
    <t>State when the audit was conducted and by whom. Include the results in your submission and/or link to its web location.</t>
  </si>
  <si>
    <t xml:space="preserve">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t>
  </si>
  <si>
    <t>Do you have a documented and implemented process for verifying accessibility conformance?</t>
  </si>
  <si>
    <t>Summarize how you ensure accessible solutions. Provide plans to develop documented processes to validate accessibility.</t>
  </si>
  <si>
    <t>Describe your processes and methodologies for validating accessibility conformance.</t>
  </si>
  <si>
    <t>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t>
  </si>
  <si>
    <t>Have you adopted a technical or legal standard of conformance for the solution?</t>
  </si>
  <si>
    <t>Various federal and state governments in the United States and around the world have mandated accessibility technical requirements that should be considered and may be required when selling solutions to institutions in these jurisdictions.</t>
  </si>
  <si>
    <t>Summarize your decision to not adopt a technical or legal standard of conformance for the solution.</t>
  </si>
  <si>
    <t>Indicate which primary standards and all additional standards the solution meets.</t>
  </si>
  <si>
    <t xml:space="preserve">Knowing the standard solution providers aim for ensures aligned goals. For example, WCAG 2.0 or §508 specify accessibility standards from 2008 that may not meet present needs. WCAG 2.2 is the most current, and 2.1 AA is the most commonly cited current technical accessibility standard. </t>
  </si>
  <si>
    <t>Can you provide a current, detailed accessibility roadmap with delivery timelines?</t>
  </si>
  <si>
    <t>A detailed accessibility roadmap should reference improvements and progress on known accessibility issues as appropriate but does not necessarily need to list unreleased product features.</t>
  </si>
  <si>
    <t>Please provide any plans to develop and share an accessibility roadmap in the future.</t>
  </si>
  <si>
    <t>Comment on how far into the future the roadmap extends. Provide evidence (including links) of having delivered upon the accessibility roadmap in the past.</t>
  </si>
  <si>
    <t>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t>
  </si>
  <si>
    <t>If no roadmap is available, seek additional information from the solution provider such as release notes that address accessibility and any feedback from users that address the accessibility of the solution.</t>
  </si>
  <si>
    <t>Do you expect your staff to maintain a current skill set in IT accessibility?</t>
  </si>
  <si>
    <t>How do you ensure that your professional staff keeps current with digital accessibility laws and best practices? Is your staff able to evaluate and test this product with assistive technologies such as a screen reader or alternative input devices? Examples of staff certification may include IAAP certifications &lt;https://www.accessibilityassociation.org/s/professional-certifications&gt; or §508 Trusted Tester &lt;https://www.dhs.gov/trusted-tester&gt;.</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</si>
  <si>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</si>
  <si>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</si>
  <si>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t>
  </si>
  <si>
    <t>Do you have documented processes and procedures for implementing accessibility into your development lifecycle?</t>
  </si>
  <si>
    <t>Describe where accessibility falls in the development and product lifecycle. Is it at the beginning of your project development or after the product is otherwise complete before launch? Do you incorporate accessibility in your development methods, such as Agile scrums? Does your customer-facing accessibility reporting match your development processes (i.e., Agile methods are best represented using a roadmap and timeline; revised VPAT/ACRs provide a snapshot in time of a given release)?</t>
  </si>
  <si>
    <t>Describe any plans to update processes and procedures to better incorporate accessibility.</t>
  </si>
  <si>
    <t>Provide further details in Additional Information.</t>
  </si>
  <si>
    <t>This question is designed to understand how accessibility is included in new versions and features of solutions, particularly with solution providers that implement Agile or similar methodologies where software is updated frequently and continuously.</t>
  </si>
  <si>
    <t>Can all functions of the application or service be performed using only the keyboard?</t>
  </si>
  <si>
    <t>Indicate a plan to test the solution; develop a roadmap for keyboard accessibility or any further context.</t>
  </si>
  <si>
    <t>State when and on which platform this was verified.</t>
  </si>
  <si>
    <t>One critical accessibility requirement is the full use of a product using only the keyboard, -no mouse or trackpad. This requirement is easy for a nontechnical or non-accessibility expert to understand and verify.</t>
  </si>
  <si>
    <t>To confirm keyboard-only claims, follow the how-to at Minimum Expectations for applications webpage &lt;https://go.iu.edu/minimum-expectations&gt; from Indiana University or reference WebAIM’s Keyboard Testing guidance &lt;https://webaim.org/techniques/keyboard/#testing&gt;.</t>
  </si>
  <si>
    <t>Does your product rely on activating a special "accessibility mode," a "lite version," or using an alternate interface (including “overlay” or AI-based alternates)  for accessibility purposes?</t>
  </si>
  <si>
    <t>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t>
  </si>
  <si>
    <t>Describe any feature differences between standard and accessible modes, along with any timelines or plans to merge products into a universally designed platform.</t>
  </si>
  <si>
    <t>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t>
  </si>
  <si>
    <t>Do you perform security assessments of third-party companies with which you share data (e.g., hosting providers, cloud services, PaaS, IaaS, SaaS)?*</t>
  </si>
  <si>
    <t>State your plans to perform security assessments of third-party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</si>
  <si>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</si>
  <si>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t>
  </si>
  <si>
    <t>Follow up with a robust question set if the solution provider cannot clearly state full control of the integrity of their system(s). Questions about administrator access on end-user devices and other maintenance and patching type questions are appropriate.</t>
  </si>
  <si>
    <t>Do you have contractual language in place with third parties governing access to institutional data?*</t>
  </si>
  <si>
    <t>List each third party and why institutional data is shared with them. Format example: [Third Party Name] - Reason</t>
  </si>
  <si>
    <t>The sharing of institutional data to fourth-parties may increase the risk to the institutation and thus, we want to know who gets what data, when they get that data, and why they get that data.</t>
  </si>
  <si>
    <t>Follow-up inquiries concerning third-party data sharing will be institution/implementation specific.</t>
  </si>
  <si>
    <t>Do the contracts in place with these third parties address liability in the event of a data breach?*</t>
  </si>
  <si>
    <t>Knowing the protections and legal agreements in place for third-party data sharing may assist analysts in determininng residual risk.</t>
  </si>
  <si>
    <t>Follow-up inquiries concerning legal agreements with third parties will be institution/implementation specific.</t>
  </si>
  <si>
    <t>Do you have an implemented third-party management strategy?*</t>
  </si>
  <si>
    <t>Robust answers from the solution provider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</si>
  <si>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</si>
  <si>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</si>
  <si>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</si>
  <si>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</si>
  <si>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</si>
  <si>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</si>
  <si>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</si>
  <si>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</si>
  <si>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</si>
  <si>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hardware supply chain will be institution/implementation specific.</t>
  </si>
  <si>
    <t>Will the consultant require access to the institution's network resources?*</t>
  </si>
  <si>
    <t>Case-Specific</t>
  </si>
  <si>
    <t>If REQU-03 is no, populate solution provider answer with b4 in Auto Responses tab</t>
  </si>
  <si>
    <t>Consultants are often used to implement, maintain, fix, and assess technology environments. In these cases, third-party consultants have access to institutional data, and appropriate access, whether remote or onsite, must be protected during the consulting engagement.</t>
  </si>
  <si>
    <t>Has the consultant received training on (sensitive, HIPAA, PCI, etc.) data handling?*</t>
  </si>
  <si>
    <t>Is the data encrypted (at rest) while in the consultant's possession?*</t>
  </si>
  <si>
    <t>Please explain why this does not apply to your product or service.</t>
  </si>
  <si>
    <t>Can access be restricted based on source IP address?*</t>
  </si>
  <si>
    <t>Will the consulting take place on-premises?</t>
  </si>
  <si>
    <t>Will the consultant require access to hardware in the institution's data centers?</t>
  </si>
  <si>
    <t>Will the consultant require an account within the institution's domain (@*.edu)?</t>
  </si>
  <si>
    <t>Will any data be transferred to the consultant's possession?</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</si>
  <si>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</si>
  <si>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</si>
  <si>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Infrastructure</t>
  </si>
  <si>
    <t>If REQU-01 is no, populate solution provider answer with B2 in Auto Responses tab</t>
  </si>
  <si>
    <t>This includes end users, administrators, service accounts, etc. PBAC would include various dynamic controls such as conditional access, risk-based access, location-based access, or system activity–based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</si>
  <si>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</si>
  <si>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</si>
  <si>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t>
  </si>
  <si>
    <t>Ask the solution provider to summarize the best practices to restrict/control the access given to the institution's end users without the use of RBAC. Make sure to understand the administrative requirements/overhead introduced in the solution provider's environment.</t>
  </si>
  <si>
    <t>Are you using a web application firewall (WAF)?*</t>
  </si>
  <si>
    <t>Describe compensating controls that protect your web application, if applicable.</t>
  </si>
  <si>
    <t>Describe the currently implemented WAF.</t>
  </si>
  <si>
    <t>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t>
  </si>
  <si>
    <t>If a solution provider states that they outsource their code development and do not run a WAF, there is elevated reason for concern. Verify how code is tested, monitored, and controlled in production environments.</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</si>
  <si>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</si>
  <si>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</si>
  <si>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</si>
  <si>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</si>
  <si>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t>
  </si>
  <si>
    <t>Follow-up inquiries for operating systems leveraged by the solution provider will be institution/implementation specific.</t>
  </si>
  <si>
    <t>Does your application require access to location or GPS data?*</t>
  </si>
  <si>
    <t>Please indicate any future plans that would require access to this data</t>
  </si>
  <si>
    <t>Please describe the reasons why in detail and state if that access can be limited to while your app is running.</t>
  </si>
  <si>
    <t>Sharing location data significantly increases risk factors for users. It's important to understand if this is required.</t>
  </si>
  <si>
    <t>Ask the solution provider about the need for this requirement, and understand any mitigation strategies that may be possible.</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</si>
  <si>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</si>
  <si>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</si>
  <si>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</si>
  <si>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t>
  </si>
  <si>
    <t>Ask the solution provider to summarize their best practices for securing their system(s) administratively without the use of RBAC. Make sure to understand the administrative requirements/overhead introduced in the solution provider's environment.</t>
  </si>
  <si>
    <t>Do you subject your code to static code analysis and/or static application security testing prior to release?*</t>
  </si>
  <si>
    <t>State your plans to implement static code testing practices into your environment.</t>
  </si>
  <si>
    <t>Provide a list of all tools utilized during static code analysis or static application security testing.</t>
  </si>
  <si>
    <t>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t>
  </si>
  <si>
    <t>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t>
  </si>
  <si>
    <t>Do you have software testing processes (dynamic or static) that are established and followed?*</t>
  </si>
  <si>
    <t>State your plans to implement software testing processes into your environment.</t>
  </si>
  <si>
    <t>Describe testing processes, including but not limited to, development of test plans, personnel involved in the testing process, and authorized individual accountable for approval and certification of test results.</t>
  </si>
  <si>
    <t>Code analysis (prior to implementation) can decrease the number of vulnerabilities within a system. Depending on the insight a solution provider has into their code, code testing should be expected.</t>
  </si>
  <si>
    <t>If software testing processes are not established and followed, point the solution provider to OWASP's Testing Guide &lt;https://www.owasp.org/index.php/OWASP_Testing_Guide_v4_Table_of_Contents&gt;.</t>
  </si>
  <si>
    <t>Are access controls for staff within your organization based on structured rules, such as RBAC, ABAC, or PBAC?</t>
  </si>
  <si>
    <t>This includes system administrators and third-party personnel with access to the system. PBAC would include various dynamic controls such as conditional access, risk-based access, location-based access, or system activity–based access.</t>
  </si>
  <si>
    <t>Describe any limitations that prevent support for RBAC within your organization.</t>
  </si>
  <si>
    <t>Managing a solution may rely on various professionals to administer a system. This question is focused on how administration, and the segregation of functions, is implemented within the solution provider's infrastructure.</t>
  </si>
  <si>
    <t>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</si>
  <si>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</si>
  <si>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</si>
  <si>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</si>
  <si>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</si>
  <si>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</si>
  <si>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</si>
  <si>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</si>
  <si>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</si>
  <si>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</si>
  <si>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software supply chain will be institution/implementation specific.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</si>
  <si>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</si>
  <si>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</si>
  <si>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</si>
  <si>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t>
  </si>
  <si>
    <t>If information security principles are not designed into the product lifecycle, point the solution provider to OWASP's Secure Coding Practices - Quick Reference Guide &lt;https://www.owasp.org/index.php/OWASP_Secure_Coding_Practices_-_Quick_Reference_Guide&gt;.</t>
  </si>
  <si>
    <t>Was your application developed using secure coding techniques?</t>
  </si>
  <si>
    <t>State plans to update your application to adhere to industry secure coding practices.</t>
  </si>
  <si>
    <t>Summarize your secure coding practices.</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</si>
  <si>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</si>
  <si>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</si>
  <si>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</si>
  <si>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</si>
  <si>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</si>
  <si>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solution provider why this deployment strategy is used. Ask if it is a restriction of the app store platform or some other environment restriction.</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</si>
  <si>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</si>
  <si>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</si>
  <si>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Describe or provide a reference that details how administrator access is handled (e.g., provisioning, principle of least privilege, deprovisioning, etc.).</t>
  </si>
  <si>
    <t>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</si>
  <si>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</si>
  <si>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</si>
  <si>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</si>
  <si>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</si>
  <si>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</si>
  <si>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</si>
  <si>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</si>
  <si>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For customers not using SSO, does your solution support local authentication protocols for user and administrator authentication?*</t>
  </si>
  <si>
    <t>Describe any plans to support local authentication modes.</t>
  </si>
  <si>
    <t>Provide a detailed description of your local authentication mode practices.</t>
  </si>
  <si>
    <t xml:space="preserve">The purpose of this question is understand the solution provider's authentication infrastructure so that additional questions can be formulated for the institution's use case. If you will be using SSO, consider marking this question as "Do Not Score" in column J of the evaluation tab. </t>
  </si>
  <si>
    <t>The content of this response may or may not have value for the type of use case on the institution. Follow-up inquiries for authentication modes will be institution/implementation specific.</t>
  </si>
  <si>
    <t>For customers not using SSO, can you enforce password/passphrase complexity requirements (provided by the institution)?*</t>
  </si>
  <si>
    <t>Describe plans to support password/passphrase complexity requirements.</t>
  </si>
  <si>
    <t>Describe how password/passphrase complexity requirements are implemented in the product.</t>
  </si>
  <si>
    <t xml:space="preserve">Many institutions have a policy focused on passwords/passphrases, and this question confirms the capacity of a solution provider's solution to comply. If you will be using SSO, consider marking this question as "Do Not Score" in column J of the evaluation tab. </t>
  </si>
  <si>
    <t>Follow-up inquiries for password/passphrase complexity requirements will be institution/implementation specific.</t>
  </si>
  <si>
    <t>For customers not using SSO, does the system have password complexity or length limitations and/or restrictions?*</t>
  </si>
  <si>
    <t>Answer "yes" if your solution has internal limits to password complexity (max langth, certain special characters unsupported, etc.).</t>
  </si>
  <si>
    <t>Describe these limitations and/or restrictions and state what lengths and complexities are supported.</t>
  </si>
  <si>
    <t>Follow-up inquiries for password/passphrase limitations and/or restrictions will be institution/implementation specific.</t>
  </si>
  <si>
    <t>For customers not using SSO, do you have documented password/passphrase reset procedures that are currently implemented in the system and/or customer support?*</t>
  </si>
  <si>
    <t>Describe your plans to document system password/passphrase reset procedures.</t>
  </si>
  <si>
    <t>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</si>
  <si>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If you will be using SSO, consider marking this question as "Do Not Score" in column J of the evaluation tab. </t>
  </si>
  <si>
    <t>Ask the solution provider how end users will be supported. Ask for training documentation or knowledgebase content. Confirm solution provider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</si>
  <si>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</si>
  <si>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</si>
  <si>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</si>
  <si>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solution provider's scope of federated identity practices and their willingness to embrace higher education requirements.</t>
  </si>
  <si>
    <t>If a solution provider indicates that a system is stand-alone and cannot integrate with community standards, follow up with maturity questions and ask about other commodity type functions or other system requirements your institution may have.</t>
  </si>
  <si>
    <t>Are there any passwords/passphrases hard-coded into your systems or solutions?*</t>
  </si>
  <si>
    <t>Provide a detailed description of passwords/passphrases hard-coded into your systems or solutions.</t>
  </si>
  <si>
    <t>The response to this question can reveal the use (or not) of coding best practices. If passwords/passphrases are hard-coded into systems/productions, the solution provider should provide robust details supporting why this is required.</t>
  </si>
  <si>
    <t>Vague responses to this question should be met with concern. Repeat the question if the first answer is insufficient. Ask pointedly to ensure the solution provider is not misunderstanding.</t>
  </si>
  <si>
    <t>Are you storing any passwords in plaintext?*</t>
  </si>
  <si>
    <t>Provide a detailed description stating why account passwords/passphrases are not encrypted in storage.</t>
  </si>
  <si>
    <t>The focus of this question is confidentiality. It is a straightforward question confirming the encryption of user authentication details.</t>
  </si>
  <si>
    <t>Follow-up inquiries for password/passphrase encrypted storage will be institution/implementation specific.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</si>
  <si>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</si>
  <si>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</si>
  <si>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</si>
  <si>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it is appropriate to ask directed questions to get specific information. Ensure that questions are targeted to ensure responses will come from the appropriate party within the solution provider.</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</si>
  <si>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</si>
  <si>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Ensure that all elements of AAAI-10 are clearly stated in your response.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</si>
  <si>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t>
  </si>
  <si>
    <t>Can you provide the institution documentation regarding the retention period for those logs, how logs are protected, and whether they are accessible to the customer (and if so, how)?*</t>
  </si>
  <si>
    <t>Ensure that all elements of AAAI-11 are clearly stated in your response.</t>
  </si>
  <si>
    <t>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t>
  </si>
  <si>
    <t>Follow-up inquiries for logging details will be institution/implementation specific.</t>
  </si>
  <si>
    <t>For customers not using SSO, 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</si>
  <si>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</si>
  <si>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</si>
  <si>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 xml:space="preserve">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t>
  </si>
  <si>
    <t>If a solution provider indicates that a system is stand-alone and cannot integrate with the institution's infrastructure, follow up with maturity questions and ask about other commodity type functions or other system requirements your institution may have.</t>
  </si>
  <si>
    <t>Do you allow the customer to specify attribute mappings for any needed information beyond a user identifier? (e.g., Reference eduPerson, ePPA/ePPN/ePE)</t>
  </si>
  <si>
    <t>Describe plans to allow customers to specify attribute mappings.</t>
  </si>
  <si>
    <t>This questions allows an institution to know solution provider system limitations and to help them gauge the resources (that may be needed to implement) required to successfully integrate the solution with institution systems.</t>
  </si>
  <si>
    <t>Follow-up inquiries for attribute mapping requirements will be institution/implementation specific.</t>
  </si>
  <si>
    <t>For customers not using SSO, does your application support directory integration for user accounts?</t>
  </si>
  <si>
    <t>Describe any plans to support external authentication services in place of local authentication.</t>
  </si>
  <si>
    <t>Describe all authentication services supported by the system.</t>
  </si>
  <si>
    <t xml:space="preserve">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t>
  </si>
  <si>
    <t>Follow-up inquiries for system authentication will be unique to your institution (e.g., policy, infrastructure, etc.).</t>
  </si>
  <si>
    <t>Does your solution support any of the following web SSO standards: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</si>
  <si>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</si>
  <si>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</si>
  <si>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</si>
  <si>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</si>
  <si>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</si>
  <si>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Follow-up inquiries for identifier requirements will be institution/implementation specific.</t>
  </si>
  <si>
    <t>For customers not using SSO, does your application and/or user frontend/portal support multifactor authentication (e.g., Duo, Google Authenticator, OTP, etc.)?</t>
  </si>
  <si>
    <t>Describe any plans to support multifactor authentication in your application.</t>
  </si>
  <si>
    <t>List all supported multifactor authentication methods, technologies, and/or solutions and provide a brief summary of each.</t>
  </si>
  <si>
    <t xml:space="preserve">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t>
  </si>
  <si>
    <t>Ask the solution provider about hardware and software options, future roadmap for implementations and support, etc.</t>
  </si>
  <si>
    <t>Does your application automatically lock the session or log 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</si>
  <si>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</si>
  <si>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</si>
  <si>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</si>
  <si>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</si>
  <si>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</si>
  <si>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</si>
  <si>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</si>
  <si>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</si>
  <si>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If the solution provider's response does not cover the details outlined in the reasoning, follow up and get specific responses for each, as needed.</t>
  </si>
  <si>
    <t>Does the system support client customizations from one release to another?*</t>
  </si>
  <si>
    <t>Ensure that all relevant details pertaining to CHNG-06 are clearly stated in your response.</t>
  </si>
  <si>
    <t>Clarify the lack of support strategy for client customizations from one release to another.</t>
  </si>
  <si>
    <t>Describe or provide reference to your solution support strategy in regard to maintaining client customizations from one release to another.</t>
  </si>
  <si>
    <t>The solution provider's solution characteristics and the institution's use case will determine the relevancy of this question. The purpose of this question is to understand the underlying infrastructure and how it is maintained across all customers.</t>
  </si>
  <si>
    <t>In cases where the solution is customized for customer use cases, ensure the solution provider's response covers all aspects of code migration, including backups, data conversions, local resources from the institution, etc., as it relates to code upgrades and/or version adoptions.</t>
  </si>
  <si>
    <t>Do you have an implemented system configuration management process (e.g.,secure "gold" images, etc.)?*</t>
  </si>
  <si>
    <t>Describe how system configuration management is currently handled in your environment.</t>
  </si>
  <si>
    <t>Summarize your implemented system configuration management precess.</t>
  </si>
  <si>
    <t>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t>
  </si>
  <si>
    <t>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</si>
  <si>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</si>
  <si>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</si>
  <si>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</si>
  <si>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</si>
  <si>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</si>
  <si>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</si>
  <si>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</si>
  <si>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</si>
  <si>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solution provider's response does not cover the details outlined in the reasoning, follow up and get specific responses, as needed.</t>
  </si>
  <si>
    <t>Does your change management process verify that all required third-party libraries and dependencies are still supported with each major change?</t>
  </si>
  <si>
    <t>Please describe any plans to implement third-party library dependancy tracking.</t>
  </si>
  <si>
    <t>Please describe your program to track these dependancies.</t>
  </si>
  <si>
    <t>This question is fundamentally about supply chain. The solution provider should be able to document its procedures around tracking libraries maintained by third parties.</t>
  </si>
  <si>
    <t>If the solution provider's response does not cover the details outlined in the reasoning, follow-up and get specific responses for each, as needed.</t>
  </si>
  <si>
    <t>Do you have policy and procedure, currently implemented, managing how critical patches are applied to all systems and applications?</t>
  </si>
  <si>
    <t>State your plans to implement policy and procedure(s) to manage how critical patches are applied to systems and applications.</t>
  </si>
  <si>
    <t>Summarize the policy and procedure(s) managing how critical patches are applied to systems and applications.</t>
  </si>
  <si>
    <t>Answers to this question will reveal the solution provider’s knowledge of their IT assets and their ability to respond to notifications about their systems and software.</t>
  </si>
  <si>
    <t>Follow-up inquiries for the solution provider’s patching practices will be institution/implementation specific.</t>
  </si>
  <si>
    <t>Have you implemented policies and procedures that guide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</si>
  <si>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</si>
  <si>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</si>
  <si>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t>
  </si>
  <si>
    <t>Follow-up inquiries for the solution providers patching practices will be institution/implementation specific.</t>
  </si>
  <si>
    <t>Do clients have the option to not participate in or postpone an upgrade to a new release?</t>
  </si>
  <si>
    <t>Summarize why clients do not have alternative release options.</t>
  </si>
  <si>
    <t>Provide reference the the process/procedure to manage releases.</t>
  </si>
  <si>
    <t>Please explain why this does not apply to your organization, product or service.</t>
  </si>
  <si>
    <t>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t>
  </si>
  <si>
    <t>Follow-up inquiries for solution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</si>
  <si>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</si>
  <si>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</si>
  <si>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Clarify the lack of support strategy for concurrent versions in your solution.</t>
  </si>
  <si>
    <t>Describe or provide a reference to your solution support strategy in regard to maintaining software currency (i.e., how many concurrent versions are you willing to run and support?).</t>
  </si>
  <si>
    <t>Supporting multiple versions of a solution is challenging. Understanding the solution provider’s strategy and resources will provide insight into its ability to adequately support their customers.</t>
  </si>
  <si>
    <t>Follow-up inquiries for the solution provider’s support of concurrent versions will be institution/implementation specific.</t>
  </si>
  <si>
    <t>Do you have a release schedule for product updates?</t>
  </si>
  <si>
    <t>State any plans to release a schedule of product updates.</t>
  </si>
  <si>
    <t>Provide a reference to this solution's release schedule.</t>
  </si>
  <si>
    <t>Answers to this question will reveal the solution provider’s ability to plan in the short term. This is valuable information for customers so they can anticipate updates and potential bug fixes.</t>
  </si>
  <si>
    <t>Follow-up inquiries for the solution provider’s solution update practices will be institution/implementation specific.</t>
  </si>
  <si>
    <t>Do you have a technology roadmap, for at least the next two years, for enhancements and bug fixes for the solution being assessed?</t>
  </si>
  <si>
    <t>State any plans to release a technology roadmap covering the next two years.</t>
  </si>
  <si>
    <t>Provide a reference to your technology roadmap.</t>
  </si>
  <si>
    <t>Answers to this question will reveal the solution provider’s ability to plan for the future of their solution.</t>
  </si>
  <si>
    <t>Follow-up inquiries for the solution provider’s technology planning practices will be institution/implementation specific.</t>
  </si>
  <si>
    <t>Can solution updates be completed without institutional involvement (i.e., technically or organizationally)?</t>
  </si>
  <si>
    <t>Summarize the institution's responsibilities during solution updates.</t>
  </si>
  <si>
    <t>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t>
  </si>
  <si>
    <t>Vague responses to this question should be investigated further. Ask for additional documentation for customer responsibilities (in the context of information technology/security).</t>
  </si>
  <si>
    <t>Are upgrades or system changes installed during off-peak hours or in a manner that does not impact the customer?</t>
  </si>
  <si>
    <t>Decribe plans to minimize the impact of downtime based on predefined off-peak hours.</t>
  </si>
  <si>
    <t>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</si>
  <si>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</si>
  <si>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after-the-fact approval)?</t>
  </si>
  <si>
    <t>Describe plans to implement procedure ensuring that emergency changes are documented and authorized.</t>
  </si>
  <si>
    <t>Summarize implemented procedures ensuring that emergency changes are documented and authorized.</t>
  </si>
  <si>
    <t>In the context of the CIA triad, this question is focused on system integrity, ensuring that system changes are only executed by authorized users. In the event of emergency changes, accountability and post-action review are expected.</t>
  </si>
  <si>
    <t>Follow up with a robust question set if a solution provider cannot clearly state full control of the integrity of their system(s).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</si>
  <si>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</si>
  <si>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</si>
  <si>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</si>
  <si>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</si>
  <si>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</si>
  <si>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</si>
  <si>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Ask the solution provider about its infrastructure and if there is a solution that eliminates the need for this environment.</t>
  </si>
  <si>
    <t>Is the transport of sensitive data encrypted using security protocols/algorithms (e.g., system-to-client)?*</t>
  </si>
  <si>
    <t>Describe why sensitive data is not encrypted in transport.</t>
  </si>
  <si>
    <t>Summarize your transport encryption strategy.</t>
  </si>
  <si>
    <t>The need for encryption in transport is unique to your institution's implementation of a system. In particular, the data flow between the system and the end users of the solution.</t>
  </si>
  <si>
    <t>Follow-up inquiries for data encryption between the system and end-users will be institution/implementation specific.</t>
  </si>
  <si>
    <t>Is the storage of sensitive data encrypted using security protocols/algorithms (e.g., disk encryption, at-rest, files, and within a running database)?*</t>
  </si>
  <si>
    <t>Describe why sensitive data is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</si>
  <si>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</si>
  <si>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</si>
  <si>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</si>
  <si>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solution conform to the Federal Information Processing Standards (FIPS PUB 140-2 or 140-3)?*</t>
  </si>
  <si>
    <t>Provide a detailed description of all non-conforming modules.</t>
  </si>
  <si>
    <t>Provide reference to FIPS 140-3 validation certificates.</t>
  </si>
  <si>
    <t>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t>
  </si>
  <si>
    <t>If the solution provider cannot accommodate open standards encryption requirements, direct them to NIST's Cryptographic Standards and Guidelines document &lt;https://csrc.nist.gov/Projects/Cryptographic-Standards-and-Guidelines&gt;.</t>
  </si>
  <si>
    <t>Will the institution's data be available within the system for a period of time at the completion of this contract?*</t>
  </si>
  <si>
    <t>Describe your data export procedures conducted at the termination of contract.</t>
  </si>
  <si>
    <t>State the length of time that the institution's data will be available in the system at the completion of the contract.</t>
  </si>
  <si>
    <t>When cancelling a solution, an institution will commonly want all institutional data that was provided to a solution provider. This questions allows the solution provider to state their general practices when a customer leaves their environment.</t>
  </si>
  <si>
    <t>A solution provider's response should be clear and concise. Be wary of vague responses to this questions and inquire about export specifics, as needed.</t>
  </si>
  <si>
    <t>Are ownership rights to all data, inputs, outputs, and metadata retained even through a provider acquisition or bankruptcy event?*</t>
  </si>
  <si>
    <t>Provide a detailed description why rights are not retained.</t>
  </si>
  <si>
    <t>Provide references, as needed.</t>
  </si>
  <si>
    <t>This question clarifies the position of the institution in the case of acquisition or bankruptcy. Expect clear responses to this question. If they are vague, be sure to follow up based on institutional counsel guidance.</t>
  </si>
  <si>
    <t>If a solution provider's response is unsatisfactory, engage institutional counsel to appropriately address any ownership concerns.</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</si>
  <si>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</si>
  <si>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</si>
  <si>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</si>
  <si>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</si>
  <si>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</si>
  <si>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</si>
  <si>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</si>
  <si>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</si>
  <si>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</si>
  <si>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At the completion of this contract, will data be returned to the institution and/or deleted from all your systems and archives?</t>
  </si>
  <si>
    <t xml:space="preserve">Please specify if it will be returned, deleted, or both. </t>
  </si>
  <si>
    <t>State plans to implement capabilities for the institution to retrieve its data.</t>
  </si>
  <si>
    <t>When cancelling a solution, an institution will commonly want all institutional data that was provided to a solution provider. This question allows the solution provider to state its general practices when a customer leaves its environment.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</si>
  <si>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</si>
  <si>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</si>
  <si>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</si>
  <si>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solution, an institution will commonly want all institutional data that was provided to a solution provider. The solution provider's response should verify if the institution can extract data or if it is a manual extraction by solution provider staff.</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</si>
  <si>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</si>
  <si>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</si>
  <si>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</si>
  <si>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solution provider may readily recover when backup restoration is required.</t>
  </si>
  <si>
    <t>Follow-up inquiries for backup content scope will be institution/implementation specific.</t>
  </si>
  <si>
    <t>Are you performing off-site backups (i.e., digitally moved off site)?</t>
  </si>
  <si>
    <t>State any plans to implement off-site virtual backups in your environment.</t>
  </si>
  <si>
    <t>Summarize your off-site backup strategy.</t>
  </si>
  <si>
    <t>When data is moved digitally (e.g., cloud provider, solution provider-owned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</si>
  <si>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</si>
  <si>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off-site (i.e., physically moved off site)?</t>
  </si>
  <si>
    <t>State any plans to implement off-site physical backups in your environment.</t>
  </si>
  <si>
    <t>Provide the distance (in miles) between the primary and off-site locations.</t>
  </si>
  <si>
    <t>When data is moved physically (e.g.,HDD, print, etc.) off-site, the policies and implemented procedures are important to know. Unencrypted data taken outside secured areas introduces unnecessary risks.</t>
  </si>
  <si>
    <t>Follow-up inquiries for off-site, physical backups will be institution/implementation specific.</t>
  </si>
  <si>
    <t>Are data backups encrypted?</t>
  </si>
  <si>
    <t>Summarize why backups are not encrypted.</t>
  </si>
  <si>
    <t>Summarize the encryption algorithm/strategy you are using to secure backups.</t>
  </si>
  <si>
    <t>The need for encryption at 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</si>
  <si>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</si>
  <si>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media handling process that is documented and currently implemented that meets established business needs and regulatory requirements, including end-of-life, repurposing, and data-sanitization procedures?</t>
  </si>
  <si>
    <t>Provide a detailed summary of media handling processes that do exist.</t>
  </si>
  <si>
    <t>Provide documented details of this process (link or attached).</t>
  </si>
  <si>
    <t>Does the process described in DATA-15 adhere to DoD 5220.22-M and/or NIST SP 800-88 standards?</t>
  </si>
  <si>
    <t>State plans to adhere to DoD 5220.22-M and/or NIST SP 800-88 standards.</t>
  </si>
  <si>
    <t>Follow-up inquiries for DoD 5220.22-M and/or SP800-88 standards will be institution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</si>
  <si>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</si>
  <si>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</si>
  <si>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solution provider administrators, the institution may require additional safeguards to protect the confidentiality of data stored by or shared with a solution provider (e.g., additional layer of encryption, etc.).</t>
  </si>
  <si>
    <t>If institutional data is visible by the solution provider's system administrators, follow up with the solution provider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</si>
  <si>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</si>
  <si>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</si>
  <si>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</si>
  <si>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</si>
  <si>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environment provide for dedicated single-tenant capabilities? If not, describe how your solution or environment separates data from different customers (e.g., logically, physically, single tenancy, multi-tenancy).</t>
  </si>
  <si>
    <t>Describe your plan to separate institution data from that of other customers.</t>
  </si>
  <si>
    <t>Describe or provide a reference to how institution data is separated from that of other customers.</t>
  </si>
  <si>
    <t>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t>
  </si>
  <si>
    <t>Follow-up inquiries for dedicated single-tenant capabilities will be institution/implementation specific.</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</si>
  <si>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</si>
  <si>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</si>
  <si>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</si>
  <si>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</si>
  <si>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</si>
  <si>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</si>
  <si>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</si>
  <si>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</si>
  <si>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</si>
  <si>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</si>
  <si>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</si>
  <si>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</si>
  <si>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solution provider systems.</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</si>
  <si>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</si>
  <si>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</si>
  <si>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t>
  </si>
  <si>
    <t>Follow up with the solution provider to ensure that all components of the system are considered. This includes system-to-system, system-to-client, applications, system accounts, etc.</t>
  </si>
  <si>
    <t>Select your hosting option.</t>
  </si>
  <si>
    <t>If/then: If Self-managed, populate the solution provider answer for questions DCTR 02, 08, 16-18 with cell B25 in the Auto Responses sheet; If Physical co-location, populate solution provider answer for  DCTR 02-15 with B25; if Virtual Co-location, populate solution provider answer for DCTR 02-04, 07-08, 10, 16-18 with B25; If AWS, Azure, or GCP, populate 03, 07-08, 10, 16-18 with B25; if Other populate DCTR 02-03, 07-08, 10 with B25</t>
  </si>
  <si>
    <t>If you are using an option not listed, or a combination of options, select "Other." Your selection here will determine which questions below are required.</t>
  </si>
  <si>
    <t>Understanding the hosting environment may reveal infrastructure risks that may not be apparent by other means and provides context to the responses provided throughout this HECVAT.</t>
  </si>
  <si>
    <t>Follow-up inquiries for hosting options will be institution/implementation specific.</t>
  </si>
  <si>
    <t>Is a SOC 2 Type 2 report available for the hosting environment?</t>
  </si>
  <si>
    <t>Obtain the report if possible and add it to your submission.</t>
  </si>
  <si>
    <t>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t>
  </si>
  <si>
    <t>Follow-up inquiries for additional solution provider's SOC 2 Type 2 reports will be institution/implementation specific.</t>
  </si>
  <si>
    <t>Are you generally able to accommodate storing each institution's data within its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</si>
  <si>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</si>
  <si>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</si>
  <si>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t>
  </si>
  <si>
    <t>If a solution provider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</si>
  <si>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</si>
  <si>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</si>
  <si>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Describe the on-site staff capabilities.</t>
  </si>
  <si>
    <t>Solution Providers that operate their own datacenter(s) can implement their own monitoring strategy. Use the solution provider's response to this questions to verify/validate other responses related to ownership/co-location/physical security.</t>
  </si>
  <si>
    <t>Follow-up inquiries for data center staffing will be institution/implementation specific.</t>
  </si>
  <si>
    <t>Are your servers separated from other companies via a physical barrier, such as a cage or hard walls?</t>
  </si>
  <si>
    <t>State plans to separate your servers from others via a physical barrier.</t>
  </si>
  <si>
    <t>Describe your physical barrier strategy.</t>
  </si>
  <si>
    <t>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</si>
  <si>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</si>
  <si>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</si>
  <si>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</si>
  <si>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</si>
  <si>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</si>
  <si>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</si>
  <si>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solution provider's operating environment will help analysts better understand risk due to widespread technical issues as well as weather and environmental considerations.</t>
  </si>
  <si>
    <t>Follow-up inquiries for geographic diversity in datacenters will be institution/implementation specific.</t>
  </si>
  <si>
    <t>Is the service hosted in a high-availability environment?</t>
  </si>
  <si>
    <t>Describe any plans to implement a high-availability environment for your systems.</t>
  </si>
  <si>
    <t>Provide a summary to support your response selection.</t>
  </si>
  <si>
    <t>In the context of the CIA triad, this question is focused on the availability of a system (or set of systems).</t>
  </si>
  <si>
    <t>The weight placed on the solution provider's response will be specific to the institution's use case and solution requirements.</t>
  </si>
  <si>
    <t>Is redundant power available for all data centers where institutional data will reside?</t>
  </si>
  <si>
    <t>Describe any plans to implement a redundant power environment for your systems.</t>
  </si>
  <si>
    <t>Provide a detailed description of the implemented strategy (i.e.,batteries,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</si>
  <si>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</si>
  <si>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</si>
  <si>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</si>
  <si>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 up, based on your institution's risk tolerance.</t>
  </si>
  <si>
    <t>Follow-up inquiries for redundant power testing details will be institution/implementation specific.</t>
  </si>
  <si>
    <t>Does the center where the data will reside have cooling and fire-suppression systems that are active and regularly tested?</t>
  </si>
  <si>
    <t>Installing appropriate environmental controls is crucial to maintaining the integrity of the hosting site. Vague responses to this question should be met with concern and appropriate follow up, based on your institutions risk tolerance.</t>
  </si>
  <si>
    <t>Follow-up inquiries for cooling and fire suppression systems will be institution/implementation specific.</t>
  </si>
  <si>
    <t>Do you have Internet Service Provider (ISP) redundancy?</t>
  </si>
  <si>
    <t>State the ISP provider(s) in addition to the number of ISPs that provide connectivity.</t>
  </si>
  <si>
    <t>State how many Internet Service Providers (ISPs) provide connectivity to each data center where the institution's data will reside.</t>
  </si>
  <si>
    <t>Does every data center where the institution's data will reside have multiple telephone company or network provider entrances to the facility?</t>
  </si>
  <si>
    <t>State plans to implement diversity of path in your network provider connections.</t>
  </si>
  <si>
    <t>Provide a brief description for each datacenter.</t>
  </si>
  <si>
    <t>Do you require multifactor authentication for all administrative accounts in your environment?</t>
  </si>
  <si>
    <t>Describe plans to implement MFA.</t>
  </si>
  <si>
    <t>State which model of MFA you are using.</t>
  </si>
  <si>
    <t>2FA/MFA, implemented correctly, strengthens the security state of a system. 2FA/MFA is commonly implemented and in many use cases is a requirement for account protection purposes.</t>
  </si>
  <si>
    <t>Are you using your cloud provider's available hardening tools or pre-hardened images?</t>
  </si>
  <si>
    <t>Describe how you alternately harden your images.</t>
  </si>
  <si>
    <t>In the context of the CIA triad, this question is focused on the integrity of a system (or set of systems).</t>
  </si>
  <si>
    <t>Ask the solution provider about their system lifecycle practices and security methodology.</t>
  </si>
  <si>
    <t>Does your cloud solution provider have access to your encryption keys?</t>
  </si>
  <si>
    <t>Describe your key management practices.</t>
  </si>
  <si>
    <t>Are you utilizing a stateful packet inspection (SPI) firewall?*</t>
  </si>
  <si>
    <t>Describe any plans to implement a SPI firewall.</t>
  </si>
  <si>
    <t>Describe the currently implemented SPI firewall.</t>
  </si>
  <si>
    <t>The use case, vendor infrastructure, and types of services offered will greatly affect the need for various firewalling devices. The focus of this question is integrity, ensuring that the systems hosting institutional data are limited in need-only communications.</t>
  </si>
  <si>
    <t>Follow-up inquiries for firewall capabilities will be institution/implementation specific.</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</si>
  <si>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</si>
  <si>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</si>
  <si>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</si>
  <si>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</si>
  <si>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</si>
  <si>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</si>
  <si>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an intrusion detection system in your environment.</t>
  </si>
  <si>
    <t>Describe the currently implemented IDS.</t>
  </si>
  <si>
    <t>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</si>
  <si>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</si>
  <si>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Do you employ host-based intrusion detection?*</t>
  </si>
  <si>
    <t>Describe your plan to implement host-based intrusion detection system capabilities in your environment.</t>
  </si>
  <si>
    <t>Describe the currently implemented host-based IDS solution(s).</t>
  </si>
  <si>
    <t>Ask the solution provider to summarize why host-based intrusion detection tools are not implemented in their environment. What compensating controls are in place to detect configuration changes and/or failures of integrity?</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</si>
  <si>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</si>
  <si>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</si>
  <si>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</si>
  <si>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</si>
  <si>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t>
  </si>
  <si>
    <t>Is authority for firewall change approval documented? Please list approver names or titles in Additional Info.</t>
  </si>
  <si>
    <t>Describe how firewall changes are approved.</t>
  </si>
  <si>
    <t>List approver names or titles.</t>
  </si>
  <si>
    <t>Modifications to firewall rule sets can have significant repercussions. To ensure the integrity of the rule set, this question targets the individual (or responsible party) for changes and the reasoning behind their authority.</t>
  </si>
  <si>
    <t>Ensure that a separation of duties exists in network security configurations. Pay close attention to responsibility overlap in small organizations, where staff often fill multiple roles.</t>
  </si>
  <si>
    <t>Have you implemented an intrusion prevention system (network-based)?</t>
  </si>
  <si>
    <t>Describe your plan to implement an intrusion prevention system in your environment.</t>
  </si>
  <si>
    <t>Describe the currently implemented IPS.</t>
  </si>
  <si>
    <t>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t>
  </si>
  <si>
    <t>A security program with limited resources for active prevention is inefficient. Inquiries should include training for staff, reasoning behind not using IPS technologies, and how systems are actively protected and how malicious activity is stopped.</t>
  </si>
  <si>
    <t>Do you employ host-based intrusion prevention?</t>
  </si>
  <si>
    <t>Describe your plan to implement host-based intrusion prevention system capabilities in your environment.</t>
  </si>
  <si>
    <t>Describe the currently implemented host-based IPS solution(s).</t>
  </si>
  <si>
    <t>Ask the solution provider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</si>
  <si>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</si>
  <si>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</si>
  <si>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</si>
  <si>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solution provider's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</si>
  <si>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</si>
  <si>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</si>
  <si>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</si>
  <si>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solution provider's security program. Understanding the size and skillsets of a solution provider (taken from other responses) is needed to determine the appropriateness of the solution provider's response to this question.</t>
  </si>
  <si>
    <t>Follow-up inquiries for intrusion monitoring will be institution/implementation specific.</t>
  </si>
  <si>
    <t>Do you monitor for intrusions on a 24 x 7 x 365 basis?</t>
  </si>
  <si>
    <t>State plans to implement 24 x 7 x 365 intrusion monitoring in your environment(s).</t>
  </si>
  <si>
    <t>Provide a brief summary of this activity.</t>
  </si>
  <si>
    <t>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</si>
  <si>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24 x 7 x 365 monitoring will be institution/implementation specific.</t>
  </si>
  <si>
    <t>Do you have a documented patch management process?*</t>
  </si>
  <si>
    <t>In the context of the CIA triad, this question is focused on system integrity, ensuring that system changes are only executed according to policy. Additionally, it is expected that devices used to access the solution provider's systems are properly managed and secured.</t>
  </si>
  <si>
    <t>Follow up with a robust question set if the solution provider cannot clearly state full control of their system patching strategy. Questions about patch testing, testing environments, threat mitigation, incident remediation, etc., are appropriate.</t>
  </si>
  <si>
    <t>Can your organization comply with institutional policies on privacy and data protection with regard to users of institutional systems, if required?*</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</si>
  <si>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</si>
  <si>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</si>
  <si>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solution provider has reviewed the institution's policies and is committed to complying with them.</t>
  </si>
  <si>
    <t>If a solution provider is vague in their response, follow up with direct questions about the institution's policies and ensure the expectation of compliance is clear with the solution provider.</t>
  </si>
  <si>
    <t>Is your company subject to the institution's geographic region's laws and regulations?*</t>
  </si>
  <si>
    <t>State the country that governs and regulates your company.</t>
  </si>
  <si>
    <t>This is a general inquiry to determine if the solution provider is well-versed in applicable laws and regulations that apply in the institution's region of business operation.</t>
  </si>
  <si>
    <t>If a solution provider is vague in their response, follow up with direct questions about doing business in your state/region/country and any laws that are pertinent to the institution.</t>
  </si>
  <si>
    <t>Can you accommodate encryption requirements using open standards?</t>
  </si>
  <si>
    <t>Do you have a documented systems development life cycle (SDLC)?</t>
  </si>
  <si>
    <t>State any plans to implement an SDLC.</t>
  </si>
  <si>
    <t>Briefly summarize your SDLC or provide a link or attachment.</t>
  </si>
  <si>
    <t>Mature solution lifecycle management can position a solution provider to sufficiently plan, implement, and manage systems that better protect institutional data.</t>
  </si>
  <si>
    <t>Although withdrawn by NIST, the Security Considerations in the Systems Development Life Cycle (SP 800-64r2) document is an excellent resource to provide guidance to solution providers (i.e., set expectations). Follow-up questions to SDLC use will be institution/implementation specific.</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</si>
  <si>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</si>
  <si>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</si>
  <si>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</si>
  <si>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serves a valuable role in protecting institutional data. As these are often HR documented policies, a solution provider should have their practices well-documented and ready for review, upon request.</t>
  </si>
  <si>
    <t>Ask the solution provider if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</si>
  <si>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</si>
  <si>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</si>
  <si>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</si>
  <si>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increasing awareness of security-related responsibilities are part of these initial-hiring documents. Oftentimes these agreements and reviews are conducted during orientation for new employees.</t>
  </si>
  <si>
    <t>If a solution provider's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</si>
  <si>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</si>
  <si>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</si>
  <si>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 populated HECVAT.</t>
  </si>
  <si>
    <t>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t>
  </si>
  <si>
    <t>If the solution provider does not have an incident response plan, point them to the NIST Computer Security Incident Handling Guide &lt;https://csrc.nist.gov/publications/detail/sp/800-61/rev-2/final&gt;.</t>
  </si>
  <si>
    <t>Are information security principles designed into the product lifecycle?</t>
  </si>
  <si>
    <t>State why security principles are not designed into the product lifecycle.</t>
  </si>
  <si>
    <t>Summarize the information security principles designed into the product lifecycle.</t>
  </si>
  <si>
    <t>Will you comply with applicable breach notification laws?</t>
  </si>
  <si>
    <t>Summarize why you will not comple with applicable breach notification laws.</t>
  </si>
  <si>
    <t>State how quickly the institution will be notified of a data breach or security incident.</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</si>
  <si>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</si>
  <si>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</si>
  <si>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</si>
  <si>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</si>
  <si>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</si>
  <si>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</si>
  <si>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</si>
  <si>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</si>
  <si>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 list(s) for privileged accounts?</t>
  </si>
  <si>
    <t>Describe plans to implement privileged account access list reviews to your environment.</t>
  </si>
  <si>
    <t>Provide a brief summary and the implement review interval.</t>
  </si>
  <si>
    <t>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</si>
  <si>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</si>
  <si>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</si>
  <si>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</si>
  <si>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</si>
  <si>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t>
  </si>
  <si>
    <t>Follow-up inquiries for internal audit processes and procedures will be institution/implementation specific.</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</si>
  <si>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</si>
  <si>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</si>
  <si>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</si>
  <si>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This question aims to understand the physical security state of the solution provider's operating environment and whether or not physical assets are appropriately protected.</t>
  </si>
  <si>
    <t>Follow-up inquiries for physical security controls and policies will be institution/implementation specific.</t>
  </si>
  <si>
    <t>Do you have a formal incident response plan?</t>
  </si>
  <si>
    <t>State plans to formalize an incident response plan.</t>
  </si>
  <si>
    <t>Summarize or provide a link to your formal incident response plan.</t>
  </si>
  <si>
    <t>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t>
  </si>
  <si>
    <t>If the solution provider does not have an incident response plan, direct them to the NIST Computer Security Incident Handling Guide &lt;https://csrc.nist.gov/publications/detail/sp/800-61/rev-2/final&gt;.</t>
  </si>
  <si>
    <t>Do you either have an internal incident response team or retain an external team?</t>
  </si>
  <si>
    <t>Describe your timeline for implementing such a process for response and reporting.</t>
  </si>
  <si>
    <t>Summarize your incident response and reporting processes.</t>
  </si>
  <si>
    <t>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</si>
  <si>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 x 7 x 365 basis?</t>
  </si>
  <si>
    <t>State plans for acquiring internal resources or an external team.</t>
  </si>
  <si>
    <t>Summarize your internal approach or reference your third-party contractor.</t>
  </si>
  <si>
    <t>The incident team structure (internal vs. external), size, and capabilities of a solution provider have a significant impact on their ability to respond to and protect an institution's data. Use the knowledge of this response when evaluating other solution provider statements.</t>
  </si>
  <si>
    <t>If the solution provider does not have an incident response team, direct them to the NIST Computer Security Incident Handling Guide &lt;https://csrc.nist.gov/publications/detail/sp/800-61/rev-2/final&gt;.</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</si>
  <si>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</si>
  <si>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</si>
  <si>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solution.</t>
  </si>
  <si>
    <t>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</si>
  <si>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</si>
  <si>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</si>
  <si>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</si>
  <si>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</si>
  <si>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Ask if there are plans to implement these processes. Ask the solution provider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</si>
  <si>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</si>
  <si>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</si>
  <si>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</si>
  <si>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solution provider is scanning its applications and/or systems, oftentimes an institution will want to review the report, if possible. Preferably, any finding on the reports will have a matching mitigation action.</t>
  </si>
  <si>
    <t>If a solution provider is hesitant to share the report, ask for a summarized version; some insight is better than none.</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</si>
  <si>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</si>
  <si>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</si>
  <si>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 up security testing times and scopes.</t>
  </si>
  <si>
    <t>Many higher education institutions are capable of performing vulnerability assessments and/or penetration testing on their solution providers' infrastructures. This question confirms the possibility of conducting these actions against the solution provider's infrastructure.</t>
  </si>
  <si>
    <t>Follow-up inquiries for vulnerability scanning and penetration testing will be institution/implementation specific.</t>
  </si>
  <si>
    <t>Have your systems and applications had a third-party security assessment completed in the last year?</t>
  </si>
  <si>
    <t>State plans to have your systems and applications assessed by a third party.</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</si>
  <si>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</si>
  <si>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</si>
  <si>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Ask if there has ever been a vulnerability scan. A short lapse in external assessment validity can be understood (if there is a planned assessment), but a significant time lapse or no scan whatsoever is cause for elevated levels of concern.</t>
  </si>
  <si>
    <t>Do you regularly scan for common web application security vulnerabilities (e.g., SQL injection, XSS, XSRF, etc.)?</t>
  </si>
  <si>
    <t>Ensure that all elements of VULN-05 are clearly stated in your response.</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</si>
  <si>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t>
  </si>
  <si>
    <t>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t>
  </si>
  <si>
    <t>Are your systems and applications regularly scanned externally for vulnerabilities?</t>
  </si>
  <si>
    <t>Describe any plans to implement external vulnerability scanning for your applications.</t>
  </si>
  <si>
    <t>Decribe your external application vulnerability scanning strategy.</t>
  </si>
  <si>
    <t>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</si>
  <si>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If "no," inquire if there has ever been a vulnerability scan. A short lapse in external assessment validity can be understood (if there is a planned assessment), but a significant time lapse or no scan whatsoever is cause for elevated levels of concern.</t>
  </si>
  <si>
    <t>Do your workforce members receive regular training related to the Health Insurance Portability and Accountability Act (HIPAA) Privacy and Security Rules and the HITECH Act?*</t>
  </si>
  <si>
    <t>Case-specific</t>
  </si>
  <si>
    <t>If REQU-05 is no, populate solution provider answer with B6 in Auto Responses tab</t>
  </si>
  <si>
    <t>Refer to HIPAA regulations documentation for supplemental guidance in this section.</t>
  </si>
  <si>
    <t>HIPAA</t>
  </si>
  <si>
    <t>Refer to HIPAA documentation or your institution's Chief HIPAA Security Officer.</t>
  </si>
  <si>
    <t>Have you identified areas of risk?*</t>
  </si>
  <si>
    <t>Have the relevant policies/plans been tested?*</t>
  </si>
  <si>
    <t>Have you entered into a Business Associate Agreements with all subcontractors who may have access to protected health information (PHI)?*</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</si>
  <si>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</si>
  <si>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</si>
  <si>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</si>
  <si>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HIPAA Security Rule?</t>
  </si>
  <si>
    <t>Have you taken actions to mitigate the identified risks?</t>
  </si>
  <si>
    <t>Does your application require user and system administrator password changes at a frequency no greater than 90 days?</t>
  </si>
  <si>
    <t>Does your application require users to set their own password after an administrator reset or on first use of the account?</t>
  </si>
  <si>
    <t>Does your application lock out an account after a number of failed login attempts?</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</si>
  <si>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</si>
  <si>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</si>
  <si>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</si>
  <si>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</si>
  <si>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</si>
  <si>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</si>
  <si>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to which a user can be assigned?</t>
  </si>
  <si>
    <t>Do accounts used for solution provider-supplied remote support abide by the same authentication policies and access logging as the rest of the system?</t>
  </si>
  <si>
    <t>Does the application log record access including specific user, date/time of access, and originating IP or device?</t>
  </si>
  <si>
    <t>Does the application log administrative activity, such as user account access changes and password changes, including specific user, date/time of changes, and originating IP or device?</t>
  </si>
  <si>
    <t>Do you retain logs for at least as long as required by HIPAA regulations?</t>
  </si>
  <si>
    <t xml:space="preserve">List how long you retain relevant logs. </t>
  </si>
  <si>
    <t>Can the application logs be archived?</t>
  </si>
  <si>
    <t>Can the application logs be saved externally?</t>
  </si>
  <si>
    <t>Do you have a disaster recovery plan and emergency mode operation plan?</t>
  </si>
  <si>
    <t>Can you provide a HIPAA compliance attestation document?</t>
  </si>
  <si>
    <t>Are you willing to enter into a Business Associate Agreement (BAA)?</t>
  </si>
  <si>
    <t>Do your data backup and retention policies and practices meet HIPAA requirements?</t>
  </si>
  <si>
    <t>Do you have a current, executed within the past year, Attestation of Compliance (AoC) or Report on Compliance (RoC)?*</t>
  </si>
  <si>
    <t>If REQU-06 is no, populate solution provider answer with B7 in Auto Responses tab</t>
  </si>
  <si>
    <t>Refer to PCI DSS Security Standards for supplemental guidance in this section</t>
  </si>
  <si>
    <t>PCI DSS</t>
  </si>
  <si>
    <t>Refer to PCI DSS documentation or your institution's treasurer's office.</t>
  </si>
  <si>
    <t>Is the application listed as an approved Payment Application Data Security Standard (PA-DSS) application?*</t>
  </si>
  <si>
    <t>Does the system or solutions use a third party to collect, store, process, or transmit cardholder (payment/credit/debt card) data?*</t>
  </si>
  <si>
    <t>Do your systems or solutions store, process, or transmit cardholder (payment/credit/debt card) data?</t>
  </si>
  <si>
    <t>Are you compliant with the Payment Card Industry Data Security Standard (PCI DSS)?</t>
  </si>
  <si>
    <t>Are you classified as a service provider?</t>
  </si>
  <si>
    <t>Are you on the list of Visa approved service providers?</t>
  </si>
  <si>
    <t>Are you classified as a merchant? If so, what level (1, 2, 3, 4)?</t>
  </si>
  <si>
    <t>Describe the architecture employed by the system to verify and authorize credit card transactions.</t>
  </si>
  <si>
    <t>What payment processors/gateways does the system support?</t>
  </si>
  <si>
    <t>Can the application be installed in a PCI DSS–compliant manner?</t>
  </si>
  <si>
    <t>Include documentation describing the system's abilities to comply with the PCI DSS and any features or capabilities of the system that must be added or changed in order to operate in compliance with the standards.</t>
  </si>
  <si>
    <t>Do you support role-based access control (RBAC) for system administrators?</t>
  </si>
  <si>
    <t>If REQU-07 is no, populate solution provider answer with B8 in Auto Responses tab</t>
  </si>
  <si>
    <t>Describe any limitations to your roles-based approach.</t>
  </si>
  <si>
    <t>Describe your RBAC.</t>
  </si>
  <si>
    <t>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t>
  </si>
  <si>
    <t>Ask the solution provider to summarize the best practices for securing their system(s) administratively without the use of RBAC. Make sure to understand the administrative requirements/overhead introduced in the solution provider's environment.</t>
  </si>
  <si>
    <t>Can your employees access customer systems remotely?</t>
  </si>
  <si>
    <t>Describe the tools and technical controls implemented to secure remote access.</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</si>
  <si>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</si>
  <si>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Ask the solution provider to summarize the reasoning behind this business process and request additional documentation that outlines the security controls implemented to safeguard institutional data.</t>
  </si>
  <si>
    <t>Can you provide overall system and/or application architecture diagrams including a full description of the data communications architecture for all components of the system?</t>
  </si>
  <si>
    <t>State any plans to provide system and/or application architecture diagrams.</t>
  </si>
  <si>
    <t>Provide a reference to the requested documents or provide them when submitting this fully populated HECVAT.</t>
  </si>
  <si>
    <t>Many systems can be used a variety of ways. We want these implementation type diagrams so that we can understand the "real" use of the solution.</t>
  </si>
  <si>
    <t>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t>
  </si>
  <si>
    <t>Do you require remote management of the system?</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</si>
  <si>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</si>
  <si>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If you answered "yes" to OPEM-04, are your remote actions and changes logged or otherwise visible to the campus?</t>
  </si>
  <si>
    <t>Describe how these logs are made available.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</si>
  <si>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t>
  </si>
  <si>
    <t>If a weak response is given to this answer, it is appropriate to ask directed answers to get specific information. Ensure that questions are targeted to ensure responses will come from the appropriate party within the solution provider.</t>
  </si>
  <si>
    <t>If you maintain remote access to the system, will you handle data in a FERPA-compliant manner?</t>
  </si>
  <si>
    <t>State plans to handle data in a FERPA-compliant manner.</t>
  </si>
  <si>
    <t>Describe how FERPA compliance is integrated into your process and procedures.</t>
  </si>
  <si>
    <t>This is standard documentation, relevant to institution implementations requiring FERPA compliance.</t>
  </si>
  <si>
    <t>Follow-up inquiries for FERPA compliance details will be institution/implementation specific.</t>
  </si>
  <si>
    <t>Do you support campus status monitoring through SNMPv3 or other means?</t>
  </si>
  <si>
    <t>Describe your plans to support monitoring.</t>
  </si>
  <si>
    <t>Please describe your monitoring support.</t>
  </si>
  <si>
    <t>Standard documentation question. With an on-premise device, the possibility to tie-in with existing monitoring/management systems is beneficial. The solution provider's response should be clear and concise.</t>
  </si>
  <si>
    <t>Follow-up inquiries for monitoring via SNMPv3 will be institution/implementation specific.</t>
  </si>
  <si>
    <t>Describe or provide a reference to any other safeguards used to monitor for malicious activity.</t>
  </si>
  <si>
    <t>Please detail your monitoring strategy</t>
  </si>
  <si>
    <t>This question is primarily focused on system(s) integrity and confidentiality. The solution provider's response should clearly state the system(s) capabilities to properly monitor for (and alert for) malicious activity.</t>
  </si>
  <si>
    <t>Follow-up inquiries for system monitoring will be institution/implementation specific.</t>
  </si>
  <si>
    <t>Describe how long your organization has conducted business in this area.</t>
  </si>
  <si>
    <t>Include the number of years and in what capacity.</t>
  </si>
  <si>
    <t>We want to establish longevity of a solution and whether or not a solution provider is new to the higher education space.</t>
  </si>
  <si>
    <t>Normally a solution provider will state their overall longevity but not talk about the software/service/product under evaluation. Follow-ups includes specific questions about the origins of the software/service/product and references will be requested.</t>
  </si>
  <si>
    <t>Do you have existing higher education customers?</t>
  </si>
  <si>
    <t>State your primary industry.</t>
  </si>
  <si>
    <t>Provide a list of higher education references, with contact information.</t>
  </si>
  <si>
    <t>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t>
  </si>
  <si>
    <t>A simple "yes" without any references or supporting information should be questioned. Question the size of institutions that are using the solution and the scope of their implementations.</t>
  </si>
  <si>
    <t>Does your solution process FERPA-related data?</t>
  </si>
  <si>
    <t>FERPA-related data includes any data maintained by (or on behalf of) the institution that is directly related to an identifiable student.</t>
  </si>
  <si>
    <t>Provide documentation on the types of FERPA data you process and for what purpose, including data unrelated to service delivery such as marketing.</t>
  </si>
  <si>
    <t>This question will help the institution gain an understanding of the types of data processed by this product or service.</t>
  </si>
  <si>
    <t>Will data be re-disclosed and/or used for any purpose other than directly providing the service, including quality assurance or marketing?</t>
  </si>
  <si>
    <t>Does your solution process GDPR-related or PIPL-related data?</t>
  </si>
  <si>
    <t>GDPR data includes any data related to an identified or identifiable natural person physically located in the European Economic Area (EEA).
PIPL-related data includes any personal data related to an identified or identifiable person located in the People's Republic of China (PRC)</t>
  </si>
  <si>
    <t>Provide documentation of any processes or policies that address compliance with GDPR and/or PIPL as appropriate.</t>
  </si>
  <si>
    <t>Does your solution process personal data regulated by state law(s) (e.g., CCPA)?</t>
  </si>
  <si>
    <t>Provide documentation of any processes or policies that address compliance with applicable state laws.</t>
  </si>
  <si>
    <t>Does your solution process user-provided data that may contain regulated information?</t>
  </si>
  <si>
    <t>Identify any applicable regulations and provide documentation of any processes or policies that address compliance with each.</t>
  </si>
  <si>
    <t>Web Link to Product/Service Privacy Notice</t>
  </si>
  <si>
    <t>Neutral until evaluated</t>
  </si>
  <si>
    <t>If multiple notices are implicated, provide all that apply. If any other documents are incorporated by reference, provide them as well.</t>
  </si>
  <si>
    <t>Have you had a personal data breach in the past three years that involved reporting to a governmental agency, notice to individuals (including voluntary notice), or notice to another organization or institution?*</t>
  </si>
  <si>
    <t>Please provide details as to the nature of the breach and the remediation conducted.</t>
  </si>
  <si>
    <t>Having a previous data breach can indicate a level of risk that will indicate that the instituion should further investigate changes made after the breach.</t>
  </si>
  <si>
    <t>Use this area to share information about your privacy practices that will assist those who are assessing your company data privacy program.*</t>
  </si>
  <si>
    <t>Share any additional details that would help data privacy analysts assess your solution.</t>
  </si>
  <si>
    <t>Have you had any violations of your internal privacy policies or violations of applicable privacy law in the past 36 months?</t>
  </si>
  <si>
    <t xml:space="preserve">Provide documentation about the nature of the violation(s) and any remediative action taken.
</t>
  </si>
  <si>
    <t>This question solicits information about internal privacy policy violations and/or violations of applicable privacy law in the past three years.</t>
  </si>
  <si>
    <t>Do you have a dedicated data privacy staff or office?</t>
  </si>
  <si>
    <t>This can include another office, such as information security, dedicated to privacy protection.</t>
  </si>
  <si>
    <t>Describe who is responsible for data privacy, including department, size, talents, resources, etc.</t>
  </si>
  <si>
    <t>Describe your data privacy office, including size, talents, resources, etc.</t>
  </si>
  <si>
    <t>Any solution provider processing protected student data should have resources/staff dedicated to the protection of the data.</t>
  </si>
  <si>
    <t>If you have completed a SOC 2 audit, does it include the Privacy Trust Service Principle?</t>
  </si>
  <si>
    <t>SOC 2 Type II audits can be conducted for any or all of five trust principles (confidentiality, integrity, availability, security, and privacy). Answer "yes" if your audit included the privacy principle.</t>
  </si>
  <si>
    <t>If your SOC2 Type II audit does not include the Privacy Trust Service Principle, please explain why it was not included at this time, and provide any plans to include it in future SOC 2 audits. 
If the Privacy Trust Service Principle was not (or will not be) included in the SOC 2 audit, please provide an overview of any other reviews your organization conducts that might address the Privacy Trust Principles.</t>
  </si>
  <si>
    <t>Please indicate whether your organization will allow clients to review current SOC 2 Type II reports and, if so, how the reports will be made available in a timely manner.</t>
  </si>
  <si>
    <t>This is specifically asking for the Privacy Trust Service Principle, which is not always included in a SOC 2 audit.</t>
  </si>
  <si>
    <t>Do you conform with a specific industry-standard privacy framework (e.g., NIST Privacy Framework, GDPR, ISO 27701)?</t>
  </si>
  <si>
    <t>Standard privacy frameworks help organizations enhance data protection, mitigate privacy risks, and demonstrate compliance with appropriate industry and regulatory standards. This is particularly important when providing services in different jurisdictions.</t>
  </si>
  <si>
    <t>Please provide any plans to conform with one or more of the industry-standard frameworks, including anticipated timelines, and indicate which framework(s) will be used.</t>
  </si>
  <si>
    <t>Indicate which framework(s) are followed; provide documentation on how your organization conforms to your chosen framework(s) and indicate current certification levels, where appropriate.</t>
  </si>
  <si>
    <t>Conformance with industry privacy frameworks can demonstrate an organization's privacy posture and can provide clients a sense of comfort as to the organization's commitment to protection of personal data.</t>
  </si>
  <si>
    <t>If the organization relies on more than one framework or only on portions of a framework, has this been mapped to the Security Controls Framework? If so, please provide a copy of the mapping used.</t>
  </si>
  <si>
    <t>Does your employee onboarding and offboarding policy include training of employees on information security and data privacy?</t>
  </si>
  <si>
    <t>Please provide any plans to develop and implement appropriate employee training as part of onboarding and offboarding.
If no plans currently exist, please provide information on any compensating measures your organization takes to address this issue.</t>
  </si>
  <si>
    <t>Provide an overview of your organization's relevant onboarding/offboarding policy and employee training on information security and privacy.</t>
  </si>
  <si>
    <t>It is important that new employees be informed of organizational and individual expectations, obligations, and processes for protecting the privacy of personal data entrusted to your organization. It is equally important to ensure departing employees are informed of expectations and thier obligations to maintain protection and privacy of personal data they may have been privy to in the course of their employment with your organization.</t>
  </si>
  <si>
    <t>If training is provided to specific employee groups only, please provide information as to which groups and an overview of the training for each group.</t>
  </si>
  <si>
    <t>Do you have contractual agreements with third parties that require them to maintain standards and to comply with all regulatory requirements?*</t>
  </si>
  <si>
    <t>Inclusion of language in contractual agreements ensures third parties are aware of and have agreed to their obligations to maintain standards and comply with all regulatory requirements in regards to protection of personal data they handle on behalf of your organization.</t>
  </si>
  <si>
    <t>State your plans to ensure appropriate language is included in new and renewed contracts. State how your organization ensures that third parties maintain standards and comply with all regulatory requirements without contractual agreements to do so.</t>
  </si>
  <si>
    <t>Provide a summary of the contractual language used and your processes for ensuring appropriate language is regularly reviewed and is included in both new and renewed agreements.</t>
  </si>
  <si>
    <t>Inclusion of language in contractual agreements ensures third parties are aware of and have agreed to their obligations to maintain standards and comply with all regulatory requirements in regards to protection of personal data they handle on behalf of the organization.</t>
  </si>
  <si>
    <t>Do you perform privacy impact assesments of third parties that collect, process, or have access to personal data to ensure they meet industry and regulatory standards and to mitigate harmful, unethical, or discriminatory impacts on data subjects?</t>
  </si>
  <si>
    <t>Privacy impact assessments ensure that third-party collection, processing, or access to personal data aligns with and supports your organization's own efforts and commitments to clients. This is particularly important when a specific third party operates from or is subject to a jurisdiction different from that of your organization.</t>
  </si>
  <si>
    <t>State your plans to perform data privacy assessments of third parties, including anticipated timelines and remediations if existing third parties cannot maintain or ensure privacy and security of client data entrusted to your organization.</t>
  </si>
  <si>
    <t>Provide a summary of your practices that assures that the third party will be subject to the appropriate standards regarding data privacy.</t>
  </si>
  <si>
    <t>Please explain why this does not apply to your organization, product, or service.</t>
  </si>
  <si>
    <t>The organization providing a product or service cannot reasonably claim it appropriately protects privacy of information entrusted to it if it relies on third parties or subprocessors that do not likewise meet or exceed the claimed levels of protection.</t>
  </si>
  <si>
    <t>If answer is "YES"...
Provide a list of third parties that were subject to a privacy impact assessment, the jurisdiction within which they operate, and the corresponding industry and regulatory standards for each.
If answer is "NO"…
If there are no plans to perform data privacy assessments of third parties, please explain any compensating measures or controls your organization relies on to ensure the privacy and security of client personal data entrusted to your organization.</t>
  </si>
  <si>
    <t>Does your change management process include privacy review and approval?</t>
  </si>
  <si>
    <t>The change management process minimizes disruption and maximizes benefits and should contain a privacy review process.</t>
  </si>
  <si>
    <t>Please describe your process for privacy review.</t>
  </si>
  <si>
    <t>It is important that change management not overlook any privacy considerations.</t>
  </si>
  <si>
    <t>If the answer is yes, describe the process; if the answer is no, describe plans to implement.</t>
  </si>
  <si>
    <t>Do you have policy and procedure, currently implemented, guiding how privacy risks are mitigated until they can be resolved?</t>
  </si>
  <si>
    <t>Policy and procedure should include specific steps to take in the process of mitigating privacy risks.</t>
  </si>
  <si>
    <t>Please provide an overview of privacy risk mitigation.</t>
  </si>
  <si>
    <t>It is important to have a procedure in place to mitiage privacy risks as they come up.</t>
  </si>
  <si>
    <t>Do you collect, process, or store demographic information?*</t>
  </si>
  <si>
    <t>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t>
  </si>
  <si>
    <t>Describe which demographic information you handle and the source of the requirements, if applicable.</t>
  </si>
  <si>
    <t>This data can be included in data sets that are deidentified but is sensitive data that could be reidentified if paired with other data points.</t>
  </si>
  <si>
    <t>Because of the nature of such data, it is important to have a full understanding of how the data is used and protected.</t>
  </si>
  <si>
    <t>Do you capture or create genetic, biometric, or behaviometric information (e.g., facial recognition or fingerprints)?*</t>
  </si>
  <si>
    <t xml:space="preserve">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t>
  </si>
  <si>
    <t>Briefly summarize your use of such information and the protection thereof.</t>
  </si>
  <si>
    <t>Do you combine institutional data (including "de-identified," "anonymized," or otherwise masked data) with personal data from any other sources?*</t>
  </si>
  <si>
    <t>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t>
  </si>
  <si>
    <t>Describe the other sources and provide a list of elements, including any keys that connect the datasets.</t>
  </si>
  <si>
    <t>Is institutional data coming into or going out of the United States at any point during collection, processing, storage, or archiving?</t>
  </si>
  <si>
    <t>Given the vast number of privacy regulations and laws throughout the world, it is important to know when, where, why, and how institutional data is being shared outside the United States. This information is necessary to ensure compliance and to protect the institutional data.</t>
  </si>
  <si>
    <t>Describe where and whether you comply with the laws of that jurisdiction.</t>
  </si>
  <si>
    <t>Do you capture device information (e.g., IP address, MAC address)?</t>
  </si>
  <si>
    <t>Device information can be captured for a variety of reasons, from analytics to marketing to network management and security. It is important to know the details in order to be clear on the privacy implications.</t>
  </si>
  <si>
    <t>Describe what information you collect and the reason for collecting it.</t>
  </si>
  <si>
    <t>This question can clarify whether there are any indirect identifiers that don't appear to be readily identifiable but that could be identifiable in the event of unauthorized access or use.</t>
  </si>
  <si>
    <t>Does any part of this service/project involve a web/app tracking component (e.g., use of web-tracking pixels, cookies)?</t>
  </si>
  <si>
    <t>Web tracking can be used to identify users via their IP address, login information, browser information, etc.</t>
  </si>
  <si>
    <t>Describe the tracking component and what is done with the information.</t>
  </si>
  <si>
    <t>Does your staff (or a third party) have access to institutional data (e.g., financial, PHI, or other sensitive information) through any means?</t>
  </si>
  <si>
    <t>Accessing institutional data may be necessary for legitimate business purposes.</t>
  </si>
  <si>
    <t>Summarize the access that staff (or third parties) have to institutional data.</t>
  </si>
  <si>
    <t>Institutional data may be sensitive in nature and should only be accessed for legitimate business purposes.</t>
  </si>
  <si>
    <t>Will you handle personal data in a manner compliant with all relevant laws, regulations, and applicable institution policies?</t>
  </si>
  <si>
    <t>If no, why not? Are there plans for this to be implemented and, if so, when?</t>
  </si>
  <si>
    <t>Personal data that is handled improperly or against law/regulation can have significant negative impact.</t>
  </si>
  <si>
    <t>Do you have a documented privacy management process?</t>
  </si>
  <si>
    <t>Are there plans to implement? If so, when will this be completed?</t>
  </si>
  <si>
    <t>Describe privacy management process or provide links or attach documentation.</t>
  </si>
  <si>
    <t>It's important for customers to know their data will remain private after being shared with the vendor.</t>
  </si>
  <si>
    <t>Are your internal privacy practices and obligations documented in internal corporate privacy policy/policies? Does the internal privacy policy explain your organization's policies and practices regarding collection of personal information and other data about individuals?</t>
  </si>
  <si>
    <t>Are privacy principles designed into the product lifecycle (i.e., privacy-by-design)?</t>
  </si>
  <si>
    <t>The question is assessing your compliance with Privacy by Design (PbD) principles. This concept, embedded in regulations such as GDPR (Article 25) and other global privacy laws, requires that privacy is not an afterthought—it must be part of the design and architecture of systems and processes from the outset.</t>
  </si>
  <si>
    <t>State why principles are not designed into the product lifecycle.</t>
  </si>
  <si>
    <t>Summarize the privacy principles designed into the product lifecycle.</t>
  </si>
  <si>
    <t>Building privacy principles into the product lifecycle (e.g., privacy-by-design) can help ease the privacy management process.</t>
  </si>
  <si>
    <t>Provide reason for not complying.</t>
  </si>
  <si>
    <t>State how quickly the institution will be notified once a breach is identified, in addition to notifying the necessary governmental agencies based on the extent of the breach.</t>
  </si>
  <si>
    <t>It's very important to get out in front of the impact from a system breach. Once a breach has been confirmed, timely communication is imperative.</t>
  </si>
  <si>
    <t>This is usually dictated by the government agency for the geographic region and, possibly, by your cybersecurity insurance carrier.</t>
  </si>
  <si>
    <t>Will you comply with the institution's policies regarding user privacy and data protection?</t>
  </si>
  <si>
    <t>These policies may include specific user consent practices, data classification standards, and handling of sensitive information.</t>
  </si>
  <si>
    <t>Explain the legal or operational reasons and offer an alternative policy.</t>
  </si>
  <si>
    <t>This question can help gauge a solution provider's willingness to align with institutional data privacy and protection policies before the contracting stage.</t>
  </si>
  <si>
    <t>Do any parts of your instituitonal policy conflict with the solution provider's standard practices?</t>
  </si>
  <si>
    <t>Is your company subject to the laws and regulations of the institution's geographic region?</t>
  </si>
  <si>
    <t>Indicates whether your organization is legally bound by state, federal, or local laws where the institution operates.</t>
  </si>
  <si>
    <t>Explain why your operations fall outside the region’s legal scope and how you nevertheless ensure regulatory compliance.</t>
  </si>
  <si>
    <t>This question identifies whether the institution and solution provider are beholden to the same laws. If not, this should be covered in the contract.</t>
  </si>
  <si>
    <t>Which laws apply to your operations in institution's region? Where is institutional data processed or stored? Provide a link or document summarizing your compliance stance.</t>
  </si>
  <si>
    <t>Do you have a privacy awareness/training program?*</t>
  </si>
  <si>
    <t>Privacy awareness/training refers to the ongoing education provided to individuals who handle sensitive data to ensure they understand privacy obligations, data protection principles, and regulatory requirements (e.g., FERPA, HIPAA, GDPR).</t>
  </si>
  <si>
    <t>Describe plans to include data privacy training or why you have determined it is not needed.</t>
  </si>
  <si>
    <t>Briefly describe what is included in the training.</t>
  </si>
  <si>
    <t>Privacy awareness/training refers to the ongoing education provided to individuals who handle sensitive data to ensure they understand privacy obligations, data protection principles, and regulatory requirements (e.g., FERPA, HIPAA, GDPR). This training helps reduce the risk of accidental data exposure and reinforces responsible data stewardship.</t>
  </si>
  <si>
    <t>Is privacy awareness training mandatory for all employees?</t>
  </si>
  <si>
    <t>Describe plans to require.</t>
  </si>
  <si>
    <t>Your response should include who must complete the training.</t>
  </si>
  <si>
    <t>This question serves a critical purpose in evaluating a vendor or institution’s commitment to data protection, risk mitigation, and regulatory compliance.</t>
  </si>
  <si>
    <t>This question helps assess whether privacy is treated as an organizational responsibility and whether the institution enforces consistent practices to reduce human risk factors.</t>
  </si>
  <si>
    <t>Is AI privacy and ethics awareness/training required for all employees who work with AI?</t>
  </si>
  <si>
    <t>Describe plans to include AI training.</t>
  </si>
  <si>
    <t>This question is intended to assess whether an institution or vendor is proactively managing the risks, responsibilities, and ethical implications of AI use, especially as it relates to sensitive data, autonomy, and fairness.</t>
  </si>
  <si>
    <t>This question helps assess institutional maturity in governing responsible AI use, particularly as privacy and fairness concerns rise with increased automation and data use. Clarifying the structure and enforcement of training supports transparency and accountability in AI-related operations.</t>
  </si>
  <si>
    <t>Do you have any decision-making processes that are completely automated (i.e., there is no human involvement)?</t>
  </si>
  <si>
    <t>Examples of such automated decisions could include automatically denying or approving user access requests, flagging or blocking transactions based on risk scores, or AI-driven decisions that affect user outcomes (e.g., eligibility, grading, pricing).</t>
  </si>
  <si>
    <t>Provide information on which decisions are automated and why.</t>
  </si>
  <si>
    <t>This question identifies potential privacy, ethical, security, and compliance risks that may arise from fully automated systems, especially those that affect individuals or their data.</t>
  </si>
  <si>
    <t>This question evaluates risk exposure and ethical considerations surrounding automated processes, especially those that affect access, compliance, or personal data rights. Transparency about the scope, oversight, and redress options for automated decision-making is critical to maintaining trust and regulatory alignment.</t>
  </si>
  <si>
    <t>Do you have a documented process for managing automated processing, including validations, monitoring, and data subject requests?</t>
  </si>
  <si>
    <t>Describe plans to implement processes in the future.</t>
  </si>
  <si>
    <t>Briefly describe processes.</t>
  </si>
  <si>
    <t>This question assesses the maturity of your automation governance. Documented procedures help ensure that automated systems are accountable, reliable, and capable of respecting individual rights. Lack of documentation may indicate unmanaged risks, especially in environments handling sensitive or regulated data.</t>
  </si>
  <si>
    <t>Do you have a documented policy for sharing information with law enforcement?</t>
  </si>
  <si>
    <t>Explain any plans to develop a policy. If no plans exist, explain why not.</t>
  </si>
  <si>
    <t>Provide a high-level overview of the policy or plans to implement a policy.</t>
  </si>
  <si>
    <t>The insitution should know which laws apply to the data to which the solution provider will have access. You should also have a thorough understanding of how requests from law enforcement will be handled.</t>
  </si>
  <si>
    <t>Do you share any institutional data with law enforcement without a valid warrant or subpoena?*</t>
  </si>
  <si>
    <t>Describe how you ensure this does not occur.</t>
  </si>
  <si>
    <t>Describe the circumstances in which you share with law enforcement.</t>
  </si>
  <si>
    <t>Does your incident response team include a privacy analyst/officer?</t>
  </si>
  <si>
    <t>Provide an overview of your incident response team membership and its charge, highlighting the privacy analyst/officer.</t>
  </si>
  <si>
    <t>Explain why not</t>
  </si>
  <si>
    <t>Provide the incident response team membership and charge.</t>
  </si>
  <si>
    <t>Having a privacy analyst/officer on an incident response team can help the company more quickly identify a breach and comply with applicable notification laws.</t>
  </si>
  <si>
    <t>Will data be collected from or processed in or stored in the European Economic Area (EEA)?</t>
  </si>
  <si>
    <t>See GDPR Chapter 1, Art. 4, for definitions.</t>
  </si>
  <si>
    <t>Describe where and what activities will take place in the EEA.</t>
  </si>
  <si>
    <t>Understanding whether the vendor processes data in Europe may help with institutional GDPR compliance.</t>
  </si>
  <si>
    <t>If institution's intended use includes targeting of data subjects in EEA/UK and if vendor marks "no," institution might want to follow up to clarify data collected.</t>
  </si>
  <si>
    <t>Do you have a data protection officer (DPO)?</t>
  </si>
  <si>
    <t>See GDPR Chapter 4, Section 4, for DPO information.</t>
  </si>
  <si>
    <t>Provide the name and contact information for the DPO.</t>
  </si>
  <si>
    <t>Vendors targeting services in the EEA/UK should have GDPR-compliant policies and procedures.</t>
  </si>
  <si>
    <t>Will you sign appropriate GDPR Standard Contractual Clauses (SCCs) with the institution?</t>
  </si>
  <si>
    <t>See GDPR Chapter 5, Art. 46, for SCC information.</t>
  </si>
  <si>
    <t>Vendors targeting services in the EEA/UK should have the ability to agree to the SCCs.</t>
  </si>
  <si>
    <t>Will data be collected from or processed in or stored in China?</t>
  </si>
  <si>
    <t>See PIPL Chapter 1 for definitions.</t>
  </si>
  <si>
    <t>Describe where and what activities will take place in China.</t>
  </si>
  <si>
    <t>Understanding whether the vendor processes data in China may help with institutional PIPL compliance.</t>
  </si>
  <si>
    <t>If institution's intended use includes targeting of data subjects in China and if vendor marks "no," institution might want to follow up to clarify data collected.</t>
  </si>
  <si>
    <t>Do you comply with PIPL security, privacy, and data localization requirements?</t>
  </si>
  <si>
    <t>See PIPL Chapter 5 for requirements.</t>
  </si>
  <si>
    <t>Vendors targeting services in China should have the ability to comply with PIPL requirements.</t>
  </si>
  <si>
    <t>Have you performed a Data Privacy Impact Assesssment for the solution/project?</t>
  </si>
  <si>
    <t>Provide timeline for this or reason not to perform.</t>
  </si>
  <si>
    <t>Provide copy, link, or summary overview.</t>
  </si>
  <si>
    <t>Do you provide an end-user privacy notice about privacy policies and procedures that identify the purpose(s) for which personal information is collected, used, retained, and disclosed?</t>
  </si>
  <si>
    <t>Provide link or copy.</t>
  </si>
  <si>
    <t>How do you inform users of changes to the policy?</t>
  </si>
  <si>
    <t>Do you describe the choices available to the individual and obtain implicit or explicit consent with respect to the collection, use, and disclosure of personal information?</t>
  </si>
  <si>
    <t>Do you collect personal information only for the purpose(s) identified in the agreement with an institution or, if there is none, the purpose(s) identified in the privacy notice?</t>
  </si>
  <si>
    <t>This includes quality assurance, marketing and advertising, etc.</t>
  </si>
  <si>
    <t>Describe purposes not included in an agreement with the institution.</t>
  </si>
  <si>
    <t>Companies may collect information for purposes not outlined in the service agreement, including quality assurance, marketing, etc. Instituions should have a thorough understanding of what data is being used and how.</t>
  </si>
  <si>
    <t>Do you have a documented list of personal data your service maintains?</t>
  </si>
  <si>
    <t>Do you retain personal information for only as long as necessary to fulfill the stated purpose(s) or as required by law or regulation and thereafter appropriately dispose of such information?</t>
  </si>
  <si>
    <t>Briefly outline data retention policies that do not align with regulations.</t>
  </si>
  <si>
    <t>Data minimization is a basic privacy principle, and it is important to know whether the solution provider is keeping data longer than necessary and introducing a significant privacy risk.</t>
  </si>
  <si>
    <t>Do you provide individuals with access to their personal information for review and update (i.e., data subject rights)?</t>
  </si>
  <si>
    <t>Such processes would include descriptions of request processes individuals can follow to review thier information and written processes a data subject may use to ask for changes or corrections to data held about them.</t>
  </si>
  <si>
    <t>This question seeks proof of an entity's ability to honor data-subject rights related to providing an individual access to their own informaiton. Such processes would include descriptions of request processes individuals can follow to review thier information and written processes a data subject may use to ask for changes or corrections to data held about them.</t>
  </si>
  <si>
    <t>Do you disclose personal information to third parties only for the purpose(s) identified in the privacy notice or with the implicit or explicit consent of the individual?</t>
  </si>
  <si>
    <t>Do you protect personal information against unauthorized access (both physical and logical)?</t>
  </si>
  <si>
    <t>Do you maintain accurate, complete, and relevant personal information for the purposes identified in the privacy notice?</t>
  </si>
  <si>
    <t>Do you have procedures to address privacy-related noncompliance complaints and disputes?</t>
  </si>
  <si>
    <t>Provide a brief overview of processes or procedures to handle privacy-related complaints.</t>
  </si>
  <si>
    <t>Do you "anonymize," "de-identify," or otherwise mask personal data?</t>
  </si>
  <si>
    <t>Briefly describe method used to mask data.</t>
  </si>
  <si>
    <t>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t>
  </si>
  <si>
    <t>Describe the reason for using data beyond the agreed purpose.</t>
  </si>
  <si>
    <t>Do you certify stop-processing requests, including any data that is processed by a third party on your behalf?</t>
  </si>
  <si>
    <t>Provide evidence of existing processes or policies. The internal privacy policy should explain your organization's policies and practices regarding the collection of personal information and other data about individuals.</t>
  </si>
  <si>
    <t>Briefly outline relevant processes.</t>
  </si>
  <si>
    <t>It is helpful to understand a vendor or third party's actions with data they recieve or create, which might include your organization's constituent data. Good practices include abiding by a requirement to delete or stop processing an individual's data upon request. Check your state's law to see what that requirement might be: https://iapp.org/resources/article/us-state-privacy-legislation-tracker/</t>
  </si>
  <si>
    <t>If your organization has exchange programs or does business with global organzations or organizations located outside the United States, depending on the services sought, your institution should determine whether this is a requirement.</t>
  </si>
  <si>
    <t>Do you have a process to review code for ethical considerations?</t>
  </si>
  <si>
    <t>Provide documentation or explanation of the process to review code. If none exists, explain why.</t>
  </si>
  <si>
    <t>AI and other software developers increasingly ingest confidential datasets to use for output. Understanding the ethics, transparency, and other such considerations that went into the product help the purchasing organization see the position of the vendor and its etiquette toward privacy.</t>
  </si>
  <si>
    <t>Does your service use AI for the processing of institutional data?</t>
  </si>
  <si>
    <t>If REQU-04 is no, populate solution provider answer with B5 in Auto Responses tab</t>
  </si>
  <si>
    <t>Review the vendor’s explanation for completeness and alignment with institutional data governance policies. Follow up on vague or incomplete answers. If AI use is planned, ask them to note the expected scope.</t>
  </si>
  <si>
    <t>Describe how your service uses AI to process institutional data. Include the types of data involved, the purpose of AI usage, and any decision-making roles AI plays.</t>
  </si>
  <si>
    <t>Ask for documentation or a summary of how AI models are developed or used, including training data sources and whether outputs are reviewed by humans.</t>
  </si>
  <si>
    <t>Is any institutional data retained in AI processing?*</t>
  </si>
  <si>
    <t>Evaluate the vendor's data retention practices for compliance with institutional policies. Request clarification on retention periods and data security if needed.</t>
  </si>
  <si>
    <t>Specify what data is retained, for how long, and how it is protected.</t>
  </si>
  <si>
    <t>This question assesses whether institutional data is stored or retained during AI processing, which may have implications for data security, retention policies, and regulatory compliance.</t>
  </si>
  <si>
    <t>Ask for retention schedules, anonymization steps, and whether storage is temporary or permanent. Request a data flow diagram if available.</t>
  </si>
  <si>
    <t>Do you have agreements in place with third parties or subprocessors regarding the protection of customer data and use of AI?*</t>
  </si>
  <si>
    <t>Explain the absence of agreements and indicate whether any are under development or negotiation.</t>
  </si>
  <si>
    <t>List all subprocessors and describe the agreements in place regarding AI and data protection.</t>
  </si>
  <si>
    <t>It's important to ensure that third-party vendors or subprocessors involved in AI processing are contractually bound to protect institutional data and comply with privacy standards.</t>
  </si>
  <si>
    <t>Request copies or summaries of data protection agreements with subprocessors. Ask whether subprocessors are listed publicly and how they are vetted.</t>
  </si>
  <si>
    <t>Will institutional data be processed through a third party or subprocessor that also uses AI?</t>
  </si>
  <si>
    <t>Confirm whether third-party AI use occurs. Ensure that oversight and contractual protections are in place. Clarify any unclear relationships.</t>
  </si>
  <si>
    <t>Identify third-party AI processors and describe their role and safeguards.</t>
  </si>
  <si>
    <t>This question identifies whether institutional data is shared with or processed by third parties that use AI, which may introduce additional privacy or ethical considerations.</t>
  </si>
  <si>
    <t>Ask for a list of third parties involved in AI processing and their roles. Inquire about oversight mechanisms and whether data is shared across jurisdictions.</t>
  </si>
  <si>
    <t>Is AI processing limited to fully licensed commercial enterprise AI services?</t>
  </si>
  <si>
    <t>Provide names of services used and license types. Note whether open-source or experimental tools are used.</t>
  </si>
  <si>
    <t>In most cases, only enterprise licenses allow for an organization to customize what data is collected and how it is used. Free licenses to AI tools could introduce a risk to data.</t>
  </si>
  <si>
    <t>Request proof of licensing or vendor agreements for AI tools. Ask whether open-source or beta tools are used and how they are evaluated for risk.</t>
  </si>
  <si>
    <t>Will institutional data be used or processed by any shared AI services?</t>
  </si>
  <si>
    <t>Provide detailed response to the type of data needed for the AI service to function appropriately, the sources of the data, and whether any data shared with the AI service comes from data sources outside the institution.</t>
  </si>
  <si>
    <t>Use of AI services and tools runs a risk of being supported by bad batches or databanks of information. Additionally, harmful bias and other data-quality issues can affect AI system trustworthiness, which could lead to negative impacts.</t>
  </si>
  <si>
    <t>Do you have safeguards in place to protect institutional data and data privacy from unintended AI queries or processing?</t>
  </si>
  <si>
    <t>Explain any data minimization processes used to exclude institutional data from AI algorithm or training, etc.</t>
  </si>
  <si>
    <t>AI systems can present new risks to privacy by allowing inference to identify individuals or previously private information about individuals. Additionally, institutional data may be copyright protected or include other intellectual property belonging to the institution that should be protected from AI processing where necessary.</t>
  </si>
  <si>
    <t>Do you provide choice to the user to opt out of AI use?</t>
  </si>
  <si>
    <t>Provide the language used for a user to opt-out or consent to the use of AI</t>
  </si>
  <si>
    <t>Does your solution leverage machine learning (ML) or do you plan to do so in the next 12 months?</t>
  </si>
  <si>
    <t>Trigger for ML Questions</t>
  </si>
  <si>
    <t>Does your solution leverage a large language model (LLM) or do you plan to do so in the next 12 months?</t>
  </si>
  <si>
    <t>Trigger for LLM Questions</t>
  </si>
  <si>
    <t>Does your solution have an AI risk model when developing or implementing your solution's AI model?*</t>
  </si>
  <si>
    <t>Examples include AI RMF, OWASP Top 10, RAFT, MITRE ATLAS.</t>
  </si>
  <si>
    <t>Can your solution's AI features be disabled by tenant and/or user?*</t>
  </si>
  <si>
    <t>Looking for granular access for and ability to disable AI-related features.</t>
  </si>
  <si>
    <t>Have your staff completed responsible AI training?*</t>
  </si>
  <si>
    <t>Provide the responsible AI training provided to your staff and its frequency.</t>
  </si>
  <si>
    <t>Please describe the capabilities of your solution's AI features.</t>
  </si>
  <si>
    <t>Looking for the capabilities, use-case, goals, and benefits of the AI model or feature(s).</t>
  </si>
  <si>
    <t>Does your solution support business rules to protect sensitive data from being ingested by the AI model?</t>
  </si>
  <si>
    <t>Looking for business rules, model assertions, or prediction limiters to mitigate exposure of senstive data through model inputs.</t>
  </si>
  <si>
    <t>Are your AI developer's policies, processes, procedures, and practices across the organization related to the mapping, measuring, and managing of AI risks conspicuously posted, unambiguous, and implemented effectively?*</t>
  </si>
  <si>
    <t>Looking for responsible AI development policies and practices.</t>
  </si>
  <si>
    <t>To be added in a later version</t>
  </si>
  <si>
    <t>Have you identified and measured AI risks?*</t>
  </si>
  <si>
    <t>Looking for documentation and policies around measuring AI risk.</t>
  </si>
  <si>
    <t>In the event of an incident, can your solution's AI features be disabled in a timely manner?*</t>
  </si>
  <si>
    <t>Looking for incident response procedure for shutting down and re-enabling model features due to a security event. Please provide the amount of time it would take to disable your solution's AI feature(s).</t>
  </si>
  <si>
    <t>If disabled because of an incident, can your solution's AI features be re-enabled in a timely manner?*</t>
  </si>
  <si>
    <t>Looking for incident response procedure for shutting down and re-enabling model features due to a security event. Please provide the amount of time it would take to renable your solution's AI feature(s).</t>
  </si>
  <si>
    <t>Do you have documented technical and procedural processes to address potential negative impacts of AI as described by the AI Risk Management Framework (RMF)?</t>
  </si>
  <si>
    <t>Looking for harm reduction as part of responsible AI development per NIST AI RMF, page 25.</t>
  </si>
  <si>
    <t>If sensitive data is introduced to your solution's AI model, can the data be removed from the AI model by request?*</t>
  </si>
  <si>
    <t>Looking for the ability to scrub sensitive insitutional data from your solution's AI model.</t>
  </si>
  <si>
    <t>Is user input data used to influence your solution's AI model?*</t>
  </si>
  <si>
    <t>Looking for protection of organizational data entered as inputs in a solution's AI feature(s).</t>
  </si>
  <si>
    <t>Do you provide logging for your solution's AI feature(s) that includes user, date, and action taken?*</t>
  </si>
  <si>
    <t>Looking for the ability to audit AI feature(s) for a regulated data audit or incident response.</t>
  </si>
  <si>
    <t>Please describe how you validate user inputs.</t>
  </si>
  <si>
    <t>Looking for how the solution is checked for input anomalies, patterns, and malicious input rejection.</t>
  </si>
  <si>
    <t>Do you plan for and mitigate supply-chain risk related to your AI features?</t>
  </si>
  <si>
    <t>Looking for SAST (Static Application Security Testing) and SBOM (Software Bill of Materials) attestations.</t>
  </si>
  <si>
    <t>Do you separate ML training data from your ML solution data?*</t>
  </si>
  <si>
    <t>If REQU-04 is no, populate solution provider answer with B5 in Auto Responses tab; If AIQU-01 is no, populate with B9</t>
  </si>
  <si>
    <t>Looking for protection of training data.</t>
  </si>
  <si>
    <t>Do you authenticate and verify your ML model's feedback?*</t>
  </si>
  <si>
    <t>Looking for authentication and verification of feedback of the ML model to address the risk of model skewing.</t>
  </si>
  <si>
    <t>Is your ML training data vetted, validated, and verified before training the solution's AI model?</t>
  </si>
  <si>
    <t>Looking for policies/procedures about validating and verifying any data used to train the model through validation checks and employing multiple data labelers to validate the accuracy of the data labeling.</t>
  </si>
  <si>
    <t>Is your ML training data monitored and audited?</t>
  </si>
  <si>
    <t>Looking for how you reduce the risk of compromising training data.</t>
  </si>
  <si>
    <t>Have you limited access to your ML training data to only staff with an explicit business need?</t>
  </si>
  <si>
    <t>Looking for limited access to training data.</t>
  </si>
  <si>
    <t>Have you implemented adversarial training or other model defense mechanisms to protect your ML-related features?</t>
  </si>
  <si>
    <t>Looking for adversarial training or models that incorporate other defense mechanisms.</t>
  </si>
  <si>
    <t>Do you make your ML model transparent through documentation and log inputs and outputs?</t>
  </si>
  <si>
    <t>Looking for model transparency, logging of inputs and outputs, explainations for the model's predictions, and allowing the users to inspect the model's internal representations.</t>
  </si>
  <si>
    <t>Do you watermark your ML training data?</t>
  </si>
  <si>
    <t>Looking for watermarking of training data to aid in your incident response.</t>
  </si>
  <si>
    <t>Do you limit your solution's LLM privileges by default?*</t>
  </si>
  <si>
    <t>Looking for the LLM tool's privileges and permissions with consideration of the principle of least privilege.</t>
  </si>
  <si>
    <t>Is your LLM training data vetted, validated, and verified before training the solution's AI model?*</t>
  </si>
  <si>
    <t>If REQU-04 is no, populate solution provider answer with B5 in Auto Responses tab; If AIQU-02 is no, populate with B10</t>
  </si>
  <si>
    <t>Looking for policies/procedures for validating and verifying any data used to train the model through validation checks and employing multiple data labelers to validate the accuracy of the data labeling.</t>
  </si>
  <si>
    <t>Do any actions taken by your solution's LLM features or plugins require human intervention?*</t>
  </si>
  <si>
    <t xml:space="preserve">Looking for human intervention prior to LLM feature actions to mitigate permissions issues and unauthorized actions. </t>
  </si>
  <si>
    <t>Do you limit multiple LLM model plugins being called as part of a single input?*</t>
  </si>
  <si>
    <t>If REQU-04 is no, populate solution provider answer with B5 in Auto Responses tab; If AIQU-02 is no, populate with B9</t>
  </si>
  <si>
    <t>Looking for a limitation of plugins called per request to help limit data leakage and privilege escalation.</t>
  </si>
  <si>
    <t>Do you limit your solution's LLM resource use per request, per step, and per action?</t>
  </si>
  <si>
    <t>Looking for resource use limits to mitigate denial of service (DoS) attacks.</t>
  </si>
  <si>
    <t>Do you leverage LLM model tuning or other model validation mechanisms?</t>
  </si>
  <si>
    <t>Looking for fact-checking and accuracy tuning of the LLM outputs.</t>
  </si>
  <si>
    <t>AILM-07</t>
  </si>
  <si>
    <t>Do you perform taint tracing or tracking on all plugin content related to the LLM?</t>
  </si>
  <si>
    <t>Looking for taint tracing or tracking of LLM plugins to mitigate malicious inputs tuning and prompt engineering.</t>
  </si>
  <si>
    <t xml:space="preserve">This worksheet contains Auto-Responses that auto-populate the other worksheets and the context for when they are used. </t>
  </si>
  <si>
    <t>Question Auto-Response</t>
  </si>
  <si>
    <t>Context</t>
  </si>
  <si>
    <t>INSTRUCTIONS FOR ANALYSTS</t>
  </si>
  <si>
    <t>INSTRUCTIONS FOR HIGH-RISK SCORECARD</t>
  </si>
  <si>
    <t>DROPDOWN OPTIONS</t>
  </si>
  <si>
    <t>SECURITY FRAMEWORK OPTIONS</t>
  </si>
  <si>
    <t>QUESTION CATEGORY NAMES/TITLES</t>
  </si>
  <si>
    <t xml:space="preserve">Based on the response to REQU-01 on the "START HERE" tab, this question does not apply to this product or service. </t>
  </si>
  <si>
    <t>Does not offer a product or platform</t>
  </si>
  <si>
    <t>1. Complete the "Start Here" tab and review the "Required Questions" guidance to find the other sections are required for your product or service.</t>
  </si>
  <si>
    <t>1. Upon initial review, you can check the "Non-Negotiable" box by any question to compile a report of questions that may prohibit a full review.</t>
  </si>
  <si>
    <t xml:space="preserve">1. The scorecard below reflects those questions marked as "Critical Importance" or those where the "Non-Negotiable" box was checked. </t>
  </si>
  <si>
    <t>CIS Critical Security Controls v6.1</t>
  </si>
  <si>
    <t>Full Name</t>
  </si>
  <si>
    <t># of Questions</t>
  </si>
  <si>
    <t>Based on the response to REQU-02 on the "START HERE" tab, this question does not apply to this product or service.</t>
  </si>
  <si>
    <t>No interface for accessibility review</t>
  </si>
  <si>
    <t>2. Complete the "Organization" tab and the applicable questions in each of the next 5 tabs (Product through Privacy) that apply, based on your answers to the "Required Questions."</t>
  </si>
  <si>
    <t>2. When evaluating an answer, a default importance level has been set. You can use the "Importance Override" dropdown to override the default and adjust the value of the question.</t>
  </si>
  <si>
    <t xml:space="preserve">2. Use these condensed, aggregated views to review those questions that pose the highest risk. </t>
  </si>
  <si>
    <t>GNRL</t>
  </si>
  <si>
    <t xml:space="preserve"> General Information</t>
  </si>
  <si>
    <t>Based on the response to REQU-03 on the "START HERE" tab, this question does not apply to this product or service.</t>
  </si>
  <si>
    <t>Not a consultant</t>
  </si>
  <si>
    <t xml:space="preserve">3. Guidance in column E may change based on your answers to prompt details in "Additional Information." If leaving an answer blank, you must also state why in "Additional Information". </t>
  </si>
  <si>
    <t>3. For questions that are qualitative or for which you disagree with the preferred response, make a selection in the "Compliant Override" dropdown to adjust the question's impact on the score.</t>
  </si>
  <si>
    <t>3. Changes cannot be made in this sheet. Please make changes in the appropriate "Evaluation" tab.</t>
  </si>
  <si>
    <t>ISO 27002:2013</t>
  </si>
  <si>
    <t xml:space="preserve"> Company Information</t>
  </si>
  <si>
    <t>Based on the response to REQU-04 on the "START HERE" tab, this question does not apply to this product or service.</t>
  </si>
  <si>
    <t>No AI features</t>
  </si>
  <si>
    <t>4. DO NOT complete any fields in the "Evaluation" sheets or the "Analyst Notes" column.</t>
  </si>
  <si>
    <t xml:space="preserve">4. Each worksheet shows a report for that section. See the "Analyst Report" sheet for a full report of all sections. </t>
  </si>
  <si>
    <t>NIST Cybersecurity Framework</t>
  </si>
  <si>
    <t>REQU</t>
  </si>
  <si>
    <t xml:space="preserve"> Required Questions</t>
  </si>
  <si>
    <t>Based on the response to REQU-05 on the "START HERE" tab, this question does not apply to this product or service.</t>
  </si>
  <si>
    <t>No HIPAA covered PHI</t>
  </si>
  <si>
    <t>5. Return the completed file to institutions.</t>
  </si>
  <si>
    <t xml:space="preserve">5. If you are evaluating a question that appears in an earlier section, the Importance and Compliant Override cannot be changed but additional notes can be added. </t>
  </si>
  <si>
    <t>Mark as Compliant</t>
  </si>
  <si>
    <t>NIST SP 800-171r1</t>
  </si>
  <si>
    <t xml:space="preserve"> Documentation</t>
  </si>
  <si>
    <t>Based on the response to REQU-06 on the "START HERE" tab, this question does not apply to this product or service.</t>
  </si>
  <si>
    <t>No PCI DSS</t>
  </si>
  <si>
    <t>* Denotes critical questions. Critical questions are those deemed most important to institutions by higher education volunteers.</t>
  </si>
  <si>
    <t>For full instructions, please visit EDUCAUSE.edu/HECVAT</t>
  </si>
  <si>
    <t>Mark as Non-Compliant</t>
  </si>
  <si>
    <t>NIST SP 800-53r4</t>
  </si>
  <si>
    <t xml:space="preserve"> IT Accessibility</t>
  </si>
  <si>
    <t>Based on the response to REQU-07 on the "START HERE" tab, this question does not apply to this product or service.</t>
  </si>
  <si>
    <t>Not on-prem</t>
  </si>
  <si>
    <t>For full instructions, please visit educause.edu/HECVAT</t>
  </si>
  <si>
    <t xml:space="preserve"> Assessment of Third Parties</t>
  </si>
  <si>
    <t>Based on the response to AIQU-01 on the "START HERE" tab, this question does not apply to this product or service.</t>
  </si>
  <si>
    <t>Does not leverage machine learning</t>
  </si>
  <si>
    <t xml:space="preserve"> Consulting Services</t>
  </si>
  <si>
    <t>Based on the response to AIQU-02 on the "START HERE" tab, this question does not apply to this product or service.</t>
  </si>
  <si>
    <t>Does not leverage a large language model</t>
  </si>
  <si>
    <t xml:space="preserve"> Application/Service Security</t>
  </si>
  <si>
    <t>DO complete the Product and Infrastructure worksheets.</t>
  </si>
  <si>
    <t>Yes to REQU-01</t>
  </si>
  <si>
    <t xml:space="preserve"> Authentication, Authorization, and Account Management</t>
  </si>
  <si>
    <t>DO NOT complete the Product and Infrastructure worksheets.</t>
  </si>
  <si>
    <t>NO to REQU-01</t>
  </si>
  <si>
    <t xml:space="preserve"> Change Management</t>
  </si>
  <si>
    <t>Yes to REQU-02</t>
  </si>
  <si>
    <t>Does Not Apply/Do Not Score</t>
  </si>
  <si>
    <t xml:space="preserve"> Data</t>
  </si>
  <si>
    <t>NO to REQU-02</t>
  </si>
  <si>
    <t xml:space="preserve"> Datacenter</t>
  </si>
  <si>
    <t>DO complete the Consulting section in the Case-Specific worksheet.</t>
  </si>
  <si>
    <t>YES to REQU-03</t>
  </si>
  <si>
    <t xml:space="preserve"> Firewalls, IDS, IPS, and Networking</t>
  </si>
  <si>
    <t>DO NOT complete the Consulting section in the Case-Specific worksheet.</t>
  </si>
  <si>
    <t>NO to REQU-03</t>
  </si>
  <si>
    <t>Self-Managed</t>
  </si>
  <si>
    <t xml:space="preserve"> Policies, Processes, and Procedures</t>
  </si>
  <si>
    <t>DO complete the Artificial Intelligence (AI) worksheet.</t>
  </si>
  <si>
    <t>YES to REQU-04</t>
  </si>
  <si>
    <t>Physical Co-Location</t>
  </si>
  <si>
    <t xml:space="preserve"> Incident Handling</t>
  </si>
  <si>
    <t>DO NOT complete the Artificial Intelligence (AI) worksheet.</t>
  </si>
  <si>
    <t>NO to REQU-04</t>
  </si>
  <si>
    <t>Virtual Co-Location</t>
  </si>
  <si>
    <t xml:space="preserve"> Vulnerability Management</t>
  </si>
  <si>
    <t>DO complete the HIPAA section in the Case-Specific worksheet.</t>
  </si>
  <si>
    <t>YES to REQU-05</t>
  </si>
  <si>
    <t>AWS</t>
  </si>
  <si>
    <t xml:space="preserve">HIPAA Compliance </t>
  </si>
  <si>
    <t>DO NOT complete the HIPAA section in the Case-Specific worksheet.</t>
  </si>
  <si>
    <t>NO to REQU-05</t>
  </si>
  <si>
    <t>Azure</t>
  </si>
  <si>
    <t xml:space="preserve"> Payment Card Industry Data Security Standard (PCI DSS)</t>
  </si>
  <si>
    <t>DO complete the PCI-DSS section in the Case-Specific worksheet.</t>
  </si>
  <si>
    <t>YES to REQU-06</t>
  </si>
  <si>
    <t xml:space="preserve"> On-Premises Data Solutions</t>
  </si>
  <si>
    <t>DO NOT complete the PCI-DSS section in the Case-Specific worksheet.</t>
  </si>
  <si>
    <t>NO to REQU-06</t>
  </si>
  <si>
    <t>Hybrid/Other</t>
  </si>
  <si>
    <t xml:space="preserve"> General Privacy</t>
  </si>
  <si>
    <t>DO complete the On-Premises Data Solutions section in the Case-Specific worksheet.</t>
  </si>
  <si>
    <t>YES to REQU-07</t>
  </si>
  <si>
    <t xml:space="preserve"> Privacy-Specific Company Details</t>
  </si>
  <si>
    <t>DO NOT complete the On-Premises Data Solutions section in the Case-Specific worksheet.</t>
  </si>
  <si>
    <t>NO to REQU-07</t>
  </si>
  <si>
    <t xml:space="preserve"> Privacy-Specific Documentation</t>
  </si>
  <si>
    <t>Based on the response to DCTR-01, this question does not apply to this product or service.</t>
  </si>
  <si>
    <t>Hosting option selection makes some questions N/A</t>
  </si>
  <si>
    <t xml:space="preserve"> Privacy of Third Parties</t>
  </si>
  <si>
    <t>Based on the response to AIPL-03, this question does not apply to this product or service.</t>
  </si>
  <si>
    <t xml:space="preserve"> Privacy Change Management</t>
  </si>
  <si>
    <t>Based on the response to AAAI-01, this question does not apply to this product or service.</t>
  </si>
  <si>
    <t xml:space="preserve"> Privacy of Sensitive Data</t>
  </si>
  <si>
    <t xml:space="preserve"> Privacy Policies and Procedures</t>
  </si>
  <si>
    <t xml:space="preserve"> International Privacy</t>
  </si>
  <si>
    <t xml:space="preserve"> Data Privacy</t>
  </si>
  <si>
    <t xml:space="preserve"> Privacy and AI</t>
  </si>
  <si>
    <t>This question does not apply.</t>
  </si>
  <si>
    <t>AIQU</t>
  </si>
  <si>
    <t xml:space="preserve"> AI Qualifying Questions</t>
  </si>
  <si>
    <t>AIGN</t>
  </si>
  <si>
    <t xml:space="preserve"> General AI Questions</t>
  </si>
  <si>
    <t>AIPL</t>
  </si>
  <si>
    <t xml:space="preserve"> AI Policy</t>
  </si>
  <si>
    <t>Version 4.1.2</t>
  </si>
  <si>
    <t>AISC</t>
  </si>
  <si>
    <t xml:space="preserve"> AI Data Security</t>
  </si>
  <si>
    <t>AIML</t>
  </si>
  <si>
    <t xml:space="preserve"> AI Machine Learning</t>
  </si>
  <si>
    <t>AILM</t>
  </si>
  <si>
    <t xml:space="preserve"> AI Large Language Model (LLM)</t>
  </si>
  <si>
    <t xml:space="preserve">This worksheet is auto-populated with data taken from previous worksheets. </t>
  </si>
  <si>
    <t>ID Code</t>
  </si>
  <si>
    <t>Vendor Response</t>
  </si>
  <si>
    <t>Default Value</t>
  </si>
  <si>
    <t>Compliance Eval</t>
  </si>
  <si>
    <t>Non-negotiable Indicator</t>
  </si>
  <si>
    <t>Critical Indicator</t>
  </si>
  <si>
    <t>Potential Score</t>
  </si>
  <si>
    <t>Actual Score</t>
  </si>
  <si>
    <t>Non-Negotiable Count</t>
  </si>
  <si>
    <t>Non-Negotiable Total</t>
  </si>
  <si>
    <t>Non-Negotiable Location</t>
  </si>
  <si>
    <t>Critical Count</t>
  </si>
  <si>
    <t>Critical Total</t>
  </si>
  <si>
    <t>Critical Location</t>
  </si>
  <si>
    <t xml:space="preserve">End of workbook </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</si>
</sst>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d/yyyy"/>
    <numFmt numFmtId="165" formatCode="0.0%"/>
  </numFmts>
  <fonts count="68">
    <font>
      <sz val="12.0"/>
      <color rgb="FF000000"/>
      <name val="Verdana"/>
      <scheme val="minor"/>
    </font>
    <font>
      <color theme="1"/>
      <name val="Verdana"/>
      <scheme val="minor"/>
    </font>
    <font>
      <sz val="11.0"/>
      <color rgb="FF000000"/>
      <name val="Verdana"/>
    </font>
    <font>
      <b/>
      <sz val="11.0"/>
      <color rgb="FFFF0000"/>
      <name val="Verdana"/>
    </font>
    <font>
      <sz val="11.0"/>
      <color theme="1"/>
      <name val="Verdana"/>
    </font>
    <font>
      <b/>
      <sz val="20.0"/>
      <color theme="0"/>
      <name val="Verdana"/>
    </font>
    <font>
      <b/>
      <sz val="12.0"/>
      <color theme="0"/>
      <name val="Verdana"/>
    </font>
    <font>
      <b/>
      <sz val="12.0"/>
      <color theme="1"/>
      <name val="Verdana"/>
    </font>
    <font>
      <i/>
      <sz val="12.0"/>
      <color theme="1"/>
      <name val="Verdana"/>
    </font>
    <font>
      <b/>
      <sz val="14.0"/>
      <color theme="0"/>
      <name val="Verdana"/>
    </font>
    <font>
      <b/>
      <sz val="14.0"/>
      <color rgb="FFFF0000"/>
      <name val="Verdana"/>
    </font>
    <font>
      <sz val="12.0"/>
      <color theme="1"/>
      <name val="Verdana"/>
    </font>
    <font>
      <sz val="12.0"/>
      <color theme="10"/>
      <name val="Verdana"/>
    </font>
    <font>
      <i/>
      <sz val="11.0"/>
      <color theme="1"/>
      <name val="Verdana"/>
    </font>
    <font>
      <b/>
      <sz val="14.0"/>
      <color theme="1"/>
      <name val="Verdana"/>
    </font>
    <font>
      <sz val="11.0"/>
      <color rgb="FFBF0000"/>
      <name val="Verdana"/>
    </font>
    <font>
      <sz val="12.0"/>
      <color rgb="FF000000"/>
      <name val="Verdana"/>
    </font>
    <font>
      <sz val="11.0"/>
      <color theme="0"/>
      <name val="Verdana"/>
    </font>
    <font>
      <b/>
      <i/>
      <sz val="14.0"/>
      <color rgb="FFFF0000"/>
      <name val="Verdana"/>
    </font>
    <font>
      <i/>
      <sz val="11.0"/>
      <color rgb="FF000000"/>
      <name val="Verdana"/>
    </font>
    <font>
      <u/>
      <sz val="12.0"/>
      <color rgb="FF000000"/>
      <name val="Verdana"/>
    </font>
    <font>
      <u/>
      <sz val="12.0"/>
      <color rgb="FF467886"/>
      <name val="Verdana"/>
    </font>
    <font>
      <u/>
      <sz val="12.0"/>
      <color rgb="FF0000FF"/>
      <name val="Verdana"/>
    </font>
    <font>
      <i/>
      <u/>
      <sz val="11.0"/>
      <color theme="1"/>
      <name val="Verdana"/>
    </font>
    <font>
      <u/>
      <sz val="11.0"/>
      <color rgb="FF0000FF"/>
      <name val="Verdana"/>
    </font>
    <font>
      <sz val="12.0"/>
      <color theme="0"/>
      <name val="Verdana"/>
    </font>
    <font>
      <sz val="11.0"/>
      <color rgb="FFFF0000"/>
      <name val="Verdana"/>
    </font>
    <font>
      <i/>
      <u/>
      <sz val="11.0"/>
      <color theme="1"/>
      <name val="Verdana"/>
    </font>
    <font>
      <i/>
      <u/>
      <sz val="11.0"/>
      <color theme="1"/>
      <name val="Verdana"/>
    </font>
    <font>
      <i/>
      <sz val="11.0"/>
      <color theme="1"/>
      <name val="Verdana"/>
      <scheme val="minor"/>
    </font>
    <font>
      <u/>
      <color rgb="FF0000FF"/>
    </font>
    <font>
      <b/>
      <sz val="20.0"/>
      <color theme="1"/>
      <name val="Verdana"/>
    </font>
    <font>
      <b/>
      <sz val="11.0"/>
      <color rgb="FF000000"/>
      <name val="Verdana"/>
    </font>
    <font>
      <sz val="12.0"/>
      <color rgb="FFFF0000"/>
      <name val="Verdana"/>
    </font>
    <font>
      <u/>
      <sz val="12.0"/>
      <color theme="10"/>
      <name val="Verdana"/>
    </font>
    <font>
      <u/>
      <sz val="12.0"/>
      <color theme="10"/>
      <name val="Verdana"/>
    </font>
    <font>
      <u/>
      <sz val="12.0"/>
      <color theme="10"/>
      <name val="Verdana"/>
    </font>
    <font>
      <b/>
      <sz val="12.0"/>
      <color rgb="FF000000"/>
      <name val="Verdana"/>
    </font>
    <font>
      <b/>
      <i/>
      <sz val="12.0"/>
      <color rgb="FF000000"/>
      <name val="Verdana"/>
    </font>
    <font>
      <u/>
      <sz val="12.0"/>
      <color theme="0"/>
      <name val="Verdana"/>
    </font>
    <font>
      <b/>
      <sz val="11.0"/>
      <color theme="0"/>
      <name val="Verdana"/>
    </font>
    <font>
      <sz val="12.0"/>
      <color rgb="FFC00000"/>
      <name val="Verdana"/>
    </font>
    <font>
      <b/>
      <sz val="14.0"/>
      <color rgb="FFC00000"/>
      <name val="Verdana"/>
    </font>
    <font>
      <u/>
      <sz val="12.0"/>
      <color rgb="FF000000"/>
      <name val="Verdana"/>
    </font>
    <font>
      <u/>
      <sz val="12.0"/>
      <color rgb="FF000000"/>
      <name val="Verdana"/>
    </font>
    <font>
      <u/>
      <sz val="12.0"/>
      <color theme="10"/>
      <name val="Verdana"/>
    </font>
    <font>
      <u/>
      <sz val="12.0"/>
      <color rgb="FFC00000"/>
      <name val="Verdana"/>
    </font>
    <font>
      <u/>
      <sz val="12.0"/>
      <color theme="10"/>
      <name val="Verdana"/>
    </font>
    <font>
      <b/>
      <sz val="14.0"/>
      <color rgb="FF000000"/>
      <name val="Verdana"/>
    </font>
    <font>
      <b/>
      <sz val="11.0"/>
      <color theme="1"/>
      <name val="Verdana"/>
    </font>
    <font>
      <u/>
      <sz val="12.0"/>
      <color rgb="FF000000"/>
      <name val="Verdana"/>
    </font>
    <font>
      <u/>
      <sz val="12.0"/>
      <color theme="0"/>
      <name val="Verdana"/>
    </font>
    <font>
      <u/>
      <sz val="12.0"/>
      <color rgb="FF000000"/>
      <name val="Verdana"/>
    </font>
    <font>
      <u/>
      <sz val="12.0"/>
      <color theme="10"/>
      <name val="Verdana"/>
    </font>
    <font>
      <u/>
      <sz val="12.0"/>
      <color theme="10"/>
      <name val="Verdana"/>
    </font>
    <font>
      <b/>
      <i/>
      <sz val="11.0"/>
      <color theme="1"/>
      <name val="Verdana"/>
    </font>
    <font>
      <sz val="10.0"/>
      <color theme="0"/>
      <name val="Aptos Narrow"/>
    </font>
    <font>
      <sz val="10.0"/>
      <color rgb="FF000000"/>
      <name val="Aptos Narrow"/>
    </font>
    <font>
      <b/>
      <sz val="11.0"/>
      <color rgb="FF000000"/>
      <name val="Arial"/>
    </font>
    <font>
      <sz val="11.0"/>
      <color rgb="FF000000"/>
      <name val="Arial"/>
    </font>
    <font>
      <sz val="11.0"/>
      <color theme="1"/>
      <name val="Arial"/>
    </font>
    <font>
      <sz val="10.0"/>
      <color rgb="FF000000"/>
      <name val="Arial"/>
    </font>
    <font>
      <sz val="11.0"/>
      <color rgb="FF1A1A1A"/>
      <name val="Arial"/>
    </font>
    <font>
      <b/>
      <sz val="10.0"/>
      <color theme="1"/>
      <name val="Aptos Narrow"/>
    </font>
    <font>
      <b/>
      <sz val="10.0"/>
      <color rgb="FF000000"/>
      <name val="Aptos Narrow"/>
    </font>
    <font>
      <sz val="10.0"/>
      <color theme="1"/>
      <name val="Aptos Narrow"/>
    </font>
    <font>
      <b/>
      <i/>
      <sz val="10.0"/>
      <color rgb="FF000000"/>
      <name val="Aptos Narrow"/>
    </font>
    <font>
      <u/>
      <sz val="11.0"/>
      <color rgb="FF000000"/>
      <name val="Arial"/>
    </font>
  </fonts>
  <fills count="22">
    <fill>
      <patternFill patternType="none"/>
    </fill>
    <fill>
      <patternFill patternType="lightGray"/>
    </fill>
    <fill>
      <patternFill patternType="solid">
        <fgColor rgb="FF00636C"/>
        <bgColor rgb="FF00636C"/>
      </patternFill>
    </fill>
    <fill>
      <patternFill patternType="solid">
        <fgColor rgb="FFF2F2F2"/>
        <bgColor rgb="FFF2F2F2"/>
      </patternFill>
    </fill>
    <fill>
      <patternFill patternType="solid">
        <fgColor theme="0"/>
        <bgColor theme="0"/>
      </patternFill>
    </fill>
    <fill>
      <patternFill patternType="solid">
        <fgColor theme="1"/>
        <bgColor theme="1"/>
      </patternFill>
    </fill>
    <fill>
      <patternFill patternType="solid">
        <fgColor rgb="FFD8D8D8"/>
        <bgColor rgb="FFD8D8D8"/>
      </patternFill>
    </fill>
    <fill>
      <patternFill patternType="solid">
        <fgColor rgb="FFE0B233"/>
        <bgColor rgb="FFE0B233"/>
      </patternFill>
    </fill>
    <fill>
      <patternFill patternType="solid">
        <fgColor rgb="FFFDEEC5"/>
        <bgColor rgb="FFFDEEC5"/>
      </patternFill>
    </fill>
    <fill>
      <patternFill patternType="solid">
        <fgColor rgb="FFFFFFFF"/>
        <bgColor rgb="FFFFFFFF"/>
      </patternFill>
    </fill>
    <fill>
      <patternFill patternType="solid">
        <fgColor rgb="FF4C6BB3"/>
        <bgColor rgb="FF4C6BB3"/>
      </patternFill>
    </fill>
    <fill>
      <patternFill patternType="solid">
        <fgColor rgb="FFD0DAF0"/>
        <bgColor rgb="FFD0DAF0"/>
      </patternFill>
    </fill>
    <fill>
      <patternFill patternType="solid">
        <fgColor rgb="FFBF0000"/>
        <bgColor rgb="FFBF0000"/>
      </patternFill>
    </fill>
    <fill>
      <patternFill patternType="solid">
        <fgColor rgb="FF7ECCA0"/>
        <bgColor rgb="FF7ECCA0"/>
      </patternFill>
    </fill>
    <fill>
      <patternFill patternType="solid">
        <fgColor rgb="FFD0D0D0"/>
        <bgColor rgb="FFD0D0D0"/>
      </patternFill>
    </fill>
    <fill>
      <patternFill patternType="solid">
        <fgColor rgb="FFD9EAD3"/>
        <bgColor rgb="FFD9EAD3"/>
      </patternFill>
    </fill>
    <fill>
      <patternFill patternType="solid">
        <fgColor rgb="FFCAEDFB"/>
        <bgColor rgb="FFCAEDFB"/>
      </patternFill>
    </fill>
    <fill>
      <patternFill patternType="solid">
        <fgColor rgb="FFE6B8AF"/>
        <bgColor rgb="FFE6B8AF"/>
      </patternFill>
    </fill>
    <fill>
      <patternFill patternType="solid">
        <fgColor rgb="FFB7E1CD"/>
        <bgColor rgb="FFB7E1CD"/>
      </patternFill>
    </fill>
    <fill>
      <patternFill patternType="solid">
        <fgColor rgb="FFD9D2E9"/>
        <bgColor rgb="FFD9D2E9"/>
      </patternFill>
    </fill>
    <fill>
      <patternFill patternType="solid">
        <fgColor rgb="FFA6C9EB"/>
        <bgColor rgb="FFA6C9EB"/>
      </patternFill>
    </fill>
    <fill>
      <patternFill patternType="solid">
        <fgColor rgb="FFF1CEEE"/>
        <bgColor rgb="FFF1CEEE"/>
      </patternFill>
    </fill>
  </fills>
  <borders count="71">
    <border/>
    <border>
      <left/>
      <right/>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border>
    <border>
      <left/>
      <right style="thin">
        <color rgb="FF000000"/>
      </right>
      <top/>
      <bottom/>
    </border>
    <border>
      <left/>
      <right style="thin">
        <color rgb="FF000000"/>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left style="medium">
        <color rgb="FF000000"/>
      </left>
      <right style="medium">
        <color rgb="FF000000"/>
      </right>
      <top/>
      <bottom style="medium">
        <color rgb="FF000000"/>
      </bottom>
    </border>
    <border>
      <left style="thin">
        <color rgb="FF000000"/>
      </left>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right style="thin">
        <color rgb="FF000000"/>
      </right>
    </border>
    <border>
      <left style="medium">
        <color rgb="FF000000"/>
      </left>
      <right style="thin">
        <color rgb="FF000000"/>
      </right>
      <top style="medium">
        <color rgb="FF000000"/>
      </top>
      <bottom style="medium">
        <color rgb="FF000000"/>
      </bottom>
    </border>
    <border>
      <left style="thin">
        <color rgb="FF000000"/>
      </left>
      <right style="thin">
        <color rgb="FF000000"/>
      </right>
      <top style="thin">
        <color rgb="FF000000"/>
      </top>
      <bottom/>
    </border>
    <border>
      <left style="medium">
        <color rgb="FF000000"/>
      </left>
      <right style="thin">
        <color rgb="FF000000"/>
      </right>
      <top/>
      <bottom style="medium">
        <color rgb="FF000000"/>
      </bottom>
    </border>
    <border>
      <left style="medium">
        <color rgb="FF000000"/>
      </left>
      <right style="thin">
        <color rgb="FF000000"/>
      </right>
      <top style="thin">
        <color rgb="FF000000"/>
      </top>
      <bottom style="thin">
        <color rgb="FF000000"/>
      </bottom>
    </border>
    <border>
      <left style="thin">
        <color rgb="FF000000"/>
      </left>
      <right/>
      <top/>
      <bottom/>
    </border>
    <border>
      <left style="medium">
        <color rgb="FF000000"/>
      </left>
      <right/>
      <top style="medium">
        <color rgb="FF000000"/>
      </top>
      <bottom style="thin">
        <color rgb="FF000000"/>
      </bottom>
    </border>
    <border>
      <left/>
      <right style="thin">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border>
    <border>
      <left style="medium">
        <color rgb="FF000000"/>
      </left>
      <right/>
      <top style="thin">
        <color rgb="FF000000"/>
      </top>
      <bottom style="thin">
        <color rgb="FF000000"/>
      </bottom>
    </border>
    <border>
      <left style="medium">
        <color rgb="FF000000"/>
      </left>
      <right/>
      <top style="thin">
        <color rgb="FF000000"/>
      </top>
      <bottom style="medium">
        <color rgb="FF000000"/>
      </bottom>
    </border>
    <border>
      <left/>
      <right style="thin">
        <color rgb="FF000000"/>
      </right>
      <top style="thin">
        <color rgb="FF000000"/>
      </top>
      <bottom style="medium">
        <color rgb="FF000000"/>
      </bottom>
    </border>
    <border>
      <left style="thin">
        <color rgb="FF000000"/>
      </left>
      <right/>
      <top style="thin">
        <color rgb="FF000000"/>
      </top>
      <bottom/>
    </border>
    <border>
      <top style="thin">
        <color rgb="FF000000"/>
      </top>
      <bottom style="medium">
        <color rgb="FF000000"/>
      </bottom>
    </border>
    <border>
      <right style="thin">
        <color rgb="FF000000"/>
      </right>
      <top style="thin">
        <color rgb="FF000000"/>
      </top>
      <bottom style="medium">
        <color rgb="FF000000"/>
      </bottom>
    </border>
    <border>
      <top style="medium">
        <color rgb="FF000000"/>
      </top>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top style="medium">
        <color rgb="FF000000"/>
      </top>
      <bottom style="medium">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thin">
        <color rgb="FF000000"/>
      </righ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medium">
        <color rgb="FF000000"/>
      </right>
      <bottom style="thin">
        <color rgb="FF000000"/>
      </bottom>
    </border>
    <border>
      <right style="medium">
        <color rgb="FF000000"/>
      </right>
    </border>
    <border>
      <right style="medium">
        <color rgb="FF000000"/>
      </right>
      <top style="thin">
        <color rgb="FF000000"/>
      </top>
      <bottom style="thin">
        <color rgb="FF000000"/>
      </bottom>
    </border>
    <border>
      <left style="medium">
        <color rgb="FF000000"/>
      </left>
      <right style="thin">
        <color rgb="FF000000"/>
      </right>
    </border>
    <border>
      <left style="thin">
        <color rgb="FF000000"/>
      </left>
      <right style="thin">
        <color rgb="FF000000"/>
      </right>
    </border>
    <border>
      <top style="thin">
        <color rgb="FF000000"/>
      </top>
    </border>
    <border>
      <right style="medium">
        <color rgb="FF000000"/>
      </right>
      <top style="thin">
        <color rgb="FF000000"/>
      </top>
    </border>
    <border>
      <left style="thin">
        <color rgb="FF000000"/>
      </left>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top style="thin">
        <color rgb="FF000000"/>
      </top>
      <bottom style="medium">
        <color rgb="FF000000"/>
      </bottom>
    </border>
    <border>
      <left style="thin">
        <color rgb="FF000000"/>
      </left>
      <right style="medium">
        <color rgb="FF000000"/>
      </right>
      <bottom style="medium">
        <color rgb="FF000000"/>
      </bottom>
    </border>
    <border>
      <left style="thin">
        <color rgb="FF000000"/>
      </left>
      <right style="medium">
        <color rgb="FF000000"/>
      </right>
      <top style="thin">
        <color rgb="FF000000"/>
      </top>
      <bottom style="medium">
        <color rgb="FF000000"/>
      </bottom>
    </border>
    <border>
      <right style="medium">
        <color rgb="FF000000"/>
      </right>
      <top style="medium">
        <color rgb="FF000000"/>
      </top>
      <bottom style="thin">
        <color rgb="FF000000"/>
      </bottom>
    </border>
    <border>
      <right style="medium">
        <color rgb="FF000000"/>
      </right>
      <top style="thin">
        <color rgb="FF000000"/>
      </top>
      <bottom style="medium">
        <color rgb="FF000000"/>
      </bottom>
    </border>
    <border>
      <left style="medium">
        <color rgb="FF000000"/>
      </left>
      <right style="thin">
        <color rgb="FF000000"/>
      </right>
      <top/>
      <bottom/>
    </border>
    <border>
      <left/>
      <right style="medium">
        <color rgb="FF000000"/>
      </right>
      <top style="medium">
        <color rgb="FF000000"/>
      </top>
      <bottom/>
    </border>
    <border>
      <right style="medium">
        <color rgb="FF000000"/>
      </right>
      <top style="medium">
        <color rgb="FF000000"/>
      </top>
      <bottom style="medium">
        <color rgb="FF000000"/>
      </bottom>
    </border>
  </borders>
  <cellStyleXfs count="1">
    <xf borderId="0" fillId="0" fontId="0" numFmtId="0" applyAlignment="1" applyFont="1"/>
  </cellStyleXfs>
  <cellXfs count="315">
    <xf borderId="0" fillId="0" fontId="0" numFmtId="0" xfId="0" applyAlignment="1" applyFont="1">
      <alignment readingOrder="0" shrinkToFit="0" vertical="top" wrapText="1"/>
    </xf>
    <xf borderId="0" fillId="0" fontId="1" numFmtId="0" xfId="0" applyAlignment="1" applyFont="1">
      <alignment shrinkToFit="0" vertical="top" wrapText="1"/>
    </xf>
    <xf borderId="0" fillId="0" fontId="2" numFmtId="0" xfId="0" applyAlignment="1" applyFont="1">
      <alignment shrinkToFit="0" vertical="bottom" wrapText="0"/>
    </xf>
    <xf borderId="0" fillId="0" fontId="2" numFmtId="0" xfId="0" applyAlignment="1" applyFont="1">
      <alignment horizontal="center" shrinkToFit="0" vertical="center" wrapText="0"/>
    </xf>
    <xf borderId="0" fillId="0" fontId="2" numFmtId="0" xfId="0" applyAlignment="1" applyFont="1">
      <alignment shrinkToFit="0" vertical="bottom" wrapText="1"/>
    </xf>
    <xf borderId="0" fillId="0" fontId="3" numFmtId="0" xfId="0" applyAlignment="1" applyFont="1">
      <alignment shrinkToFit="0" vertical="bottom" wrapText="1"/>
    </xf>
    <xf borderId="0" fillId="0" fontId="4" numFmtId="0" xfId="0" applyAlignment="1" applyFont="1">
      <alignment shrinkToFit="0" vertical="bottom" wrapText="0"/>
    </xf>
    <xf borderId="1" fillId="2" fontId="5" numFmtId="0" xfId="0" applyAlignment="1" applyBorder="1" applyFill="1" applyFont="1">
      <alignment shrinkToFit="0" vertical="center" wrapText="0"/>
    </xf>
    <xf borderId="1" fillId="2" fontId="5" numFmtId="0" xfId="0" applyAlignment="1" applyBorder="1" applyFont="1">
      <alignment horizontal="center" shrinkToFit="0" vertical="center" wrapText="0"/>
    </xf>
    <xf borderId="1" fillId="2" fontId="5" numFmtId="0" xfId="0" applyAlignment="1" applyBorder="1" applyFont="1">
      <alignment shrinkToFit="0" vertical="center" wrapText="1"/>
    </xf>
    <xf borderId="1" fillId="2" fontId="6" numFmtId="0" xfId="0" applyAlignment="1" applyBorder="1" applyFont="1">
      <alignment horizontal="center" shrinkToFit="0" vertical="center" wrapText="1"/>
    </xf>
    <xf borderId="2" fillId="3" fontId="7" numFmtId="0" xfId="0" applyAlignment="1" applyBorder="1" applyFill="1" applyFont="1">
      <alignment shrinkToFit="0" vertical="center" wrapText="0"/>
    </xf>
    <xf borderId="3" fillId="3" fontId="7" numFmtId="0" xfId="0" applyAlignment="1" applyBorder="1" applyFont="1">
      <alignment shrinkToFit="0" vertical="center" wrapText="0"/>
    </xf>
    <xf borderId="2" fillId="4" fontId="8" numFmtId="164" xfId="0" applyAlignment="1" applyBorder="1" applyFill="1" applyFont="1" applyNumberFormat="1">
      <alignment horizontal="left" shrinkToFit="0" vertical="center" wrapText="0"/>
    </xf>
    <xf borderId="4" fillId="4" fontId="8" numFmtId="164" xfId="0" applyAlignment="1" applyBorder="1" applyFont="1" applyNumberFormat="1">
      <alignment horizontal="left" shrinkToFit="0" vertical="center" wrapText="1"/>
    </xf>
    <xf borderId="4" fillId="4" fontId="8" numFmtId="164" xfId="0" applyAlignment="1" applyBorder="1" applyFont="1" applyNumberFormat="1">
      <alignment horizontal="left" shrinkToFit="0" vertical="center" wrapText="0"/>
    </xf>
    <xf borderId="5" fillId="0" fontId="2" numFmtId="0" xfId="0" applyAlignment="1" applyBorder="1" applyFont="1">
      <alignment shrinkToFit="0" vertical="bottom" wrapText="0"/>
    </xf>
    <xf borderId="6" fillId="5" fontId="9" numFmtId="0" xfId="0" applyAlignment="1" applyBorder="1" applyFill="1" applyFont="1">
      <alignment shrinkToFit="0" vertical="center" wrapText="0"/>
    </xf>
    <xf borderId="7" fillId="5" fontId="9" numFmtId="0" xfId="0" applyAlignment="1" applyBorder="1" applyFont="1">
      <alignment shrinkToFit="0" vertical="center" wrapText="0"/>
    </xf>
    <xf borderId="6" fillId="5" fontId="9" numFmtId="0" xfId="0" applyAlignment="1" applyBorder="1" applyFont="1">
      <alignment horizontal="center" shrinkToFit="0" vertical="center" wrapText="1"/>
    </xf>
    <xf borderId="6" fillId="5" fontId="9" numFmtId="1" xfId="0" applyAlignment="1" applyBorder="1" applyFont="1" applyNumberFormat="1">
      <alignment horizontal="left" shrinkToFit="0" vertical="center" wrapText="1"/>
    </xf>
    <xf borderId="6" fillId="5" fontId="10" numFmtId="1" xfId="0" applyAlignment="1" applyBorder="1" applyFont="1" applyNumberFormat="1">
      <alignment horizontal="left" shrinkToFit="0" vertical="center" wrapText="1"/>
    </xf>
    <xf borderId="1" fillId="6" fontId="7" numFmtId="0" xfId="0" applyAlignment="1" applyBorder="1" applyFill="1" applyFont="1">
      <alignment shrinkToFit="0" vertical="center" wrapText="0"/>
    </xf>
    <xf borderId="1" fillId="6" fontId="11" numFmtId="0" xfId="0" applyAlignment="1" applyBorder="1" applyFont="1">
      <alignment shrinkToFit="0" vertical="center" wrapText="0"/>
    </xf>
    <xf borderId="1" fillId="6" fontId="11" numFmtId="0" xfId="0" applyAlignment="1" applyBorder="1" applyFont="1">
      <alignment horizontal="center" shrinkToFit="0" vertical="center" wrapText="0"/>
    </xf>
    <xf borderId="1" fillId="6" fontId="11" numFmtId="0" xfId="0" applyAlignment="1" applyBorder="1" applyFont="1">
      <alignment shrinkToFit="0" vertical="center" wrapText="1"/>
    </xf>
    <xf borderId="8" fillId="6" fontId="11" numFmtId="0" xfId="0" applyAlignment="1" applyBorder="1" applyFont="1">
      <alignment shrinkToFit="0" vertical="center" wrapText="0"/>
    </xf>
    <xf borderId="9" fillId="6" fontId="11" numFmtId="0" xfId="0" applyAlignment="1" applyBorder="1" applyFont="1">
      <alignment shrinkToFit="0" vertical="center" wrapText="0"/>
    </xf>
    <xf borderId="1" fillId="6" fontId="8" numFmtId="0" xfId="0" applyAlignment="1" applyBorder="1" applyFont="1">
      <alignment shrinkToFit="0" vertical="center" wrapText="0"/>
    </xf>
    <xf borderId="1" fillId="6" fontId="12" numFmtId="0" xfId="0" applyAlignment="1" applyBorder="1" applyFont="1">
      <alignment shrinkToFit="0" vertical="center" wrapText="0"/>
    </xf>
    <xf borderId="10" fillId="6" fontId="11" numFmtId="0" xfId="0" applyAlignment="1" applyBorder="1" applyFont="1">
      <alignment shrinkToFit="0" vertical="center" wrapText="0"/>
    </xf>
    <xf borderId="7" fillId="5" fontId="9" numFmtId="0" xfId="0" applyAlignment="1" applyBorder="1" applyFont="1">
      <alignment horizontal="center" shrinkToFit="0" vertical="center" wrapText="0"/>
    </xf>
    <xf borderId="7" fillId="5" fontId="9" numFmtId="0" xfId="0" applyAlignment="1" applyBorder="1" applyFont="1">
      <alignment horizontal="center" shrinkToFit="0" vertical="center" wrapText="1"/>
    </xf>
    <xf borderId="7" fillId="5" fontId="10" numFmtId="1" xfId="0" applyAlignment="1" applyBorder="1" applyFont="1" applyNumberFormat="1">
      <alignment horizontal="left" shrinkToFit="0" vertical="center" wrapText="1"/>
    </xf>
    <xf borderId="7" fillId="3" fontId="2" numFmtId="0" xfId="0" applyAlignment="1" applyBorder="1" applyFont="1">
      <alignment shrinkToFit="0" vertical="center" wrapText="1"/>
    </xf>
    <xf borderId="7" fillId="3" fontId="4" numFmtId="0" xfId="0" applyAlignment="1" applyBorder="1" applyFont="1">
      <alignment horizontal="left" shrinkToFit="0" vertical="center" wrapText="1"/>
    </xf>
    <xf borderId="11" fillId="0" fontId="13" numFmtId="0" xfId="0" applyAlignment="1" applyBorder="1" applyFont="1">
      <alignment horizontal="left" readingOrder="0" shrinkToFit="0" vertical="center" wrapText="0"/>
    </xf>
    <xf borderId="12" fillId="0" fontId="13" numFmtId="0" xfId="0" applyAlignment="1" applyBorder="1" applyFont="1">
      <alignment shrinkToFit="0" vertical="center" wrapText="1"/>
    </xf>
    <xf borderId="12" fillId="0" fontId="13" numFmtId="0" xfId="0" applyAlignment="1" applyBorder="1" applyFont="1">
      <alignment shrinkToFit="0" vertical="center" wrapText="0"/>
    </xf>
    <xf borderId="11" fillId="0" fontId="13" numFmtId="0" xfId="0" applyAlignment="1" applyBorder="1" applyFont="1">
      <alignment horizontal="left" readingOrder="0" shrinkToFit="0" vertical="center" wrapText="1"/>
    </xf>
    <xf borderId="3" fillId="5" fontId="9" numFmtId="0" xfId="0" applyAlignment="1" applyBorder="1" applyFont="1">
      <alignment shrinkToFit="0" vertical="center" wrapText="0"/>
    </xf>
    <xf borderId="6" fillId="5" fontId="9" numFmtId="0" xfId="0" applyAlignment="1" applyBorder="1" applyFont="1">
      <alignment horizontal="center" shrinkToFit="0" vertical="center" wrapText="0"/>
    </xf>
    <xf borderId="13" fillId="7" fontId="14" numFmtId="0" xfId="0" applyAlignment="1" applyBorder="1" applyFill="1" applyFont="1">
      <alignment horizontal="center" shrinkToFit="0" vertical="center" wrapText="1"/>
    </xf>
    <xf borderId="14" fillId="3" fontId="4" numFmtId="0" xfId="0" applyAlignment="1" applyBorder="1" applyFont="1">
      <alignment horizontal="left" shrinkToFit="0" vertical="center" wrapText="1"/>
    </xf>
    <xf borderId="7" fillId="4" fontId="4" numFmtId="0" xfId="0" applyAlignment="1" applyBorder="1" applyFont="1">
      <alignment horizontal="center" readingOrder="0" shrinkToFit="0" vertical="center" wrapText="1"/>
    </xf>
    <xf borderId="5" fillId="0" fontId="4" numFmtId="0" xfId="0" applyAlignment="1" applyBorder="1" applyFont="1">
      <alignment readingOrder="0" shrinkToFit="0" vertical="center" wrapText="1"/>
    </xf>
    <xf borderId="14" fillId="3" fontId="15" numFmtId="1" xfId="0" applyAlignment="1" applyBorder="1" applyFont="1" applyNumberFormat="1">
      <alignment shrinkToFit="0" vertical="center" wrapText="1"/>
    </xf>
    <xf borderId="15" fillId="8" fontId="16" numFmtId="0" xfId="0" applyAlignment="1" applyBorder="1" applyFill="1" applyFont="1">
      <alignment shrinkToFit="0" vertical="top" wrapText="1"/>
    </xf>
    <xf borderId="11" fillId="0" fontId="13" numFmtId="0" xfId="0" applyAlignment="1" applyBorder="1" applyFont="1">
      <alignment horizontal="center" shrinkToFit="0" vertical="center" wrapText="1"/>
    </xf>
    <xf borderId="5" fillId="0" fontId="4" numFmtId="0" xfId="0" applyAlignment="1" applyBorder="1" applyFont="1">
      <alignment shrinkToFit="0" vertical="center" wrapText="1"/>
    </xf>
    <xf borderId="11" fillId="0" fontId="13" numFmtId="0" xfId="0" applyAlignment="1" applyBorder="1" applyFont="1">
      <alignment horizontal="left" shrinkToFit="0" vertical="center" wrapText="1"/>
    </xf>
    <xf borderId="0" fillId="0" fontId="17" numFmtId="0" xfId="0" applyAlignment="1" applyFont="1">
      <alignment shrinkToFit="1" vertical="bottom" wrapText="0"/>
    </xf>
    <xf borderId="16" fillId="7" fontId="14" numFmtId="0" xfId="0" applyAlignment="1" applyBorder="1" applyFont="1">
      <alignment horizontal="center" shrinkToFit="0" vertical="center" wrapText="1"/>
    </xf>
    <xf borderId="7" fillId="9" fontId="4" numFmtId="0" xfId="0" applyAlignment="1" applyBorder="1" applyFill="1" applyFont="1">
      <alignment shrinkToFit="0" vertical="center" wrapText="1"/>
    </xf>
    <xf borderId="3" fillId="3" fontId="2" numFmtId="0" xfId="0" applyAlignment="1" applyBorder="1" applyFont="1">
      <alignment shrinkToFit="0" vertical="center" wrapText="1"/>
    </xf>
    <xf borderId="7" fillId="9" fontId="4" numFmtId="0" xfId="0" applyAlignment="1" applyBorder="1" applyFont="1">
      <alignment readingOrder="0" shrinkToFit="0" vertical="center" wrapText="1"/>
    </xf>
    <xf borderId="0" fillId="0" fontId="18" numFmtId="0" xfId="0" applyAlignment="1" applyFont="1">
      <alignment shrinkToFit="0" vertical="center" wrapText="0"/>
    </xf>
    <xf borderId="0" fillId="0" fontId="4" numFmtId="0" xfId="0" applyAlignment="1" applyFont="1">
      <alignment horizontal="left" shrinkToFit="0" vertical="center" wrapText="1"/>
    </xf>
    <xf borderId="0" fillId="0" fontId="4" numFmtId="0" xfId="0" applyAlignment="1" applyFont="1">
      <alignment horizontal="center" shrinkToFit="0" vertical="center" wrapText="1"/>
    </xf>
    <xf borderId="0" fillId="0" fontId="4" numFmtId="0" xfId="0" applyAlignment="1" applyFont="1">
      <alignment shrinkToFit="0" vertical="center" wrapText="1"/>
    </xf>
    <xf borderId="0" fillId="0" fontId="15" numFmtId="1" xfId="0" applyAlignment="1" applyFont="1" applyNumberFormat="1">
      <alignment shrinkToFit="0" vertical="center" wrapText="1"/>
    </xf>
    <xf borderId="0" fillId="0" fontId="16" numFmtId="0" xfId="0" applyAlignment="1" applyFont="1">
      <alignment shrinkToFit="0" vertical="top" wrapText="1"/>
    </xf>
    <xf borderId="0" fillId="0" fontId="2" numFmtId="0" xfId="0" applyAlignment="1" applyFont="1">
      <alignment shrinkToFit="0" vertical="center" wrapText="0"/>
    </xf>
    <xf borderId="2" fillId="4" fontId="8" numFmtId="164" xfId="0" applyAlignment="1" applyBorder="1" applyFont="1" applyNumberFormat="1">
      <alignment horizontal="center" shrinkToFit="0" vertical="center" wrapText="0"/>
    </xf>
    <xf borderId="1" fillId="6" fontId="8" numFmtId="0" xfId="0" applyAlignment="1" applyBorder="1" applyFont="1">
      <alignment horizontal="center" shrinkToFit="0" vertical="center" wrapText="0"/>
    </xf>
    <xf borderId="1" fillId="6" fontId="8" numFmtId="0" xfId="0" applyAlignment="1" applyBorder="1" applyFont="1">
      <alignment shrinkToFit="0" vertical="center" wrapText="1"/>
    </xf>
    <xf borderId="10" fillId="6" fontId="8" numFmtId="0" xfId="0" applyAlignment="1" applyBorder="1" applyFont="1">
      <alignment shrinkToFit="0" vertical="center" wrapText="0"/>
    </xf>
    <xf borderId="0" fillId="0" fontId="19" numFmtId="0" xfId="0" applyAlignment="1" applyFont="1">
      <alignment shrinkToFit="0" vertical="bottom" wrapText="0"/>
    </xf>
    <xf borderId="0" fillId="0" fontId="13" numFmtId="0" xfId="0" applyAlignment="1" applyFont="1">
      <alignment shrinkToFit="0" vertical="bottom" wrapText="0"/>
    </xf>
    <xf borderId="11" fillId="0" fontId="13" numFmtId="0" xfId="0" applyAlignment="1" applyBorder="1" applyFont="1">
      <alignment horizontal="left" shrinkToFit="0" vertical="center" wrapText="0"/>
    </xf>
    <xf borderId="7" fillId="0" fontId="20" numFmtId="0" xfId="0" applyAlignment="1" applyBorder="1" applyFont="1">
      <alignment readingOrder="0" shrinkToFit="0" vertical="center" wrapText="1"/>
    </xf>
    <xf borderId="7" fillId="0" fontId="21" numFmtId="0" xfId="0" applyAlignment="1" applyBorder="1" applyFont="1">
      <alignment readingOrder="0" shrinkToFit="0" vertical="center" wrapText="1"/>
    </xf>
    <xf borderId="7" fillId="0" fontId="16" numFmtId="0" xfId="0" applyAlignment="1" applyBorder="1" applyFont="1">
      <alignment readingOrder="0" shrinkToFit="0" vertical="center" wrapText="1"/>
    </xf>
    <xf borderId="7" fillId="0" fontId="22" numFmtId="0" xfId="0" applyAlignment="1" applyBorder="1" applyFont="1">
      <alignment readingOrder="0" shrinkToFit="0" vertical="center" wrapText="1"/>
    </xf>
    <xf borderId="5" fillId="0" fontId="13" numFmtId="0" xfId="0" applyAlignment="1" applyBorder="1" applyFont="1">
      <alignment readingOrder="0" shrinkToFit="0" vertical="center" wrapText="1"/>
    </xf>
    <xf borderId="5" fillId="0" fontId="13" numFmtId="0" xfId="0" applyAlignment="1" applyBorder="1" applyFont="1">
      <alignment shrinkToFit="0" vertical="center" wrapText="1"/>
    </xf>
    <xf borderId="0" fillId="0" fontId="1" numFmtId="0" xfId="0" applyAlignment="1" applyFont="1">
      <alignment readingOrder="0" shrinkToFit="0" vertical="top" wrapText="1"/>
    </xf>
    <xf borderId="5" fillId="0" fontId="23" numFmtId="0" xfId="0" applyAlignment="1" applyBorder="1" applyFont="1">
      <alignment readingOrder="0" shrinkToFit="0" vertical="center" wrapText="1"/>
    </xf>
    <xf borderId="0" fillId="0" fontId="13" numFmtId="0" xfId="0" applyAlignment="1" applyFont="1">
      <alignment shrinkToFit="0" vertical="center" wrapText="1"/>
    </xf>
    <xf borderId="0" fillId="0" fontId="2" numFmtId="0" xfId="0" applyAlignment="1" applyFont="1">
      <alignment shrinkToFit="0" vertical="top" wrapText="0"/>
    </xf>
    <xf borderId="11" fillId="0" fontId="4" numFmtId="0" xfId="0" applyAlignment="1" applyBorder="1" applyFont="1">
      <alignment horizontal="center" shrinkToFit="0" vertical="center" wrapText="0"/>
    </xf>
    <xf borderId="11" fillId="0" fontId="4" numFmtId="0" xfId="0" applyAlignment="1" applyBorder="1" applyFont="1">
      <alignment shrinkToFit="0" vertical="center" wrapText="1"/>
    </xf>
    <xf borderId="11" fillId="0" fontId="4" numFmtId="0" xfId="0" applyAlignment="1" applyBorder="1" applyFont="1">
      <alignment horizontal="left" shrinkToFit="0" vertical="center" wrapText="0"/>
    </xf>
    <xf borderId="0" fillId="0" fontId="2" numFmtId="0" xfId="0" applyAlignment="1" applyFont="1">
      <alignment horizontal="center" shrinkToFit="0" vertical="bottom" wrapText="1"/>
    </xf>
    <xf borderId="7" fillId="0" fontId="4" numFmtId="0" xfId="0" applyAlignment="1" applyBorder="1" applyFont="1">
      <alignment readingOrder="0" shrinkToFit="0" vertical="center" wrapText="1"/>
    </xf>
    <xf borderId="7" fillId="0" fontId="4" numFmtId="0" xfId="0" applyAlignment="1" applyBorder="1" applyFont="1">
      <alignment horizontal="center" readingOrder="0" shrinkToFit="0" vertical="center" wrapText="0"/>
    </xf>
    <xf borderId="7" fillId="4" fontId="4" numFmtId="0" xfId="0" applyAlignment="1" applyBorder="1" applyFont="1">
      <alignment horizontal="center" shrinkToFit="0" vertical="center" wrapText="1"/>
    </xf>
    <xf borderId="11" fillId="0" fontId="4" numFmtId="0" xfId="0" applyAlignment="1" applyBorder="1" applyFont="1">
      <alignment horizontal="left" readingOrder="0" shrinkToFit="0" vertical="center" wrapText="0"/>
    </xf>
    <xf borderId="5" fillId="0" fontId="24" numFmtId="0" xfId="0" applyAlignment="1" applyBorder="1" applyFont="1">
      <alignment readingOrder="0" shrinkToFit="0" vertical="center" wrapText="1"/>
    </xf>
    <xf borderId="7" fillId="0" fontId="13" numFmtId="0" xfId="0" applyAlignment="1" applyBorder="1" applyFont="1">
      <alignment shrinkToFit="0" vertical="center" wrapText="1"/>
    </xf>
    <xf borderId="11" fillId="0" fontId="13" numFmtId="0" xfId="0" applyAlignment="1" applyBorder="1" applyFont="1">
      <alignment horizontal="center" shrinkToFit="0" vertical="center" wrapText="0"/>
    </xf>
    <xf borderId="11" fillId="0" fontId="13" numFmtId="0" xfId="0" applyAlignment="1" applyBorder="1" applyFont="1">
      <alignment horizontal="center" readingOrder="0" shrinkToFit="0" vertical="center" wrapText="0"/>
    </xf>
    <xf borderId="17" fillId="0" fontId="2" numFmtId="0" xfId="0" applyAlignment="1" applyBorder="1" applyFont="1">
      <alignment shrinkToFit="0" vertical="bottom" wrapText="0"/>
    </xf>
    <xf borderId="9" fillId="2" fontId="6" numFmtId="0" xfId="0" applyAlignment="1" applyBorder="1" applyFont="1">
      <alignment horizontal="center" shrinkToFit="0" vertical="center" wrapText="1"/>
    </xf>
    <xf borderId="18" fillId="7" fontId="14" numFmtId="0" xfId="0" applyAlignment="1" applyBorder="1" applyFont="1">
      <alignment horizontal="center" shrinkToFit="0" vertical="center" wrapText="1"/>
    </xf>
    <xf borderId="0" fillId="0" fontId="25" numFmtId="0" xfId="0" applyAlignment="1" applyFont="1">
      <alignment shrinkToFit="1" vertical="top" wrapText="0"/>
    </xf>
    <xf borderId="0" fillId="0" fontId="3" numFmtId="0" xfId="0" applyAlignment="1" applyFont="1">
      <alignment shrinkToFit="0" vertical="center" wrapText="1"/>
    </xf>
    <xf borderId="17" fillId="0" fontId="2" numFmtId="0" xfId="0" applyAlignment="1" applyBorder="1" applyFont="1">
      <alignment shrinkToFit="0" vertical="center" wrapText="0"/>
    </xf>
    <xf borderId="4" fillId="3" fontId="7" numFmtId="0" xfId="0" applyAlignment="1" applyBorder="1" applyFont="1">
      <alignment shrinkToFit="0" vertical="center" wrapText="0"/>
    </xf>
    <xf borderId="19" fillId="5" fontId="9" numFmtId="0" xfId="0" applyAlignment="1" applyBorder="1" applyFont="1">
      <alignment horizontal="center" shrinkToFit="0" vertical="center" wrapText="1"/>
    </xf>
    <xf borderId="19" fillId="5" fontId="10" numFmtId="1" xfId="0" applyAlignment="1" applyBorder="1" applyFont="1" applyNumberFormat="1">
      <alignment horizontal="left" shrinkToFit="0" vertical="center" wrapText="1"/>
    </xf>
    <xf borderId="2" fillId="3" fontId="4" numFmtId="0" xfId="0" applyAlignment="1" applyBorder="1" applyFont="1">
      <alignment horizontal="left" shrinkToFit="0" vertical="center" wrapText="1"/>
    </xf>
    <xf borderId="20" fillId="7" fontId="14" numFmtId="0" xfId="0" applyAlignment="1" applyBorder="1" applyFont="1">
      <alignment horizontal="center" shrinkToFit="0" vertical="center" wrapText="1"/>
    </xf>
    <xf borderId="14" fillId="3" fontId="26" numFmtId="1" xfId="0" applyAlignment="1" applyBorder="1" applyFont="1" applyNumberFormat="1">
      <alignment shrinkToFit="0" vertical="center" wrapText="1"/>
    </xf>
    <xf borderId="21" fillId="8" fontId="16" numFmtId="0" xfId="0" applyAlignment="1" applyBorder="1" applyFont="1">
      <alignment shrinkToFit="0" vertical="center" wrapText="1"/>
    </xf>
    <xf borderId="7" fillId="0" fontId="27" numFmtId="0" xfId="0" applyAlignment="1" applyBorder="1" applyFont="1">
      <alignment readingOrder="0" shrinkToFit="0" vertical="center" wrapText="1"/>
    </xf>
    <xf borderId="7" fillId="0" fontId="13" numFmtId="0" xfId="0" applyAlignment="1" applyBorder="1" applyFont="1">
      <alignment readingOrder="0" shrinkToFit="0" vertical="center" wrapText="1"/>
    </xf>
    <xf borderId="11" fillId="0" fontId="28" numFmtId="0" xfId="0" applyAlignment="1" applyBorder="1" applyFont="1">
      <alignment horizontal="left" readingOrder="0" shrinkToFit="0" vertical="center" wrapText="0"/>
    </xf>
    <xf borderId="0" fillId="0" fontId="29" numFmtId="0" xfId="0" applyAlignment="1" applyFont="1">
      <alignment readingOrder="0" shrinkToFit="0" vertical="top" wrapText="1"/>
    </xf>
    <xf borderId="0" fillId="0" fontId="30" numFmtId="0" xfId="0" applyAlignment="1" applyFont="1">
      <alignment readingOrder="0" shrinkToFit="0" vertical="top" wrapText="1"/>
    </xf>
    <xf borderId="1" fillId="7" fontId="31" numFmtId="0" xfId="0" applyAlignment="1" applyBorder="1" applyFont="1">
      <alignment horizontal="left" shrinkToFit="0" vertical="center" wrapText="0"/>
    </xf>
    <xf borderId="1" fillId="7" fontId="5" numFmtId="0" xfId="0" applyAlignment="1" applyBorder="1" applyFont="1">
      <alignment horizontal="left" shrinkToFit="0" vertical="center" wrapText="0"/>
    </xf>
    <xf borderId="1" fillId="7" fontId="7" numFmtId="0" xfId="0" applyAlignment="1" applyBorder="1" applyFont="1">
      <alignment horizontal="center" shrinkToFit="0" vertical="center" wrapText="1"/>
    </xf>
    <xf borderId="1" fillId="7" fontId="6" numFmtId="0" xfId="0" applyAlignment="1" applyBorder="1" applyFont="1">
      <alignment horizontal="center" shrinkToFit="0" vertical="center" wrapText="1"/>
    </xf>
    <xf borderId="1" fillId="3" fontId="14" numFmtId="0" xfId="0" applyAlignment="1" applyBorder="1" applyFont="1">
      <alignment horizontal="left" shrinkToFit="0" vertical="center" wrapText="0"/>
    </xf>
    <xf borderId="22" fillId="5" fontId="9" numFmtId="0" xfId="0" applyAlignment="1" applyBorder="1" applyFont="1">
      <alignment horizontal="left" shrinkToFit="0" vertical="center" wrapText="0"/>
    </xf>
    <xf borderId="1" fillId="5" fontId="9" numFmtId="0" xfId="0" applyAlignment="1" applyBorder="1" applyFont="1">
      <alignment horizontal="left" shrinkToFit="0" vertical="center" wrapText="0"/>
    </xf>
    <xf borderId="1" fillId="6" fontId="11" numFmtId="0" xfId="0" applyAlignment="1" applyBorder="1" applyFont="1">
      <alignment horizontal="left" shrinkToFit="0" vertical="center" wrapText="0"/>
    </xf>
    <xf borderId="0" fillId="0" fontId="16" numFmtId="0" xfId="0" applyAlignment="1" applyFont="1">
      <alignment shrinkToFit="0" vertical="top" wrapText="0"/>
    </xf>
    <xf borderId="1" fillId="6" fontId="12" numFmtId="0" xfId="0" applyAlignment="1" applyBorder="1" applyFont="1">
      <alignment horizontal="left" shrinkToFit="0" vertical="center" wrapText="0"/>
    </xf>
    <xf borderId="1" fillId="6" fontId="11" numFmtId="0" xfId="0" applyAlignment="1" applyBorder="1" applyFont="1">
      <alignment horizontal="left" shrinkToFit="0" vertical="center" wrapText="1"/>
    </xf>
    <xf borderId="23" fillId="3" fontId="32" numFmtId="0" xfId="0" applyAlignment="1" applyBorder="1" applyFont="1">
      <alignment shrinkToFit="0" vertical="center" wrapText="0"/>
    </xf>
    <xf borderId="24" fillId="3" fontId="32" numFmtId="0" xfId="0" applyAlignment="1" applyBorder="1" applyFont="1">
      <alignment shrinkToFit="0" vertical="center" wrapText="1"/>
    </xf>
    <xf borderId="25" fillId="0" fontId="2" numFmtId="0" xfId="0" applyAlignment="1" applyBorder="1" applyFont="1">
      <alignment horizontal="left" shrinkToFit="0" vertical="center" wrapText="0"/>
    </xf>
    <xf borderId="26" fillId="0" fontId="2" numFmtId="0" xfId="0" applyAlignment="1" applyBorder="1" applyFont="1">
      <alignment horizontal="left" shrinkToFit="0" vertical="center" wrapText="0"/>
    </xf>
    <xf borderId="27" fillId="0" fontId="32" numFmtId="0" xfId="0" applyAlignment="1" applyBorder="1" applyFont="1">
      <alignment shrinkToFit="0" vertical="center" wrapText="1"/>
    </xf>
    <xf borderId="28" fillId="0" fontId="32" numFmtId="0" xfId="0" applyAlignment="1" applyBorder="1" applyFont="1">
      <alignment shrinkToFit="0" vertical="center" wrapText="1"/>
    </xf>
    <xf borderId="0" fillId="0" fontId="32" numFmtId="0" xfId="0" applyAlignment="1" applyFont="1">
      <alignment shrinkToFit="0" vertical="center" wrapText="1"/>
    </xf>
    <xf borderId="0" fillId="0" fontId="2" numFmtId="0" xfId="0" applyAlignment="1" applyFont="1">
      <alignment horizontal="left" shrinkToFit="0" vertical="center" wrapText="0"/>
    </xf>
    <xf borderId="0" fillId="0" fontId="2" numFmtId="0" xfId="0" applyAlignment="1" applyFont="1">
      <alignment shrinkToFit="0" vertical="center" wrapText="1"/>
    </xf>
    <xf borderId="29" fillId="3" fontId="32" numFmtId="0" xfId="0" applyAlignment="1" applyBorder="1" applyFont="1">
      <alignment shrinkToFit="0" vertical="center" wrapText="0"/>
    </xf>
    <xf borderId="3" fillId="3" fontId="32" numFmtId="0" xfId="0" applyAlignment="1" applyBorder="1" applyFont="1">
      <alignment shrinkToFit="0" vertical="center" wrapText="1"/>
    </xf>
    <xf borderId="11" fillId="0" fontId="2" numFmtId="0" xfId="0" applyAlignment="1" applyBorder="1" applyFont="1">
      <alignment horizontal="left" shrinkToFit="0" vertical="center" wrapText="0"/>
    </xf>
    <xf borderId="12" fillId="0" fontId="2" numFmtId="0" xfId="0" applyAlignment="1" applyBorder="1" applyFont="1">
      <alignment horizontal="left" shrinkToFit="0" vertical="center" wrapText="0"/>
    </xf>
    <xf borderId="5" fillId="0" fontId="32" numFmtId="0" xfId="0" applyAlignment="1" applyBorder="1" applyFont="1">
      <alignment shrinkToFit="0" vertical="center" wrapText="1"/>
    </xf>
    <xf borderId="28" fillId="0" fontId="17" numFmtId="0" xfId="0" applyAlignment="1" applyBorder="1" applyFont="1">
      <alignment shrinkToFit="1" vertical="center" wrapText="0"/>
    </xf>
    <xf borderId="30" fillId="3" fontId="32" numFmtId="0" xfId="0" applyAlignment="1" applyBorder="1" applyFont="1">
      <alignment shrinkToFit="0" vertical="center" wrapText="0"/>
    </xf>
    <xf borderId="31" fillId="3" fontId="32" numFmtId="0" xfId="0" applyAlignment="1" applyBorder="1" applyFont="1">
      <alignment shrinkToFit="0" vertical="center" wrapText="1"/>
    </xf>
    <xf borderId="32" fillId="4" fontId="8" numFmtId="164" xfId="0" applyAlignment="1" applyBorder="1" applyFont="1" applyNumberFormat="1">
      <alignment horizontal="left" shrinkToFit="0" vertical="center" wrapText="0"/>
    </xf>
    <xf borderId="33" fillId="0" fontId="2" numFmtId="0" xfId="0" applyAlignment="1" applyBorder="1" applyFont="1">
      <alignment horizontal="left" shrinkToFit="0" vertical="center" wrapText="0"/>
    </xf>
    <xf borderId="34" fillId="0" fontId="32" numFmtId="0" xfId="0" applyAlignment="1" applyBorder="1" applyFont="1">
      <alignment shrinkToFit="0" vertical="center" wrapText="1"/>
    </xf>
    <xf borderId="35" fillId="0" fontId="2" numFmtId="0" xfId="0" applyAlignment="1" applyBorder="1" applyFont="1">
      <alignment horizontal="left" shrinkToFit="0" vertical="center" wrapText="1"/>
    </xf>
    <xf borderId="0" fillId="0" fontId="2" numFmtId="0" xfId="0" applyAlignment="1" applyFont="1">
      <alignment horizontal="left" shrinkToFit="0" vertical="center" wrapText="1"/>
    </xf>
    <xf borderId="0" fillId="0" fontId="33" numFmtId="0" xfId="0" applyAlignment="1" applyFont="1">
      <alignment horizontal="center" shrinkToFit="0" vertical="center" wrapText="1"/>
    </xf>
    <xf borderId="0" fillId="0" fontId="33" numFmtId="0" xfId="0" applyAlignment="1" applyFont="1">
      <alignment shrinkToFit="0" vertical="center" wrapText="1"/>
    </xf>
    <xf borderId="0" fillId="0" fontId="25" numFmtId="0" xfId="0" applyAlignment="1" applyFont="1">
      <alignment shrinkToFit="0" vertical="top" wrapText="1"/>
    </xf>
    <xf borderId="18" fillId="3" fontId="32" numFmtId="0" xfId="0" applyAlignment="1" applyBorder="1" applyFont="1">
      <alignment horizontal="center" shrinkToFit="0" vertical="center" wrapText="1"/>
    </xf>
    <xf borderId="36" fillId="3" fontId="32" numFmtId="0" xfId="0" applyAlignment="1" applyBorder="1" applyFont="1">
      <alignment horizontal="center" shrinkToFit="0" vertical="center" wrapText="1"/>
    </xf>
    <xf borderId="37" fillId="3" fontId="32" numFmtId="0" xfId="0" applyAlignment="1" applyBorder="1" applyFont="1">
      <alignment horizontal="center" shrinkToFit="0" vertical="center" wrapText="1"/>
    </xf>
    <xf borderId="38" fillId="3" fontId="32" numFmtId="0" xfId="0" applyAlignment="1" applyBorder="1" applyFont="1">
      <alignment horizontal="center" shrinkToFit="0" vertical="center" wrapText="1"/>
    </xf>
    <xf borderId="39" fillId="3" fontId="32" numFmtId="0" xfId="0" applyAlignment="1" applyBorder="1" applyFont="1">
      <alignment horizontal="center" shrinkToFit="0" vertical="center" wrapText="1"/>
    </xf>
    <xf borderId="40" fillId="3" fontId="32" numFmtId="0" xfId="0" applyAlignment="1" applyBorder="1" applyFont="1">
      <alignment horizontal="center" shrinkToFit="0" vertical="center" wrapText="1"/>
    </xf>
    <xf borderId="41" fillId="3" fontId="32" numFmtId="0" xfId="0" applyAlignment="1" applyBorder="1" applyFont="1">
      <alignment horizontal="center" shrinkToFit="0" vertical="center" wrapText="1"/>
    </xf>
    <xf borderId="0" fillId="0" fontId="16" numFmtId="0" xfId="0" applyAlignment="1" applyFont="1">
      <alignment shrinkToFit="0" vertical="center" wrapText="1"/>
    </xf>
    <xf borderId="42" fillId="0" fontId="2" numFmtId="0" xfId="0" applyAlignment="1" applyBorder="1" applyFont="1">
      <alignment shrinkToFit="0" vertical="center" wrapText="0"/>
    </xf>
    <xf borderId="43" fillId="0" fontId="2" numFmtId="0" xfId="0" applyAlignment="1" applyBorder="1" applyFont="1">
      <alignment shrinkToFit="0" vertical="center" wrapText="0"/>
    </xf>
    <xf borderId="44" fillId="0" fontId="2" numFmtId="3" xfId="0" applyAlignment="1" applyBorder="1" applyFont="1" applyNumberFormat="1">
      <alignment horizontal="center" shrinkToFit="0" vertical="center" wrapText="1"/>
    </xf>
    <xf borderId="45" fillId="0" fontId="2" numFmtId="3" xfId="0" applyAlignment="1" applyBorder="1" applyFont="1" applyNumberFormat="1">
      <alignment horizontal="center" shrinkToFit="0" vertical="center" wrapText="1"/>
    </xf>
    <xf borderId="6" fillId="4" fontId="2" numFmtId="9" xfId="0" applyAlignment="1" applyBorder="1" applyFont="1" applyNumberFormat="1">
      <alignment horizontal="center" shrinkToFit="0" vertical="center" wrapText="1"/>
    </xf>
    <xf borderId="46" fillId="0" fontId="34" numFmtId="165" xfId="0" applyAlignment="1" applyBorder="1" applyFont="1" applyNumberFormat="1">
      <alignment horizontal="left" shrinkToFit="0" vertical="center" wrapText="0"/>
    </xf>
    <xf borderId="46" fillId="0" fontId="16" numFmtId="0" xfId="0" applyAlignment="1" applyBorder="1" applyFont="1">
      <alignment shrinkToFit="0" vertical="center" wrapText="1"/>
    </xf>
    <xf borderId="47" fillId="0" fontId="16" numFmtId="0" xfId="0" applyAlignment="1" applyBorder="1" applyFont="1">
      <alignment shrinkToFit="0" vertical="center" wrapText="1"/>
    </xf>
    <xf borderId="48" fillId="0" fontId="16" numFmtId="0" xfId="0" applyAlignment="1" applyBorder="1" applyFont="1">
      <alignment shrinkToFit="0" vertical="center" wrapText="1"/>
    </xf>
    <xf borderId="7" fillId="4" fontId="2" numFmtId="9" xfId="0" applyAlignment="1" applyBorder="1" applyFont="1" applyNumberFormat="1">
      <alignment horizontal="center" shrinkToFit="0" vertical="center" wrapText="1"/>
    </xf>
    <xf borderId="12" fillId="0" fontId="35" numFmtId="165" xfId="0" applyAlignment="1" applyBorder="1" applyFont="1" applyNumberFormat="1">
      <alignment horizontal="left" shrinkToFit="0" vertical="center" wrapText="0"/>
    </xf>
    <xf borderId="12" fillId="0" fontId="16" numFmtId="0" xfId="0" applyAlignment="1" applyBorder="1" applyFont="1">
      <alignment shrinkToFit="0" vertical="center" wrapText="1"/>
    </xf>
    <xf borderId="49" fillId="0" fontId="16" numFmtId="0" xfId="0" applyAlignment="1" applyBorder="1" applyFont="1">
      <alignment shrinkToFit="0" vertical="center" wrapText="1"/>
    </xf>
    <xf borderId="7" fillId="0" fontId="2" numFmtId="3" xfId="0" applyAlignment="1" applyBorder="1" applyFont="1" applyNumberFormat="1">
      <alignment horizontal="center" shrinkToFit="0" vertical="center" wrapText="1"/>
    </xf>
    <xf borderId="50" fillId="0" fontId="2" numFmtId="0" xfId="0" applyAlignment="1" applyBorder="1" applyFont="1">
      <alignment shrinkToFit="0" vertical="center" wrapText="0"/>
    </xf>
    <xf borderId="51" fillId="0" fontId="2" numFmtId="3" xfId="0" applyAlignment="1" applyBorder="1" applyFont="1" applyNumberFormat="1">
      <alignment horizontal="center" shrinkToFit="0" vertical="center" wrapText="1"/>
    </xf>
    <xf borderId="19" fillId="4" fontId="2" numFmtId="9" xfId="0" applyAlignment="1" applyBorder="1" applyFont="1" applyNumberFormat="1">
      <alignment horizontal="center" shrinkToFit="0" vertical="center" wrapText="1"/>
    </xf>
    <xf borderId="52" fillId="0" fontId="36" numFmtId="165" xfId="0" applyAlignment="1" applyBorder="1" applyFont="1" applyNumberFormat="1">
      <alignment horizontal="left" shrinkToFit="0" vertical="center" wrapText="0"/>
    </xf>
    <xf borderId="52" fillId="0" fontId="16" numFmtId="0" xfId="0" applyAlignment="1" applyBorder="1" applyFont="1">
      <alignment shrinkToFit="0" vertical="center" wrapText="1"/>
    </xf>
    <xf borderId="53" fillId="0" fontId="16" numFmtId="0" xfId="0" applyAlignment="1" applyBorder="1" applyFont="1">
      <alignment shrinkToFit="0" vertical="center" wrapText="1"/>
    </xf>
    <xf borderId="37" fillId="3" fontId="32" numFmtId="3" xfId="0" applyAlignment="1" applyBorder="1" applyFont="1" applyNumberFormat="1">
      <alignment horizontal="center" shrinkToFit="0" vertical="center" wrapText="1"/>
    </xf>
    <xf borderId="54" fillId="3" fontId="32" numFmtId="9" xfId="0" applyAlignment="1" applyBorder="1" applyFont="1" applyNumberFormat="1">
      <alignment horizontal="center" shrinkToFit="0" vertical="center" wrapText="1"/>
    </xf>
    <xf borderId="39" fillId="3" fontId="32" numFmtId="9" xfId="0" applyAlignment="1" applyBorder="1" applyFont="1" applyNumberFormat="1">
      <alignment horizontal="center" shrinkToFit="0" vertical="center" wrapText="1"/>
    </xf>
    <xf borderId="40" fillId="3" fontId="32" numFmtId="9" xfId="0" applyAlignment="1" applyBorder="1" applyFont="1" applyNumberFormat="1">
      <alignment horizontal="center" shrinkToFit="0" vertical="center" wrapText="1"/>
    </xf>
    <xf borderId="41" fillId="3" fontId="32" numFmtId="9" xfId="0" applyAlignment="1" applyBorder="1" applyFont="1" applyNumberFormat="1">
      <alignment horizontal="center" shrinkToFit="0" vertical="center" wrapText="1"/>
    </xf>
    <xf borderId="1" fillId="7" fontId="31" numFmtId="0" xfId="0" applyAlignment="1" applyBorder="1" applyFont="1">
      <alignment shrinkToFit="0" vertical="center" wrapText="0"/>
    </xf>
    <xf borderId="1" fillId="7" fontId="31" numFmtId="0" xfId="0" applyAlignment="1" applyBorder="1" applyFont="1">
      <alignment horizontal="center" shrinkToFit="0" vertical="center" wrapText="0"/>
    </xf>
    <xf borderId="1" fillId="3" fontId="14" numFmtId="0" xfId="0" applyAlignment="1" applyBorder="1" applyFont="1">
      <alignment shrinkToFit="0" vertical="center" wrapText="0"/>
    </xf>
    <xf borderId="1" fillId="3" fontId="14" numFmtId="0" xfId="0" applyAlignment="1" applyBorder="1" applyFont="1">
      <alignment horizontal="center" shrinkToFit="0" vertical="center" wrapText="0"/>
    </xf>
    <xf borderId="0" fillId="0" fontId="32" numFmtId="0" xfId="0" applyAlignment="1" applyFont="1">
      <alignment shrinkToFit="0" vertical="center" wrapText="0"/>
    </xf>
    <xf borderId="0" fillId="0" fontId="32" numFmtId="0" xfId="0" applyAlignment="1" applyFont="1">
      <alignment horizontal="center" shrinkToFit="0" vertical="center" wrapText="0"/>
    </xf>
    <xf borderId="39" fillId="7" fontId="14" numFmtId="0" xfId="0" applyAlignment="1" applyBorder="1" applyFont="1">
      <alignment horizontal="center" shrinkToFit="0" vertical="center" wrapText="1"/>
    </xf>
    <xf borderId="55" fillId="10" fontId="6" numFmtId="0" xfId="0" applyAlignment="1" applyBorder="1" applyFill="1" applyFont="1">
      <alignment shrinkToFit="0" vertical="center" wrapText="0"/>
    </xf>
    <xf borderId="56" fillId="10" fontId="6" numFmtId="0" xfId="0" applyAlignment="1" applyBorder="1" applyFont="1">
      <alignment shrinkToFit="0" vertical="center" wrapText="0"/>
    </xf>
    <xf borderId="57" fillId="0" fontId="37" numFmtId="0" xfId="0" applyAlignment="1" applyBorder="1" applyFont="1">
      <alignment horizontal="center" shrinkToFit="0" vertical="center" wrapText="1"/>
    </xf>
    <xf borderId="37" fillId="0" fontId="37" numFmtId="0" xfId="0" applyAlignment="1" applyBorder="1" applyFont="1">
      <alignment horizontal="center" shrinkToFit="0" vertical="center" wrapText="1"/>
    </xf>
    <xf borderId="54" fillId="0" fontId="37" numFmtId="0" xfId="0" applyAlignment="1" applyBorder="1" applyFont="1">
      <alignment horizontal="center" shrinkToFit="0" vertical="center" wrapText="1"/>
    </xf>
    <xf borderId="58" fillId="0" fontId="37" numFmtId="0" xfId="0" applyAlignment="1" applyBorder="1" applyFont="1">
      <alignment horizontal="center" shrinkToFit="0" vertical="center" wrapText="1"/>
    </xf>
    <xf borderId="39" fillId="8" fontId="38" numFmtId="0" xfId="0" applyAlignment="1" applyBorder="1" applyFont="1">
      <alignment horizontal="center" shrinkToFit="0" vertical="center" wrapText="1"/>
    </xf>
    <xf borderId="21" fillId="0" fontId="37" numFmtId="0" xfId="0" applyAlignment="1" applyBorder="1" applyFont="1">
      <alignment horizontal="center" shrinkToFit="0" vertical="center" wrapText="1"/>
    </xf>
    <xf borderId="7" fillId="0" fontId="37" numFmtId="0" xfId="0" applyAlignment="1" applyBorder="1" applyFont="1">
      <alignment horizontal="center" shrinkToFit="0" vertical="center" wrapText="1"/>
    </xf>
    <xf borderId="7" fillId="0" fontId="7" numFmtId="0" xfId="0" applyAlignment="1" applyBorder="1" applyFont="1">
      <alignment horizontal="center" shrinkToFit="0" vertical="center" wrapText="1"/>
    </xf>
    <xf borderId="59" fillId="0" fontId="37" numFmtId="0" xfId="0" applyAlignment="1" applyBorder="1" applyFont="1">
      <alignment horizontal="center" shrinkToFit="0" vertical="center" wrapText="1"/>
    </xf>
    <xf borderId="0" fillId="0" fontId="37" numFmtId="0" xfId="0" applyAlignment="1" applyFont="1">
      <alignment horizontal="center" shrinkToFit="0" vertical="center" wrapText="1"/>
    </xf>
    <xf borderId="6" fillId="5" fontId="10" numFmtId="0" xfId="0" applyAlignment="1" applyBorder="1" applyFont="1">
      <alignment horizontal="left" shrinkToFit="0" vertical="center" wrapText="0"/>
    </xf>
    <xf borderId="6" fillId="5" fontId="39" numFmtId="0" xfId="0" applyAlignment="1" applyBorder="1" applyFont="1">
      <alignment horizontal="center" shrinkToFit="0" vertical="center" wrapText="0"/>
    </xf>
    <xf borderId="11" fillId="0" fontId="16" numFmtId="0" xfId="0" applyAlignment="1" applyBorder="1" applyFont="1">
      <alignment horizontal="left" shrinkToFit="0" vertical="center" wrapText="0"/>
    </xf>
    <xf borderId="5" fillId="0" fontId="16" numFmtId="0" xfId="0" applyAlignment="1" applyBorder="1" applyFont="1">
      <alignment shrinkToFit="0" vertical="center" wrapText="1"/>
    </xf>
    <xf borderId="12" fillId="0" fontId="33" numFmtId="0" xfId="0" applyAlignment="1" applyBorder="1" applyFont="1">
      <alignment horizontal="left" shrinkToFit="0" vertical="center" wrapText="0"/>
    </xf>
    <xf borderId="29" fillId="8" fontId="16" numFmtId="0" xfId="0" applyAlignment="1" applyBorder="1" applyFont="1">
      <alignment shrinkToFit="0" vertical="center" wrapText="1"/>
    </xf>
    <xf borderId="21" fillId="0" fontId="16" numFmtId="0" xfId="0" applyAlignment="1" applyBorder="1" applyFont="1">
      <alignment horizontal="center" shrinkToFit="0" vertical="center" wrapText="1"/>
    </xf>
    <xf borderId="7" fillId="11" fontId="16" numFmtId="0" xfId="0" applyAlignment="1" applyBorder="1" applyFill="1" applyFont="1">
      <alignment horizontal="center" shrinkToFit="0" vertical="center" wrapText="1"/>
    </xf>
    <xf borderId="7" fillId="0" fontId="16" numFmtId="0" xfId="0" applyAlignment="1" applyBorder="1" applyFont="1">
      <alignment horizontal="center" shrinkToFit="0" vertical="center" wrapText="1"/>
    </xf>
    <xf borderId="59" fillId="0" fontId="16" numFmtId="0" xfId="0" applyAlignment="1" applyBorder="1" applyFont="1">
      <alignment horizontal="center" shrinkToFit="0" vertical="center" wrapText="1"/>
    </xf>
    <xf borderId="6" fillId="5" fontId="40" numFmtId="0" xfId="0" applyAlignment="1" applyBorder="1" applyFont="1">
      <alignment horizontal="center" shrinkToFit="0" vertical="center" wrapText="0"/>
    </xf>
    <xf borderId="7" fillId="0" fontId="16" numFmtId="0" xfId="0" applyAlignment="1" applyBorder="1" applyFont="1">
      <alignment shrinkToFit="0" vertical="center" wrapText="1"/>
    </xf>
    <xf borderId="5" fillId="0" fontId="41" numFmtId="0" xfId="0" applyAlignment="1" applyBorder="1" applyFont="1">
      <alignment horizontal="left" shrinkToFit="0" vertical="center" wrapText="1"/>
    </xf>
    <xf borderId="11" fillId="0" fontId="16" numFmtId="0" xfId="0" applyAlignment="1" applyBorder="1" applyFont="1">
      <alignment horizontal="center" shrinkToFit="0" vertical="center" wrapText="1"/>
    </xf>
    <xf borderId="6" fillId="5" fontId="42" numFmtId="0" xfId="0" applyAlignment="1" applyBorder="1" applyFont="1">
      <alignment horizontal="left" shrinkToFit="0" vertical="center" wrapText="0"/>
    </xf>
    <xf borderId="60" fillId="5" fontId="9" numFmtId="0" xfId="0" applyAlignment="1" applyBorder="1" applyFont="1">
      <alignment horizontal="center" shrinkToFit="0" vertical="center" wrapText="0"/>
    </xf>
    <xf borderId="7" fillId="0" fontId="41" numFmtId="0" xfId="0" applyAlignment="1" applyBorder="1" applyFont="1">
      <alignment horizontal="left" shrinkToFit="0" vertical="center" wrapText="1"/>
    </xf>
    <xf borderId="61" fillId="8" fontId="16" numFmtId="0" xfId="0" applyAlignment="1" applyBorder="1" applyFont="1">
      <alignment shrinkToFit="0" vertical="center" wrapText="1"/>
    </xf>
    <xf borderId="62" fillId="0" fontId="16" numFmtId="0" xfId="0" applyAlignment="1" applyBorder="1" applyFont="1">
      <alignment horizontal="center" shrinkToFit="0" vertical="center" wrapText="1"/>
    </xf>
    <xf borderId="15" fillId="8" fontId="16" numFmtId="0" xfId="0" applyAlignment="1" applyBorder="1" applyFont="1">
      <alignment shrinkToFit="0" vertical="center" wrapText="1"/>
    </xf>
    <xf borderId="63" fillId="8" fontId="16" numFmtId="0" xfId="0" applyAlignment="1" applyBorder="1" applyFont="1">
      <alignment shrinkToFit="0" vertical="center" wrapText="1"/>
    </xf>
    <xf borderId="64" fillId="0" fontId="16" numFmtId="0" xfId="0" applyAlignment="1" applyBorder="1" applyFont="1">
      <alignment horizontal="center" shrinkToFit="0" vertical="center" wrapText="1"/>
    </xf>
    <xf borderId="29" fillId="8" fontId="16" numFmtId="0" xfId="0" applyAlignment="1" applyBorder="1" applyFont="1">
      <alignment shrinkToFit="0" vertical="top" wrapText="1"/>
    </xf>
    <xf borderId="7" fillId="0" fontId="43" numFmtId="0" xfId="0" applyAlignment="1" applyBorder="1" applyFont="1">
      <alignment shrinkToFit="0" vertical="center" wrapText="1"/>
    </xf>
    <xf borderId="65" fillId="0" fontId="16" numFmtId="0" xfId="0" applyAlignment="1" applyBorder="1" applyFont="1">
      <alignment horizontal="center" shrinkToFit="0" vertical="center" wrapText="1"/>
    </xf>
    <xf borderId="11" fillId="0" fontId="41" numFmtId="0" xfId="0" applyAlignment="1" applyBorder="1" applyFont="1">
      <alignment horizontal="left" shrinkToFit="0" vertical="center" wrapText="1"/>
    </xf>
    <xf borderId="5" fillId="0" fontId="44" numFmtId="0" xfId="0" applyAlignment="1" applyBorder="1" applyFont="1">
      <alignment shrinkToFit="0" vertical="center" wrapText="1"/>
    </xf>
    <xf borderId="6" fillId="5" fontId="45" numFmtId="0" xfId="0" applyAlignment="1" applyBorder="1" applyFont="1">
      <alignment horizontal="center" shrinkToFit="0" vertical="center" wrapText="0"/>
    </xf>
    <xf borderId="6" fillId="5" fontId="46" numFmtId="0" xfId="0" applyAlignment="1" applyBorder="1" applyFont="1">
      <alignment horizontal="left" shrinkToFit="0" vertical="center" wrapText="0"/>
    </xf>
    <xf borderId="0" fillId="0" fontId="16" numFmtId="0" xfId="0" applyAlignment="1" applyFont="1">
      <alignment shrinkToFit="1" vertical="top" wrapText="0"/>
    </xf>
    <xf borderId="1" fillId="6" fontId="7" numFmtId="0" xfId="0" applyAlignment="1" applyBorder="1" applyFont="1">
      <alignment horizontal="left" shrinkToFit="0" vertical="center" wrapText="1"/>
    </xf>
    <xf borderId="0" fillId="0" fontId="37" numFmtId="0" xfId="0" applyAlignment="1" applyFont="1">
      <alignment shrinkToFit="0" vertical="top" wrapText="1"/>
    </xf>
    <xf borderId="1" fillId="6" fontId="47" numFmtId="0" xfId="0" applyAlignment="1" applyBorder="1" applyFont="1">
      <alignment shrinkToFit="0" vertical="center" wrapText="0"/>
    </xf>
    <xf borderId="66" fillId="0" fontId="32" numFmtId="0" xfId="0" applyAlignment="1" applyBorder="1" applyFont="1">
      <alignment shrinkToFit="0" vertical="center" wrapText="1"/>
    </xf>
    <xf borderId="49" fillId="0" fontId="32" numFmtId="0" xfId="0" applyAlignment="1" applyBorder="1" applyFont="1">
      <alignment shrinkToFit="0" vertical="center" wrapText="1"/>
    </xf>
    <xf borderId="0" fillId="0" fontId="17" numFmtId="0" xfId="0" applyAlignment="1" applyFont="1">
      <alignment shrinkToFit="1" vertical="center" wrapText="0"/>
    </xf>
    <xf borderId="67" fillId="0" fontId="32" numFmtId="0" xfId="0" applyAlignment="1" applyBorder="1" applyFont="1">
      <alignment shrinkToFit="0" vertical="center" wrapText="1"/>
    </xf>
    <xf borderId="35" fillId="0" fontId="16" numFmtId="0" xfId="0" applyAlignment="1" applyBorder="1" applyFont="1">
      <alignment shrinkToFit="0" vertical="top" wrapText="1"/>
    </xf>
    <xf borderId="54" fillId="3" fontId="32" numFmtId="0" xfId="0" applyAlignment="1" applyBorder="1" applyFont="1">
      <alignment horizontal="center" shrinkToFit="0" vertical="center" wrapText="1"/>
    </xf>
    <xf borderId="18" fillId="4" fontId="32" numFmtId="0" xfId="0" applyAlignment="1" applyBorder="1" applyFont="1">
      <alignment horizontal="left" shrinkToFit="0" vertical="center" wrapText="1"/>
    </xf>
    <xf borderId="36" fillId="4" fontId="32" numFmtId="0" xfId="0" applyAlignment="1" applyBorder="1" applyFont="1">
      <alignment horizontal="center" shrinkToFit="0" vertical="center" wrapText="1"/>
    </xf>
    <xf borderId="37" fillId="4" fontId="32" numFmtId="3" xfId="0" applyAlignment="1" applyBorder="1" applyFont="1" applyNumberFormat="1">
      <alignment horizontal="center" shrinkToFit="0" vertical="center" wrapText="1"/>
    </xf>
    <xf borderId="54" fillId="4" fontId="32" numFmtId="9" xfId="0" applyAlignment="1" applyBorder="1" applyFont="1" applyNumberFormat="1">
      <alignment horizontal="center" shrinkToFit="0" vertical="center" wrapText="1"/>
    </xf>
    <xf borderId="39" fillId="3" fontId="48" numFmtId="0" xfId="0" applyAlignment="1" applyBorder="1" applyFont="1">
      <alignment shrinkToFit="0" vertical="center" wrapText="0"/>
    </xf>
    <xf borderId="40" fillId="3" fontId="32" numFmtId="0" xfId="0" applyAlignment="1" applyBorder="1" applyFont="1">
      <alignment shrinkToFit="0" vertical="center" wrapText="0"/>
    </xf>
    <xf borderId="41" fillId="3" fontId="32" numFmtId="0" xfId="0" applyAlignment="1" applyBorder="1" applyFont="1">
      <alignment shrinkToFit="0" vertical="center" wrapText="0"/>
    </xf>
    <xf borderId="16" fillId="5" fontId="16" numFmtId="0" xfId="0" applyAlignment="1" applyBorder="1" applyFont="1">
      <alignment shrinkToFit="0" vertical="top" wrapText="1"/>
    </xf>
    <xf borderId="60" fillId="5" fontId="40" numFmtId="0" xfId="0" applyAlignment="1" applyBorder="1" applyFont="1">
      <alignment horizontal="center" shrinkToFit="0" vertical="center" wrapText="0"/>
    </xf>
    <xf borderId="68" fillId="7" fontId="49" numFmtId="0" xfId="0" applyAlignment="1" applyBorder="1" applyFont="1">
      <alignment horizontal="center" shrinkToFit="0" vertical="center" wrapText="1"/>
    </xf>
    <xf borderId="1" fillId="5" fontId="16" numFmtId="0" xfId="0" applyAlignment="1" applyBorder="1" applyFont="1">
      <alignment shrinkToFit="0" vertical="top" wrapText="1"/>
    </xf>
    <xf borderId="7" fillId="5" fontId="16" numFmtId="0" xfId="0" applyAlignment="1" applyBorder="1" applyFont="1">
      <alignment shrinkToFit="0" vertical="center" wrapText="1"/>
    </xf>
    <xf borderId="0" fillId="0" fontId="11" numFmtId="0" xfId="0" applyAlignment="1" applyFont="1">
      <alignment shrinkToFit="0" vertical="top" wrapText="1"/>
    </xf>
    <xf borderId="69" fillId="10" fontId="6" numFmtId="0" xfId="0" applyAlignment="1" applyBorder="1" applyFont="1">
      <alignment shrinkToFit="0" vertical="center" wrapText="0"/>
    </xf>
    <xf borderId="11" fillId="0" fontId="50" numFmtId="0" xfId="0" applyAlignment="1" applyBorder="1" applyFont="1">
      <alignment horizontal="center" shrinkToFit="0" vertical="center" wrapText="1"/>
    </xf>
    <xf borderId="7" fillId="12" fontId="9" numFmtId="0" xfId="0" applyAlignment="1" applyBorder="1" applyFill="1" applyFont="1">
      <alignment shrinkToFit="0" vertical="center" wrapText="0"/>
    </xf>
    <xf borderId="3" fillId="12" fontId="9" numFmtId="0" xfId="0" applyAlignment="1" applyBorder="1" applyFont="1">
      <alignment shrinkToFit="0" vertical="center" wrapText="0"/>
    </xf>
    <xf borderId="6" fillId="12" fontId="9" numFmtId="0" xfId="0" applyAlignment="1" applyBorder="1" applyFont="1">
      <alignment horizontal="center" shrinkToFit="0" vertical="center" wrapText="0"/>
    </xf>
    <xf borderId="6" fillId="12" fontId="51" numFmtId="0" xfId="0" applyAlignment="1" applyBorder="1" applyFont="1">
      <alignment horizontal="center" shrinkToFit="0" vertical="center" wrapText="0"/>
    </xf>
    <xf borderId="7" fillId="11" fontId="4" numFmtId="0" xfId="0" applyAlignment="1" applyBorder="1" applyFont="1">
      <alignment horizontal="center" shrinkToFit="0" vertical="center" wrapText="1"/>
    </xf>
    <xf borderId="7" fillId="0" fontId="52" numFmtId="0" xfId="0" applyAlignment="1" applyBorder="1" applyFont="1">
      <alignment horizontal="center" shrinkToFit="0" vertical="center" wrapText="1"/>
    </xf>
    <xf borderId="1" fillId="13" fontId="31" numFmtId="0" xfId="0" applyAlignment="1" applyBorder="1" applyFill="1" applyFont="1">
      <alignment shrinkToFit="0" vertical="center" wrapText="0"/>
    </xf>
    <xf borderId="1" fillId="13" fontId="2" numFmtId="0" xfId="0" applyAlignment="1" applyBorder="1" applyFont="1">
      <alignment horizontal="right" shrinkToFit="0" vertical="center" wrapText="0"/>
    </xf>
    <xf borderId="22" fillId="3" fontId="53" numFmtId="0" xfId="0" applyAlignment="1" applyBorder="1" applyFont="1">
      <alignment shrinkToFit="0" vertical="center" wrapText="0"/>
    </xf>
    <xf borderId="9" fillId="3" fontId="14" numFmtId="0" xfId="0" applyAlignment="1" applyBorder="1" applyFont="1">
      <alignment shrinkToFit="0" vertical="center" wrapText="0"/>
    </xf>
    <xf borderId="1" fillId="3" fontId="54" numFmtId="0" xfId="0" applyAlignment="1" applyBorder="1" applyFont="1">
      <alignment shrinkToFit="0" vertical="center" wrapText="0"/>
    </xf>
    <xf borderId="1" fillId="3" fontId="7" numFmtId="0" xfId="0" applyAlignment="1" applyBorder="1" applyFont="1">
      <alignment shrinkToFit="0" vertical="center" wrapText="0"/>
    </xf>
    <xf borderId="10" fillId="3" fontId="14" numFmtId="0" xfId="0" applyAlignment="1" applyBorder="1" applyFont="1">
      <alignment shrinkToFit="0" vertical="center" wrapText="0"/>
    </xf>
    <xf borderId="7" fillId="3" fontId="4" numFmtId="0" xfId="0" applyAlignment="1" applyBorder="1" applyFont="1">
      <alignment shrinkToFit="0" vertical="center" wrapText="1"/>
    </xf>
    <xf borderId="7" fillId="6" fontId="55" numFmtId="0" xfId="0" applyAlignment="1" applyBorder="1" applyFont="1">
      <alignment shrinkToFit="0" vertical="center" wrapText="0"/>
    </xf>
    <xf borderId="7" fillId="14" fontId="9" numFmtId="0" xfId="0" applyAlignment="1" applyBorder="1" applyFill="1" applyFont="1">
      <alignment shrinkToFit="0" vertical="center" wrapText="0"/>
    </xf>
    <xf borderId="7" fillId="14" fontId="9" numFmtId="0" xfId="0" applyAlignment="1" applyBorder="1" applyFont="1">
      <alignment horizontal="center" shrinkToFit="0" vertical="center" wrapText="1"/>
    </xf>
    <xf borderId="1" fillId="14" fontId="16" numFmtId="0" xfId="0" applyAlignment="1" applyBorder="1" applyFont="1">
      <alignment shrinkToFit="0" vertical="top" wrapText="1"/>
    </xf>
    <xf borderId="0" fillId="0" fontId="16" numFmtId="0" xfId="0" applyAlignment="1" applyFont="1">
      <alignment horizontal="left" shrinkToFit="0" vertical="center" wrapText="1"/>
    </xf>
    <xf borderId="7" fillId="3" fontId="4" numFmtId="0" xfId="0" applyAlignment="1" applyBorder="1" applyFont="1">
      <alignment shrinkToFit="0" vertical="center" wrapText="0"/>
    </xf>
    <xf borderId="7" fillId="4" fontId="56" numFmtId="0" xfId="0" applyAlignment="1" applyBorder="1" applyFont="1">
      <alignment shrinkToFit="1" vertical="top" wrapText="0"/>
    </xf>
    <xf borderId="7" fillId="0" fontId="57" numFmtId="0" xfId="0" applyAlignment="1" applyBorder="1" applyFont="1">
      <alignment shrinkToFit="0" vertical="top" wrapText="1"/>
    </xf>
    <xf borderId="7" fillId="0" fontId="58" numFmtId="0" xfId="0" applyAlignment="1" applyBorder="1" applyFont="1">
      <alignment shrinkToFit="0" vertical="top" wrapText="1"/>
    </xf>
    <xf borderId="7" fillId="15" fontId="58" numFmtId="0" xfId="0" applyAlignment="1" applyBorder="1" applyFill="1" applyFont="1">
      <alignment shrinkToFit="0" vertical="top" wrapText="1"/>
    </xf>
    <xf borderId="7" fillId="16" fontId="58" numFmtId="0" xfId="0" applyAlignment="1" applyBorder="1" applyFill="1" applyFont="1">
      <alignment shrinkToFit="0" vertical="top" wrapText="1"/>
    </xf>
    <xf borderId="7" fillId="17" fontId="58" numFmtId="0" xfId="0" applyAlignment="1" applyBorder="1" applyFill="1" applyFont="1">
      <alignment shrinkToFit="0" vertical="top" wrapText="1"/>
    </xf>
    <xf borderId="7" fillId="18" fontId="58" numFmtId="0" xfId="0" applyAlignment="1" applyBorder="1" applyFill="1" applyFont="1">
      <alignment shrinkToFit="0" vertical="top" wrapText="1"/>
    </xf>
    <xf borderId="7" fillId="19" fontId="58" numFmtId="0" xfId="0" applyAlignment="1" applyBorder="1" applyFill="1" applyFont="1">
      <alignment shrinkToFit="0" vertical="top" wrapText="1"/>
    </xf>
    <xf borderId="7" fillId="0" fontId="59" numFmtId="0" xfId="0" applyAlignment="1" applyBorder="1" applyFont="1">
      <alignment shrinkToFit="0" vertical="top" wrapText="1"/>
    </xf>
    <xf borderId="7" fillId="0" fontId="60" numFmtId="0" xfId="0" applyAlignment="1" applyBorder="1" applyFont="1">
      <alignment shrinkToFit="0" vertical="top" wrapText="1"/>
    </xf>
    <xf borderId="0" fillId="0" fontId="59" numFmtId="0" xfId="0" applyAlignment="1" applyFont="1">
      <alignment shrinkToFit="0" vertical="top" wrapText="1"/>
    </xf>
    <xf borderId="7" fillId="0" fontId="59" numFmtId="0" xfId="0" applyAlignment="1" applyBorder="1" applyFont="1">
      <alignment horizontal="right" shrinkToFit="0" vertical="top" wrapText="1"/>
    </xf>
    <xf borderId="7" fillId="0" fontId="61" numFmtId="0" xfId="0" applyAlignment="1" applyBorder="1" applyFont="1">
      <alignment shrinkToFit="0" vertical="top" wrapText="1"/>
    </xf>
    <xf borderId="7" fillId="0" fontId="59" numFmtId="0" xfId="0" applyAlignment="1" applyBorder="1" applyFont="1">
      <alignment shrinkToFit="0" vertical="center" wrapText="0"/>
    </xf>
    <xf borderId="7" fillId="0" fontId="59" numFmtId="0" xfId="0" applyAlignment="1" applyBorder="1" applyFont="1">
      <alignment shrinkToFit="0" vertical="bottom" wrapText="1"/>
    </xf>
    <xf borderId="7" fillId="0" fontId="61" numFmtId="0" xfId="0" applyAlignment="1" applyBorder="1" applyFont="1">
      <alignment shrinkToFit="0" vertical="bottom" wrapText="1"/>
    </xf>
    <xf borderId="7" fillId="0" fontId="62" numFmtId="0" xfId="0" applyAlignment="1" applyBorder="1" applyFont="1">
      <alignment shrinkToFit="0" vertical="bottom" wrapText="1"/>
    </xf>
    <xf borderId="0" fillId="0" fontId="56" numFmtId="0" xfId="0" applyAlignment="1" applyFont="1">
      <alignment shrinkToFit="1" vertical="bottom" wrapText="0"/>
    </xf>
    <xf borderId="0" fillId="0" fontId="57" numFmtId="0" xfId="0" applyAlignment="1" applyFont="1">
      <alignment shrinkToFit="0" vertical="bottom" wrapText="0"/>
    </xf>
    <xf borderId="1" fillId="6" fontId="57" numFmtId="0" xfId="0" applyAlignment="1" applyBorder="1" applyFont="1">
      <alignment horizontal="center" shrinkToFit="0" vertical="bottom" wrapText="0"/>
    </xf>
    <xf borderId="1" fillId="6" fontId="57" numFmtId="0" xfId="0" applyAlignment="1" applyBorder="1" applyFont="1">
      <alignment shrinkToFit="0" vertical="bottom" wrapText="0"/>
    </xf>
    <xf borderId="0" fillId="0" fontId="63" numFmtId="0" xfId="0" applyAlignment="1" applyFont="1">
      <alignment shrinkToFit="0" vertical="bottom" wrapText="0"/>
    </xf>
    <xf borderId="1" fillId="6" fontId="63" numFmtId="0" xfId="0" applyAlignment="1" applyBorder="1" applyFont="1">
      <alignment horizontal="center" shrinkToFit="0" vertical="bottom" wrapText="0"/>
    </xf>
    <xf borderId="1" fillId="6" fontId="63" numFmtId="0" xfId="0" applyAlignment="1" applyBorder="1" applyFont="1">
      <alignment shrinkToFit="0" vertical="bottom" wrapText="0"/>
    </xf>
    <xf borderId="0" fillId="0" fontId="64" numFmtId="0" xfId="0" applyAlignment="1" applyFont="1">
      <alignment shrinkToFit="0" vertical="bottom" wrapText="0"/>
    </xf>
    <xf borderId="1" fillId="6" fontId="64" numFmtId="0" xfId="0" applyAlignment="1" applyBorder="1" applyFont="1">
      <alignment shrinkToFit="0" vertical="bottom" wrapText="0"/>
    </xf>
    <xf borderId="0" fillId="0" fontId="57" numFmtId="0" xfId="0" applyAlignment="1" applyFont="1">
      <alignment horizontal="center" shrinkToFit="0" vertical="bottom" wrapText="0"/>
    </xf>
    <xf borderId="0" fillId="0" fontId="65" numFmtId="0" xfId="0" applyAlignment="1" applyFont="1">
      <alignment shrinkToFit="0" vertical="bottom" wrapText="0"/>
    </xf>
    <xf borderId="0" fillId="0" fontId="57" numFmtId="0" xfId="0" applyAlignment="1" applyFont="1">
      <alignment horizontal="left" shrinkToFit="0" vertical="bottom" wrapText="0"/>
    </xf>
    <xf borderId="1" fillId="6" fontId="57" numFmtId="0" xfId="0" applyAlignment="1" applyBorder="1" applyFont="1">
      <alignment horizontal="left" shrinkToFit="0" vertical="bottom" wrapText="0"/>
    </xf>
    <xf borderId="0" fillId="0" fontId="66" numFmtId="0" xfId="0" applyAlignment="1" applyFont="1">
      <alignment shrinkToFit="0" vertical="bottom" wrapText="0"/>
    </xf>
    <xf borderId="0" fillId="0" fontId="66" numFmtId="0" xfId="0" applyAlignment="1" applyFont="1">
      <alignment horizontal="center" shrinkToFit="0" vertical="bottom" wrapText="0"/>
    </xf>
    <xf borderId="1" fillId="6" fontId="65" numFmtId="0" xfId="0" applyAlignment="1" applyBorder="1" applyFont="1">
      <alignment shrinkToFit="0" vertical="bottom" wrapText="0"/>
    </xf>
    <xf borderId="0" fillId="0" fontId="59" numFmtId="0" xfId="0" applyAlignment="1" applyFont="1">
      <alignment horizontal="left" shrinkToFit="0" vertical="center" wrapText="1"/>
    </xf>
    <xf borderId="0" fillId="0" fontId="56" numFmtId="0" xfId="0" applyAlignment="1" applyFont="1">
      <alignment shrinkToFit="1" vertical="top" wrapText="0"/>
    </xf>
    <xf borderId="0" fillId="0" fontId="57" numFmtId="0" xfId="0" applyAlignment="1" applyFont="1">
      <alignment shrinkToFit="0" vertical="top" wrapText="1"/>
    </xf>
    <xf borderId="1" fillId="20" fontId="58" numFmtId="0" xfId="0" applyAlignment="1" applyBorder="1" applyFill="1" applyFont="1">
      <alignment horizontal="center" shrinkToFit="0" vertical="center" wrapText="1"/>
    </xf>
    <xf borderId="1" fillId="21" fontId="58" numFmtId="0" xfId="0" applyAlignment="1" applyBorder="1" applyFill="1" applyFont="1">
      <alignment horizontal="center" shrinkToFit="0" vertical="center" wrapText="1"/>
    </xf>
    <xf borderId="0" fillId="0" fontId="67" numFmtId="0" xfId="0" applyAlignment="1" applyFont="1">
      <alignment shrinkToFit="0" vertical="top" wrapText="1"/>
    </xf>
    <xf borderId="0" fillId="0" fontId="60" numFmtId="0" xfId="0" applyAlignment="1" applyFont="1">
      <alignment shrinkToFit="0" vertical="top" wrapText="1"/>
    </xf>
    <xf borderId="57" fillId="0" fontId="58" numFmtId="0" xfId="0" applyAlignment="1" applyBorder="1" applyFont="1">
      <alignment shrinkToFit="0" vertical="top" wrapText="1"/>
    </xf>
    <xf borderId="58" fillId="0" fontId="58" numFmtId="0" xfId="0" applyAlignment="1" applyBorder="1" applyFont="1">
      <alignment shrinkToFit="0" vertical="top" wrapText="1"/>
    </xf>
    <xf borderId="70" fillId="0" fontId="58" numFmtId="0" xfId="0" applyAlignment="1" applyBorder="1" applyFont="1">
      <alignment shrinkToFit="0" vertical="top" wrapText="1"/>
    </xf>
  </cellXfs>
  <cellStyles count="1">
    <cellStyle xfId="0" name="Normal" builtinId="0"/>
  </cellStyles>
  <dxfs count="1">
    <dxf>
      <font>
        <color rgb="FFFF0000"/>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educause.edu/higher-education-community-vendor-assessment-toolkit/how-to-use-the-higher-education-community-vendor-assessment-toolkit"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connect.educause.edu/community-home?CommunityKey=dd48df3c-8db8-4551-a9e5-a393b7a15e40" TargetMode="External"/><Relationship Id="rId2" Type="http://schemas.openxmlformats.org/officeDocument/2006/relationships/hyperlink" Target="http://www.educause.edu/HECVAT" TargetMode="External"/><Relationship Id="rId3"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5.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hyperlink" Target="https://cograder.com/soc2.pdf" TargetMode="External"/><Relationship Id="rId2" Type="http://schemas.openxmlformats.org/officeDocument/2006/relationships/hyperlink" Target="https://cograder.com/soc2.pdf" TargetMode="External"/><Relationship Id="rId3" Type="http://schemas.openxmlformats.org/officeDocument/2006/relationships/hyperlink" Target="https://cograder.com/soc2.pdf" TargetMode="External"/><Relationship Id="rId4" Type="http://schemas.openxmlformats.org/officeDocument/2006/relationships/hyperlink" Target="https://cograder.com/soc2.pdf" TargetMode="External"/><Relationship Id="rId9" Type="http://schemas.openxmlformats.org/officeDocument/2006/relationships/drawing" Target="../drawings/drawing2.xml"/><Relationship Id="rId5" Type="http://schemas.openxmlformats.org/officeDocument/2006/relationships/hyperlink" Target="https://cograder.com/privacypolicy" TargetMode="External"/><Relationship Id="rId6" Type="http://schemas.openxmlformats.org/officeDocument/2006/relationships/hyperlink" Target="https://drive.google.com/file/d/1EjF-qHILEzrTx-TfbPaGNi0Y4_dtozFV/edit" TargetMode="External"/><Relationship Id="rId7" Type="http://schemas.openxmlformats.org/officeDocument/2006/relationships/hyperlink" Target="https://cograder.com/soc2.pdf" TargetMode="External"/><Relationship Id="rId8" Type="http://schemas.openxmlformats.org/officeDocument/2006/relationships/hyperlink" Target="https://drive.google.com/file/d/1EjF-qHILEzrTx-TfbPaGNi0Y4_dtozFV/edi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cograder.com/vpat.pdf"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cograder.com/privacypolicy" TargetMode="External"/><Relationship Id="rId2" Type="http://schemas.openxmlformats.org/officeDocument/2006/relationships/hyperlink" Target="https://cograder.com/privacypolicy" TargetMode="External"/><Relationship Id="rId3" Type="http://schemas.openxmlformats.org/officeDocument/2006/relationships/hyperlink" Target="https://cograder.com/privacypolicy"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8" width="16.64"/>
    <col customWidth="1" hidden="1" min="9" max="10" width="18.09"/>
    <col customWidth="1" min="11" max="26" width="8.45"/>
  </cols>
  <sheetData>
    <row r="1" hidden="1" customHeight="1">
      <c r="A1" s="1" t="s">
        <v>0</v>
      </c>
      <c r="B1" s="2"/>
      <c r="C1" s="3"/>
      <c r="D1" s="4"/>
      <c r="E1" s="5"/>
      <c r="F1" s="2"/>
      <c r="G1" s="2"/>
      <c r="H1" s="2"/>
      <c r="I1" s="6"/>
      <c r="J1" s="2"/>
      <c r="K1" s="2"/>
      <c r="L1" s="2"/>
    </row>
    <row r="2" ht="36.0" customHeight="1">
      <c r="A2" s="7" t="s">
        <v>1</v>
      </c>
      <c r="B2" s="7"/>
      <c r="C2" s="8"/>
      <c r="D2" s="9"/>
      <c r="E2" s="10"/>
      <c r="F2" s="10" t="str">
        <f>'Auto Responses'!$A$36</f>
        <v>Version 4.1.2</v>
      </c>
      <c r="G2" s="2"/>
      <c r="H2" s="2"/>
      <c r="I2" s="6"/>
      <c r="J2" s="2"/>
      <c r="K2" s="2"/>
      <c r="L2" s="2"/>
    </row>
    <row r="3" ht="28.5" customHeight="1">
      <c r="A3" s="11" t="s">
        <v>2</v>
      </c>
      <c r="B3" s="12"/>
      <c r="C3" s="13"/>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31"/>
      <c r="D12" s="32"/>
      <c r="E12" s="33"/>
      <c r="F12" s="33"/>
      <c r="G12" s="2"/>
      <c r="H12" s="2"/>
      <c r="I12" s="6"/>
      <c r="J12" s="2"/>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6" t="s">
        <v>5</v>
      </c>
      <c r="D13" s="37"/>
      <c r="E13" s="37"/>
      <c r="F13" s="16"/>
      <c r="G13" s="2"/>
      <c r="H13" s="2"/>
      <c r="I13" s="6"/>
      <c r="J13" s="2"/>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6" t="s">
        <v>5</v>
      </c>
      <c r="D14" s="37"/>
      <c r="E14" s="38"/>
      <c r="F14" s="16"/>
      <c r="G14" s="2"/>
      <c r="H14" s="2"/>
      <c r="I14" s="6"/>
      <c r="J14" s="2"/>
      <c r="K14" s="2"/>
      <c r="L14" s="2"/>
      <c r="M14" s="2"/>
      <c r="N14" s="2"/>
      <c r="O14" s="2"/>
      <c r="P14" s="2"/>
      <c r="Q14" s="2"/>
      <c r="R14" s="2"/>
      <c r="S14" s="2"/>
      <c r="T14" s="2"/>
      <c r="U14" s="2"/>
      <c r="V14" s="2"/>
      <c r="W14" s="2"/>
      <c r="X14" s="2"/>
      <c r="Y14" s="2"/>
      <c r="Z14" s="2"/>
    </row>
    <row r="15" ht="21.75" customHeight="1">
      <c r="A15" s="34" t="s">
        <v>7</v>
      </c>
      <c r="B15" s="35" t="str">
        <f>VLOOKUP($A15,Questions!$A$2:$X$333,2,0)&amp;""</f>
        <v>Solution Description</v>
      </c>
      <c r="C15" s="39" t="s">
        <v>8</v>
      </c>
      <c r="D15" s="37"/>
      <c r="E15" s="38"/>
      <c r="F15" s="16"/>
      <c r="G15" s="2"/>
      <c r="H15" s="2"/>
      <c r="I15" s="6"/>
      <c r="J15" s="2"/>
      <c r="K15" s="2"/>
      <c r="L15" s="2"/>
      <c r="M15" s="2"/>
      <c r="N15" s="2"/>
      <c r="O15" s="2"/>
      <c r="P15" s="2"/>
      <c r="Q15" s="2"/>
      <c r="R15" s="2"/>
      <c r="S15" s="2"/>
      <c r="T15" s="2"/>
      <c r="U15" s="2"/>
      <c r="V15" s="2"/>
      <c r="W15" s="2"/>
      <c r="X15" s="2"/>
      <c r="Y15" s="2"/>
      <c r="Z15" s="2"/>
    </row>
    <row r="16" ht="21.75" customHeight="1">
      <c r="A16" s="34" t="s">
        <v>9</v>
      </c>
      <c r="B16" s="35" t="str">
        <f>VLOOKUP($A16,Questions!$A$2:$X$333,2,0)&amp;""</f>
        <v>Solution Provider Contact Name</v>
      </c>
      <c r="C16" s="36" t="s">
        <v>10</v>
      </c>
      <c r="D16" s="37"/>
      <c r="E16" s="38"/>
      <c r="F16" s="16"/>
      <c r="G16" s="2"/>
      <c r="H16" s="2"/>
      <c r="I16" s="6"/>
      <c r="J16" s="2"/>
      <c r="K16" s="2"/>
      <c r="L16" s="2"/>
      <c r="M16" s="2"/>
      <c r="N16" s="2"/>
      <c r="O16" s="2"/>
      <c r="P16" s="2"/>
      <c r="Q16" s="2"/>
      <c r="R16" s="2"/>
      <c r="S16" s="2"/>
      <c r="T16" s="2"/>
      <c r="U16" s="2"/>
      <c r="V16" s="2"/>
      <c r="W16" s="2"/>
      <c r="X16" s="2"/>
      <c r="Y16" s="2"/>
      <c r="Z16" s="2"/>
    </row>
    <row r="17" ht="21.75" customHeight="1">
      <c r="A17" s="34" t="s">
        <v>11</v>
      </c>
      <c r="B17" s="35" t="str">
        <f>VLOOKUP($A17,Questions!$A$2:$X$333,2,0)&amp;""</f>
        <v>Solution Provider Contact Title</v>
      </c>
      <c r="C17" s="36" t="s">
        <v>12</v>
      </c>
      <c r="D17" s="4"/>
      <c r="E17" s="38"/>
      <c r="F17" s="16"/>
      <c r="G17" s="2"/>
      <c r="H17" s="2"/>
      <c r="I17" s="6"/>
      <c r="J17" s="2"/>
      <c r="K17" s="2"/>
      <c r="L17" s="2"/>
      <c r="M17" s="2"/>
      <c r="N17" s="2"/>
      <c r="O17" s="2"/>
      <c r="P17" s="2"/>
      <c r="Q17" s="2"/>
      <c r="R17" s="2"/>
      <c r="S17" s="2"/>
      <c r="T17" s="2"/>
      <c r="U17" s="2"/>
      <c r="V17" s="2"/>
      <c r="W17" s="2"/>
      <c r="X17" s="2"/>
      <c r="Y17" s="2"/>
      <c r="Z17" s="2"/>
    </row>
    <row r="18" ht="21.75" customHeight="1">
      <c r="A18" s="34" t="s">
        <v>13</v>
      </c>
      <c r="B18" s="35" t="str">
        <f>VLOOKUP($A18,Questions!$A$2:$X$333,2,0)&amp;""</f>
        <v>Solution Provider Contact Email</v>
      </c>
      <c r="C18" s="36" t="s">
        <v>14</v>
      </c>
      <c r="D18" s="37"/>
      <c r="E18" s="38"/>
      <c r="F18" s="16"/>
      <c r="G18" s="2"/>
      <c r="H18" s="2"/>
      <c r="I18" s="6"/>
      <c r="J18" s="2"/>
      <c r="K18" s="2"/>
      <c r="L18" s="2"/>
      <c r="M18" s="2"/>
      <c r="N18" s="2"/>
      <c r="O18" s="2"/>
      <c r="P18" s="2"/>
      <c r="Q18" s="2"/>
      <c r="R18" s="2"/>
      <c r="S18" s="2"/>
      <c r="T18" s="2"/>
      <c r="U18" s="2"/>
      <c r="V18" s="2"/>
      <c r="W18" s="2"/>
      <c r="X18" s="2"/>
      <c r="Y18" s="2"/>
      <c r="Z18" s="2"/>
    </row>
    <row r="19" ht="21.75" customHeight="1">
      <c r="A19" s="34" t="s">
        <v>15</v>
      </c>
      <c r="B19" s="35" t="str">
        <f>VLOOKUP($A19,Questions!$A$2:$X$333,2,0)&amp;""</f>
        <v>Solution Provider Contact Phone Number</v>
      </c>
      <c r="C19" s="36" t="s">
        <v>16</v>
      </c>
      <c r="D19" s="37"/>
      <c r="E19" s="38"/>
      <c r="F19" s="16"/>
      <c r="G19" s="2"/>
      <c r="H19" s="2"/>
      <c r="I19" s="6"/>
      <c r="J19" s="2"/>
      <c r="K19" s="2"/>
      <c r="L19" s="2"/>
      <c r="M19" s="2"/>
      <c r="N19" s="2"/>
      <c r="O19" s="2"/>
      <c r="P19" s="2"/>
      <c r="Q19" s="2"/>
      <c r="R19" s="2"/>
      <c r="S19" s="2"/>
      <c r="T19" s="2"/>
      <c r="U19" s="2"/>
      <c r="V19" s="2"/>
      <c r="W19" s="2"/>
      <c r="X19" s="2"/>
      <c r="Y19" s="2"/>
      <c r="Z19" s="2"/>
    </row>
    <row r="20" ht="21.75" customHeight="1">
      <c r="A20" s="34" t="s">
        <v>17</v>
      </c>
      <c r="B20" s="35" t="str">
        <f>VLOOKUP($A20,Questions!$A$2:$X$333,2,0)&amp;""</f>
        <v>Country of Company Headquarters</v>
      </c>
      <c r="C20" s="36" t="s">
        <v>18</v>
      </c>
      <c r="D20" s="37"/>
      <c r="E20" s="38"/>
      <c r="F20" s="16"/>
      <c r="G20" s="2"/>
      <c r="H20" s="2"/>
      <c r="I20" s="6"/>
      <c r="J20" s="2"/>
      <c r="K20" s="2"/>
      <c r="L20" s="2"/>
      <c r="M20" s="2"/>
      <c r="N20" s="2"/>
      <c r="O20" s="2"/>
      <c r="P20" s="2"/>
      <c r="Q20" s="2"/>
      <c r="R20" s="2"/>
      <c r="S20" s="2"/>
      <c r="T20" s="2"/>
      <c r="U20" s="2"/>
      <c r="V20" s="2"/>
      <c r="W20" s="2"/>
      <c r="X20" s="2"/>
      <c r="Y20" s="2"/>
      <c r="Z20" s="2"/>
    </row>
    <row r="21" ht="21.75" customHeight="1">
      <c r="A21" s="34" t="s">
        <v>19</v>
      </c>
      <c r="B21" s="35" t="str">
        <f>VLOOKUP($A21,Questions!$A$2:$X$333,2,0)&amp;""</f>
        <v>Employee Work Locations (all)</v>
      </c>
      <c r="C21" s="36" t="s">
        <v>20</v>
      </c>
      <c r="D21" s="37"/>
      <c r="E21" s="38"/>
      <c r="F21" s="16"/>
      <c r="G21" s="2"/>
      <c r="H21" s="2"/>
      <c r="I21" s="6"/>
      <c r="J21" s="2"/>
      <c r="K21" s="2"/>
      <c r="L21" s="2"/>
      <c r="M21" s="2"/>
      <c r="N21" s="2"/>
      <c r="O21" s="2"/>
      <c r="P21" s="2"/>
      <c r="Q21" s="2"/>
      <c r="R21" s="2"/>
      <c r="S21" s="2"/>
      <c r="T21" s="2"/>
      <c r="U21" s="2"/>
      <c r="V21" s="2"/>
      <c r="W21" s="2"/>
      <c r="X21" s="2"/>
      <c r="Y21" s="2"/>
      <c r="Z21" s="2"/>
    </row>
    <row r="22" ht="36.75" customHeight="1">
      <c r="A22" s="18" t="str">
        <f>VLOOKUP(LEFT($A23,4),'Auto Responses'!$N$4:$O$38,2,0)&amp;""</f>
        <v> Company Information</v>
      </c>
      <c r="B22" s="40"/>
      <c r="C22" s="19" t="s">
        <v>21</v>
      </c>
      <c r="D22" s="19" t="s">
        <v>22</v>
      </c>
      <c r="E22" s="41" t="s">
        <v>23</v>
      </c>
      <c r="F22" s="42" t="s">
        <v>24</v>
      </c>
      <c r="G22" s="2"/>
      <c r="H22" s="2"/>
      <c r="I22" s="6"/>
      <c r="J22" s="2"/>
      <c r="K22" s="2"/>
      <c r="L22" s="2"/>
      <c r="M22" s="2"/>
      <c r="N22" s="2"/>
      <c r="O22" s="2"/>
      <c r="P22" s="2"/>
      <c r="Q22" s="2"/>
      <c r="R22" s="2"/>
      <c r="S22" s="2"/>
      <c r="T22" s="2"/>
      <c r="U22" s="2"/>
      <c r="V22" s="2"/>
      <c r="W22" s="2"/>
      <c r="X22" s="2"/>
      <c r="Y22" s="2"/>
      <c r="Z22" s="2"/>
    </row>
    <row r="23" ht="55.5" customHeight="1">
      <c r="A23" s="34" t="s">
        <v>25</v>
      </c>
      <c r="B23" s="43" t="str">
        <f>VLOOKUP($A23,Questions!$A$2:$X$333,2,0)&amp;""</f>
        <v>Do you have a dedicated software and system development team(s) (e.g., customer support, implementation, product management, etc.)?*</v>
      </c>
      <c r="C23" s="44" t="s">
        <v>26</v>
      </c>
      <c r="D23" s="45" t="s">
        <v>27</v>
      </c>
      <c r="E23" s="46" t="str">
        <f>IF($C23="Yes",VLOOKUP($A23,Questions!$A$2:$X$333,17,0)&amp;"",IF($C23="No",VLOOKUP($A23,Questions!$A$2:$X$333,16,0)&amp;"",VLOOKUP($A23,Questions!$A$2:$X$333,15,0)&amp;""))</f>
        <v>Describe the structure and size of your software and system development teams. (e.g., customer support, implementation, product management, etc.).</v>
      </c>
      <c r="F23" s="47" t="str">
        <f>VLOOKUP($A23,'Institution Evaluation'!$A$56:$F$346,6,0)&amp;""</f>
        <v/>
      </c>
      <c r="G23" s="2"/>
      <c r="H23" s="2"/>
      <c r="I23" s="6"/>
      <c r="J23" s="2"/>
      <c r="K23" s="2"/>
      <c r="L23" s="2"/>
      <c r="M23" s="2"/>
      <c r="N23" s="2"/>
      <c r="O23" s="2"/>
      <c r="P23" s="2"/>
      <c r="Q23" s="2"/>
      <c r="R23" s="2"/>
      <c r="S23" s="2"/>
      <c r="T23" s="2"/>
      <c r="U23" s="2"/>
      <c r="V23" s="2"/>
      <c r="W23" s="2"/>
      <c r="X23" s="2"/>
      <c r="Y23" s="2"/>
      <c r="Z23" s="2"/>
    </row>
    <row r="24" ht="15.75" customHeight="1">
      <c r="A24" s="34" t="s">
        <v>28</v>
      </c>
      <c r="B24" s="43" t="str">
        <f>VLOOKUP($A24,Questions!$A$2:$X$333,2,0)&amp;""</f>
        <v>Describe your organization’s business background and ownership structure, including all parent and subsidiary relationships.</v>
      </c>
      <c r="C24" s="48"/>
      <c r="D24" s="45" t="s">
        <v>29</v>
      </c>
      <c r="E24" s="46" t="str">
        <f>IF($C24="Yes",VLOOKUP($A24,Questions!$A$2:$X$333,17,0)&amp;"",IF($C24="No",VLOOKUP($A24,Questions!$A$2:$X$333,16,0)&amp;"",VLOOKUP($A24,Questions!$A$2:$X$333,15,0)&amp;""))</f>
        <v>Include circumstances that may involve offshoring or multinational agreements.</v>
      </c>
      <c r="F24" s="47" t="str">
        <f>VLOOKUP($A24,'Institution Evaluation'!$A$56:$F$346,6,0)&amp;""</f>
        <v/>
      </c>
      <c r="G24" s="2"/>
      <c r="H24" s="2"/>
      <c r="I24" s="6"/>
      <c r="J24" s="2"/>
      <c r="K24" s="2"/>
      <c r="L24" s="2"/>
      <c r="M24" s="2"/>
      <c r="N24" s="2"/>
      <c r="O24" s="2"/>
      <c r="P24" s="2"/>
      <c r="Q24" s="2"/>
      <c r="R24" s="2"/>
      <c r="S24" s="2"/>
      <c r="T24" s="2"/>
      <c r="U24" s="2"/>
      <c r="V24" s="2"/>
      <c r="W24" s="2"/>
      <c r="X24" s="2"/>
      <c r="Y24" s="2"/>
      <c r="Z24" s="2"/>
    </row>
    <row r="25" ht="39.75" customHeight="1">
      <c r="A25" s="34" t="s">
        <v>30</v>
      </c>
      <c r="B25" s="43" t="str">
        <f>VLOOKUP($A25,Questions!$A$2:$X$333,2,0)&amp;""</f>
        <v>Have you operated without unplanned disruptions to this solution in the past 12 months?</v>
      </c>
      <c r="C25" s="44" t="s">
        <v>26</v>
      </c>
      <c r="D25" s="49"/>
      <c r="E25" s="46" t="str">
        <f>IF($C25="Yes",VLOOKUP($A25,Questions!$A$2:$X$333,17,0)&amp;"",IF($C25="No",VLOOKUP($A25,Questions!$A$2:$X$333,16,0)&amp;"",VLOOKUP($A25,Questions!$A$2:$X$333,15,0)&amp;""))</f>
        <v/>
      </c>
      <c r="F25" s="47" t="str">
        <f>VLOOKUP($A25,'Institution Evaluation'!$A$56:$F$346,6,0)&amp;""</f>
        <v/>
      </c>
      <c r="G25" s="2"/>
      <c r="H25" s="2"/>
      <c r="I25" s="6"/>
      <c r="J25" s="2"/>
      <c r="K25" s="2"/>
      <c r="L25" s="2"/>
      <c r="M25" s="2"/>
      <c r="N25" s="2"/>
      <c r="O25" s="2"/>
      <c r="P25" s="2"/>
      <c r="Q25" s="2"/>
      <c r="R25" s="2"/>
      <c r="S25" s="2"/>
      <c r="T25" s="2"/>
      <c r="U25" s="2"/>
      <c r="V25" s="2"/>
      <c r="W25" s="2"/>
      <c r="X25" s="2"/>
      <c r="Y25" s="2"/>
      <c r="Z25" s="2"/>
    </row>
    <row r="26" ht="49.5" customHeight="1">
      <c r="A26" s="34" t="s">
        <v>31</v>
      </c>
      <c r="B26" s="43" t="str">
        <f>VLOOKUP($A26,Questions!$A$2:$X$333,2,0)&amp;""</f>
        <v>Do you have a dedicated information security staff or office?</v>
      </c>
      <c r="C26" s="44" t="s">
        <v>26</v>
      </c>
      <c r="D26" s="45" t="s">
        <v>32</v>
      </c>
      <c r="E26" s="46" t="str">
        <f>IF($C26="Yes",VLOOKUP($A26,Questions!$A$2:$X$333,17,0)&amp;"",IF($C26="No",VLOOKUP($A26,Questions!$A$2:$X$333,16,0)&amp;"",VLOOKUP($A26,Questions!$A$2:$X$333,15,0)&amp;""))</f>
        <v>Describe your information security office, including size, talents, resources, etc.</v>
      </c>
      <c r="F26" s="47" t="str">
        <f>VLOOKUP($A26,'Institution Evaluation'!$A$56:$F$346,6,0)&amp;""</f>
        <v/>
      </c>
      <c r="G26" s="2"/>
      <c r="H26" s="2"/>
      <c r="I26" s="6"/>
      <c r="J26" s="2"/>
      <c r="K26" s="2"/>
      <c r="L26" s="2"/>
      <c r="M26" s="2"/>
      <c r="N26" s="2"/>
      <c r="O26" s="2"/>
      <c r="P26" s="2"/>
      <c r="Q26" s="2"/>
      <c r="R26" s="2"/>
      <c r="S26" s="2"/>
      <c r="T26" s="2"/>
      <c r="U26" s="2"/>
      <c r="V26" s="2"/>
      <c r="W26" s="2"/>
      <c r="X26" s="2"/>
      <c r="Y26" s="2"/>
      <c r="Z26" s="2"/>
    </row>
    <row r="27" ht="15.75" customHeight="1">
      <c r="A27" s="34" t="s">
        <v>33</v>
      </c>
      <c r="B27" s="43" t="str">
        <f>VLOOKUP($A27,Questions!$A$2:$X$333,2,0)&amp;""</f>
        <v>Use this area to share information about your environment that will assist those who are assessing your company's data security program.</v>
      </c>
      <c r="C27" s="50"/>
      <c r="D27" s="45" t="s">
        <v>34</v>
      </c>
      <c r="E27" s="46" t="str">
        <f>IF($C27="Yes",VLOOKUP($A27,Questions!$A$2:$X$333,17,0)&amp;"",IF($C27="No",VLOOKUP($A27,Questions!$A$2:$X$333,16,0)&amp;"",VLOOKUP($A27,Questions!$A$2:$X$333,15,0)&amp;""))</f>
        <v>Share any details that would help information security analysts assess your solution.</v>
      </c>
      <c r="F27" s="47" t="str">
        <f>VLOOKUP($A27,'Institution Evaluation'!$A$56:$F$346,6,0)&amp;""</f>
        <v/>
      </c>
      <c r="G27" s="51" t="s">
        <v>35</v>
      </c>
      <c r="H27" s="2"/>
      <c r="I27" s="6"/>
      <c r="J27" s="2"/>
      <c r="K27" s="2"/>
      <c r="L27" s="2"/>
      <c r="M27" s="2"/>
      <c r="N27" s="2"/>
      <c r="O27" s="2"/>
      <c r="P27" s="2"/>
      <c r="Q27" s="2"/>
      <c r="R27" s="2"/>
      <c r="S27" s="2"/>
      <c r="T27" s="2"/>
      <c r="U27" s="2"/>
      <c r="V27" s="2"/>
      <c r="W27" s="2"/>
      <c r="X27" s="2"/>
      <c r="Y27" s="2"/>
      <c r="Z27" s="2"/>
    </row>
    <row r="28" ht="36.75" customHeight="1">
      <c r="A28" s="18" t="str">
        <f>VLOOKUP(LEFT($A29,4),'Auto Responses'!$N$4:$O$38,2,0)&amp;""</f>
        <v> Required Questions</v>
      </c>
      <c r="B28" s="40"/>
      <c r="C28" s="19" t="s">
        <v>21</v>
      </c>
      <c r="D28" s="19" t="s">
        <v>22</v>
      </c>
      <c r="E28" s="41" t="s">
        <v>23</v>
      </c>
      <c r="F28" s="52" t="s">
        <v>24</v>
      </c>
      <c r="G28" s="2"/>
      <c r="H28" s="2"/>
      <c r="I28" s="6"/>
      <c r="J28" s="2"/>
      <c r="K28" s="2"/>
      <c r="L28" s="2"/>
      <c r="M28" s="2"/>
      <c r="N28" s="2"/>
      <c r="O28" s="2"/>
      <c r="P28" s="2"/>
      <c r="Q28" s="2"/>
      <c r="R28" s="2"/>
      <c r="S28" s="2"/>
      <c r="T28" s="2"/>
      <c r="U28" s="2"/>
      <c r="V28" s="2"/>
      <c r="W28" s="2"/>
      <c r="X28" s="2"/>
      <c r="Y28" s="2"/>
      <c r="Z28" s="2"/>
    </row>
    <row r="29" ht="48.0" customHeight="1">
      <c r="A29" s="34" t="s">
        <v>36</v>
      </c>
      <c r="B29" s="43" t="str">
        <f>VLOOKUP($A29,Questions!$A$2:$X$333,2,0)&amp;""</f>
        <v>Are you offering a cloud-based product?</v>
      </c>
      <c r="C29" s="44" t="s">
        <v>26</v>
      </c>
      <c r="D29" s="53"/>
      <c r="E29" s="46" t="str">
        <f>IF($C29="Yes",VLOOKUP($A29,Questions!$A$2:$X$333,17,0)&amp;"",IF($C29="No",VLOOKUP($A29,Questions!$A$2:$X$333,16,0)&amp;"",VLOOKUP($A29,Questions!$A$2:$X$333,15,0)&amp;""))</f>
        <v>DO complete the Product and Infrastructure worksheets</v>
      </c>
      <c r="F29" s="47" t="str">
        <f>VLOOKUP($A29,'Institution Evaluation'!$A$56:$F$346,6,0)&amp;""</f>
        <v/>
      </c>
      <c r="G29" s="2"/>
      <c r="H29" s="2"/>
      <c r="I29" s="6"/>
      <c r="J29" s="2"/>
      <c r="K29" s="2"/>
      <c r="L29" s="2"/>
      <c r="M29" s="2"/>
      <c r="N29" s="2"/>
      <c r="O29" s="2"/>
      <c r="P29" s="2"/>
      <c r="Q29" s="2"/>
      <c r="R29" s="2"/>
      <c r="S29" s="2"/>
      <c r="T29" s="2"/>
      <c r="U29" s="2"/>
      <c r="V29" s="2"/>
      <c r="W29" s="2"/>
      <c r="X29" s="2"/>
      <c r="Y29" s="2"/>
      <c r="Z29" s="2"/>
    </row>
    <row r="30" ht="58.5" customHeight="1">
      <c r="A30" s="34" t="s">
        <v>37</v>
      </c>
      <c r="B30" s="43" t="str">
        <f>VLOOKUP($A30,Questions!$A$2:$X$333,2,0)&amp;""</f>
        <v>Does your product or service have an interface?</v>
      </c>
      <c r="C30" s="44" t="s">
        <v>26</v>
      </c>
      <c r="D30" s="53"/>
      <c r="E30" s="46" t="str">
        <f>IF($C30="Yes",VLOOKUP($A30,Questions!$A$2:$X$333,17,0)&amp;"",IF($C30="No",VLOOKUP($A30,Questions!$A$2:$X$333,16,0)&amp;"",VLOOKUP($A30,Questions!$A$2:$X$333,15,0)&amp;""))</f>
        <v>DO complete the IT Accessibility worksheet.</v>
      </c>
      <c r="F30" s="47" t="str">
        <f>VLOOKUP($A30,'Institution Evaluation'!$A$56:$F$346,6,0)&amp;""</f>
        <v/>
      </c>
      <c r="G30" s="2"/>
      <c r="H30" s="2"/>
      <c r="I30" s="6"/>
      <c r="J30" s="2"/>
      <c r="K30" s="2"/>
      <c r="L30" s="2"/>
      <c r="M30" s="2"/>
      <c r="N30" s="2"/>
      <c r="O30" s="2"/>
      <c r="P30" s="2"/>
      <c r="Q30" s="2"/>
      <c r="R30" s="2"/>
      <c r="S30" s="2"/>
      <c r="T30" s="2"/>
      <c r="U30" s="2"/>
      <c r="V30" s="2"/>
      <c r="W30" s="2"/>
      <c r="X30" s="2"/>
      <c r="Y30" s="2"/>
      <c r="Z30" s="2"/>
    </row>
    <row r="31" ht="54.0" customHeight="1">
      <c r="A31" s="34" t="s">
        <v>38</v>
      </c>
      <c r="B31" s="43" t="str">
        <f>VLOOKUP($A31,Questions!$A$2:$X$333,2,0)&amp;""</f>
        <v>Are you providing consulting services?</v>
      </c>
      <c r="C31" s="44" t="s">
        <v>39</v>
      </c>
      <c r="D31" s="53"/>
      <c r="E31" s="46" t="str">
        <f>IF($C31="Yes",VLOOKUP($A31,Questions!$A$2:$X$333,17,0)&amp;"",IF($C31="No",VLOOKUP($A31,Questions!$A$2:$X$333,16,0)&amp;"",VLOOKUP($A31,Questions!$A$2:$X$333,15,0)&amp;""))</f>
        <v>DO NOT complete the Consulting section in the Case-Specific worksheet</v>
      </c>
      <c r="F31" s="47" t="str">
        <f>VLOOKUP($A31,'Institution Evaluation'!$A$56:$F$346,6,0)&amp;""</f>
        <v/>
      </c>
      <c r="G31" s="2"/>
      <c r="H31" s="2"/>
      <c r="I31" s="6"/>
      <c r="J31" s="2"/>
      <c r="K31" s="2"/>
      <c r="L31" s="2"/>
      <c r="M31" s="2"/>
      <c r="N31" s="2"/>
      <c r="O31" s="2"/>
      <c r="P31" s="2"/>
      <c r="Q31" s="2"/>
      <c r="R31" s="2"/>
      <c r="S31" s="2"/>
      <c r="T31" s="2"/>
      <c r="U31" s="2"/>
      <c r="V31" s="2"/>
      <c r="W31" s="2"/>
      <c r="X31" s="2"/>
      <c r="Y31" s="2"/>
      <c r="Z31" s="2"/>
    </row>
    <row r="32" ht="54.0" customHeight="1">
      <c r="A32" s="34" t="s">
        <v>40</v>
      </c>
      <c r="B32" s="43" t="str">
        <f>VLOOKUP($A32,Questions!$A$2:$X$333,2,0)&amp;""</f>
        <v>Does your solution have AI features, or are there plans to implement AI features in the next 12 months?</v>
      </c>
      <c r="C32" s="44" t="s">
        <v>26</v>
      </c>
      <c r="D32" s="53"/>
      <c r="E32" s="46" t="str">
        <f>IF($C32="Yes",VLOOKUP($A32,Questions!$A$2:$X$333,17,0)&amp;"",IF($C32="No",VLOOKUP($A32,Questions!$A$2:$X$333,16,0)&amp;"",VLOOKUP($A32,Questions!$A$2:$X$333,15,0)&amp;""))</f>
        <v>DO complete the Artificial Intelligence (AI) worksheet</v>
      </c>
      <c r="F32" s="47" t="str">
        <f>VLOOKUP($A32,'Institution Evaluation'!$A$56:$F$346,6,0)&amp;""</f>
        <v/>
      </c>
      <c r="G32" s="2"/>
      <c r="H32" s="2"/>
      <c r="I32" s="6"/>
      <c r="J32" s="2"/>
      <c r="K32" s="2"/>
      <c r="L32" s="2"/>
      <c r="M32" s="2"/>
      <c r="N32" s="2"/>
      <c r="O32" s="2"/>
      <c r="P32" s="2"/>
      <c r="Q32" s="2"/>
      <c r="R32" s="2"/>
      <c r="S32" s="2"/>
      <c r="T32" s="2"/>
      <c r="U32" s="2"/>
      <c r="V32" s="2"/>
      <c r="W32" s="2"/>
      <c r="X32" s="2"/>
      <c r="Y32" s="2"/>
      <c r="Z32" s="2"/>
    </row>
    <row r="33" ht="54.0" customHeight="1">
      <c r="A33" s="34" t="s">
        <v>41</v>
      </c>
      <c r="B33" s="43" t="str">
        <f>VLOOKUP($A33,Questions!$A$2:$X$333,2,0)&amp;""</f>
        <v>Does your solution process protected health information (PHI) or any data covered by the Health Insurance Portability and Accountability Act (HIPAA)?</v>
      </c>
      <c r="C33" s="44" t="s">
        <v>39</v>
      </c>
      <c r="D33" s="53"/>
      <c r="E33" s="46" t="str">
        <f>IF($C33="Yes",VLOOKUP($A33,Questions!$A$2:$X$333,17,0)&amp;"",IF($C33="No",VLOOKUP($A33,Questions!$A$2:$X$333,16,0)&amp;"",VLOOKUP($A33,Questions!$A$2:$X$333,15,0)&amp;""))</f>
        <v>DO NOT complete the HIPAA section in the Case-Specific worksheet</v>
      </c>
      <c r="F33" s="47" t="str">
        <f>VLOOKUP($A33,'Institution Evaluation'!$A$56:$F$346,6,0)&amp;""</f>
        <v/>
      </c>
      <c r="G33" s="2"/>
      <c r="H33" s="2"/>
      <c r="I33" s="6"/>
      <c r="J33" s="2"/>
      <c r="K33" s="2"/>
      <c r="L33" s="2"/>
      <c r="M33" s="2"/>
      <c r="N33" s="2"/>
      <c r="O33" s="2"/>
      <c r="P33" s="2"/>
      <c r="Q33" s="2"/>
      <c r="R33" s="2"/>
      <c r="S33" s="2"/>
      <c r="T33" s="2"/>
      <c r="U33" s="2"/>
      <c r="V33" s="2"/>
      <c r="W33" s="2"/>
      <c r="X33" s="2"/>
      <c r="Y33" s="2"/>
      <c r="Z33" s="2"/>
    </row>
    <row r="34" ht="54.0" customHeight="1">
      <c r="A34" s="34" t="s">
        <v>42</v>
      </c>
      <c r="B34" s="43" t="str">
        <f>VLOOKUP($A34,Questions!$A$2:$X$333,2,0)&amp;""</f>
        <v>Is the solution designed to process, store, or transmit credit card information?</v>
      </c>
      <c r="C34" s="44" t="s">
        <v>39</v>
      </c>
      <c r="D34" s="53"/>
      <c r="E34" s="46" t="str">
        <f>IF($C34="Yes",VLOOKUP($A34,Questions!$A$2:$X$333,17,0)&amp;"",IF($C34="No",VLOOKUP($A34,Questions!$A$2:$X$333,16,0)&amp;"",VLOOKUP($A34,Questions!$A$2:$X$333,15,0)&amp;""))</f>
        <v>DO NOT complete the PCI-DSS section in the Case-Specific worksheet</v>
      </c>
      <c r="F34" s="47" t="str">
        <f>VLOOKUP($A34,'Institution Evaluation'!$A$56:$F$346,6,0)&amp;""</f>
        <v/>
      </c>
      <c r="G34" s="2"/>
      <c r="H34" s="2"/>
      <c r="I34" s="6"/>
      <c r="J34" s="2"/>
      <c r="K34" s="2"/>
      <c r="L34" s="2"/>
      <c r="M34" s="2"/>
      <c r="N34" s="2"/>
      <c r="O34" s="2"/>
      <c r="P34" s="2"/>
      <c r="Q34" s="2"/>
      <c r="R34" s="2"/>
      <c r="S34" s="2"/>
      <c r="T34" s="2"/>
      <c r="U34" s="2"/>
      <c r="V34" s="2"/>
      <c r="W34" s="2"/>
      <c r="X34" s="2"/>
      <c r="Y34" s="2"/>
      <c r="Z34" s="2"/>
    </row>
    <row r="35" ht="66.0" customHeight="1">
      <c r="A35" s="34" t="s">
        <v>43</v>
      </c>
      <c r="B35" s="43" t="str">
        <f>VLOOKUP($A35,Questions!$A$2:$X$333,2,0)&amp;""</f>
        <v>Does operating your solution require the institution to operate a physical or virtual appliance in their own environment or to provide inbound firewall exceptions to allow your employees to remotely administer systems in the institution's environment?</v>
      </c>
      <c r="C35" s="44" t="s">
        <v>39</v>
      </c>
      <c r="D35" s="53"/>
      <c r="E35" s="46" t="str">
        <f>IF($C35="Yes",VLOOKUP($A35,Questions!$A$2:$X$333,17,0)&amp;"",IF($C35="No",VLOOKUP($A35,Questions!$A$2:$X$333,16,0)&amp;"",VLOOKUP($A35,Questions!$A$2:$X$333,15,0)&amp;""))</f>
        <v>DO NOT complete the On-Prem section in the Case-Specific worksheet</v>
      </c>
      <c r="F35" s="47" t="str">
        <f>VLOOKUP($A35,'Institution Evaluation'!$A$56:$F$346,6,0)&amp;""</f>
        <v/>
      </c>
      <c r="G35" s="2"/>
      <c r="H35" s="2"/>
      <c r="I35" s="6"/>
      <c r="J35" s="2"/>
      <c r="K35" s="2"/>
      <c r="L35" s="2"/>
      <c r="M35" s="2"/>
      <c r="N35" s="2"/>
      <c r="O35" s="2"/>
      <c r="P35" s="2"/>
      <c r="Q35" s="2"/>
      <c r="R35" s="2"/>
      <c r="S35" s="2"/>
      <c r="T35" s="2"/>
      <c r="U35" s="2"/>
      <c r="V35" s="2"/>
      <c r="W35" s="2"/>
      <c r="X35" s="2"/>
      <c r="Y35" s="2"/>
      <c r="Z35" s="2"/>
    </row>
    <row r="36" ht="63.75" customHeight="1">
      <c r="A36" s="54" t="s">
        <v>44</v>
      </c>
      <c r="B36" s="43" t="str">
        <f>VLOOKUP($A36,Questions!$A$2:$X$333,2,0)&amp;""</f>
        <v>Does your solution have access to personal or institutional data?</v>
      </c>
      <c r="C36" s="44" t="s">
        <v>26</v>
      </c>
      <c r="D36" s="55" t="s">
        <v>45</v>
      </c>
      <c r="E36" s="46" t="str">
        <f>IF($C36="Yes",VLOOKUP($A36,Questions!$A$2:$X$333,17,0)&amp;"",IF($C36="No",VLOOKUP($A36,Questions!$A$2:$X$333,16,0)&amp;"",VLOOKUP($A36,Questions!$A$2:$X$333,15,0)&amp;""))</f>
        <v>DO complete the Privacy tab</v>
      </c>
      <c r="F36" s="47" t="str">
        <f>VLOOKUP($A36,'Institution Evaluation'!$A$56:$F$346,6,0)&amp;""</f>
        <v/>
      </c>
      <c r="G36" s="51" t="s">
        <v>35</v>
      </c>
      <c r="H36" s="6"/>
      <c r="I36" s="2"/>
      <c r="J36" s="6"/>
      <c r="K36" s="2"/>
      <c r="L36" s="2"/>
      <c r="M36" s="2"/>
      <c r="N36" s="2"/>
      <c r="O36" s="2"/>
      <c r="P36" s="2"/>
      <c r="Q36" s="2"/>
      <c r="R36" s="2"/>
      <c r="S36" s="2"/>
      <c r="T36" s="2"/>
      <c r="U36" s="2"/>
      <c r="V36" s="2"/>
      <c r="W36" s="2"/>
      <c r="X36" s="2"/>
      <c r="Y36" s="2"/>
      <c r="Z36" s="2"/>
    </row>
    <row r="37" ht="63.75" customHeight="1">
      <c r="A37" s="56" t="s">
        <v>46</v>
      </c>
      <c r="B37" s="57"/>
      <c r="C37" s="58"/>
      <c r="D37" s="59"/>
      <c r="E37" s="60"/>
      <c r="F37" s="61"/>
      <c r="G37" s="51"/>
      <c r="H37" s="6"/>
      <c r="I37" s="2"/>
      <c r="J37" s="6"/>
      <c r="K37" s="2"/>
      <c r="L37" s="2"/>
      <c r="M37" s="2"/>
      <c r="N37" s="2"/>
      <c r="O37" s="2"/>
      <c r="P37" s="2"/>
      <c r="Q37" s="2"/>
      <c r="R37" s="2"/>
      <c r="S37" s="2"/>
      <c r="T37" s="2"/>
      <c r="U37" s="2"/>
      <c r="V37" s="2"/>
      <c r="W37" s="2"/>
      <c r="X37" s="2"/>
      <c r="Y37" s="2"/>
      <c r="Z37" s="2"/>
    </row>
    <row r="38" ht="24.75" customHeight="1">
      <c r="A38" s="62" t="s">
        <v>47</v>
      </c>
      <c r="B38" s="2"/>
      <c r="C38" s="3"/>
      <c r="D38" s="4"/>
      <c r="E38" s="5"/>
      <c r="F38" s="2"/>
      <c r="G38" s="2"/>
      <c r="H38" s="2"/>
      <c r="I38" s="6"/>
      <c r="J38" s="2"/>
      <c r="K38" s="2"/>
      <c r="L38" s="2"/>
    </row>
    <row r="39" ht="15.0" hidden="1" customHeight="1">
      <c r="B39" s="2"/>
      <c r="C39" s="3"/>
      <c r="D39" s="4"/>
      <c r="E39" s="5"/>
      <c r="F39" s="2"/>
      <c r="G39" s="2"/>
      <c r="H39" s="2"/>
      <c r="I39" s="6"/>
      <c r="J39" s="2"/>
      <c r="K39" s="2"/>
      <c r="L39" s="2"/>
    </row>
    <row r="40" ht="15.75" customHeight="1">
      <c r="B40" s="2"/>
      <c r="C40" s="3"/>
      <c r="D40" s="4"/>
      <c r="E40" s="5"/>
      <c r="F40" s="2"/>
      <c r="G40" s="2"/>
      <c r="H40" s="2"/>
      <c r="I40" s="6"/>
      <c r="J40" s="2"/>
      <c r="K40" s="2"/>
      <c r="L40" s="2"/>
    </row>
    <row r="41" ht="15.75" customHeight="1">
      <c r="B41" s="2"/>
      <c r="C41" s="3"/>
      <c r="D41" s="4"/>
      <c r="E41" s="5"/>
      <c r="F41" s="2"/>
      <c r="G41" s="2"/>
      <c r="H41" s="2"/>
      <c r="I41" s="6"/>
      <c r="J41" s="2"/>
      <c r="K41" s="2"/>
      <c r="L41" s="2"/>
    </row>
    <row r="42" ht="15.75" customHeight="1">
      <c r="B42" s="2"/>
      <c r="C42" s="3"/>
      <c r="D42" s="4"/>
      <c r="E42" s="5"/>
      <c r="F42" s="2"/>
      <c r="G42" s="2"/>
      <c r="H42" s="2"/>
      <c r="I42" s="6"/>
      <c r="J42" s="2"/>
      <c r="K42" s="2"/>
      <c r="L42" s="2"/>
    </row>
    <row r="43" ht="15.75" customHeight="1">
      <c r="B43" s="2"/>
      <c r="C43" s="3"/>
      <c r="D43" s="4"/>
      <c r="E43" s="5"/>
      <c r="F43" s="2"/>
      <c r="G43" s="2"/>
      <c r="H43" s="2"/>
      <c r="I43" s="6"/>
      <c r="J43" s="2"/>
      <c r="K43" s="2"/>
      <c r="L43" s="2"/>
    </row>
    <row r="44" ht="15.75" customHeight="1">
      <c r="B44" s="2"/>
      <c r="C44" s="3"/>
      <c r="D44" s="4"/>
      <c r="E44" s="5"/>
      <c r="F44" s="2"/>
      <c r="G44" s="2"/>
      <c r="H44" s="2"/>
      <c r="I44" s="6"/>
      <c r="J44" s="2"/>
      <c r="K44" s="2"/>
      <c r="L44" s="2"/>
    </row>
    <row r="45" ht="15.75" customHeight="1">
      <c r="B45" s="2"/>
      <c r="C45" s="3"/>
      <c r="D45" s="4"/>
      <c r="E45" s="5"/>
      <c r="F45" s="2"/>
      <c r="G45" s="2"/>
      <c r="H45" s="2"/>
      <c r="I45" s="6"/>
      <c r="J45" s="2"/>
      <c r="K45" s="2"/>
      <c r="L45" s="2"/>
    </row>
    <row r="46" ht="15.75" customHeight="1">
      <c r="B46" s="2"/>
      <c r="C46" s="3"/>
      <c r="D46" s="4"/>
      <c r="E46" s="5"/>
      <c r="F46" s="2"/>
      <c r="G46" s="2"/>
      <c r="H46" s="2"/>
      <c r="I46" s="6"/>
      <c r="J46" s="2"/>
      <c r="K46" s="2"/>
      <c r="L46" s="2"/>
    </row>
    <row r="47" ht="15.75" customHeight="1">
      <c r="B47" s="2"/>
      <c r="C47" s="3"/>
      <c r="D47" s="4"/>
      <c r="E47" s="5"/>
      <c r="F47" s="2"/>
      <c r="G47" s="2"/>
      <c r="H47" s="2"/>
      <c r="I47" s="6"/>
      <c r="J47" s="2"/>
      <c r="K47" s="2"/>
      <c r="L47" s="2"/>
    </row>
    <row r="48" ht="15.75" customHeight="1">
      <c r="B48" s="2"/>
      <c r="C48" s="3"/>
      <c r="D48" s="4"/>
      <c r="E48" s="5"/>
      <c r="F48" s="2"/>
      <c r="G48" s="2"/>
      <c r="H48" s="2"/>
      <c r="I48" s="6"/>
      <c r="J48" s="2"/>
      <c r="K48" s="2"/>
      <c r="L48" s="2"/>
    </row>
    <row r="49" ht="15.75" customHeight="1">
      <c r="B49" s="2"/>
      <c r="C49" s="3"/>
      <c r="D49" s="4"/>
      <c r="E49" s="5"/>
      <c r="F49" s="2"/>
      <c r="G49" s="2"/>
      <c r="H49" s="2"/>
      <c r="I49" s="6"/>
      <c r="J49" s="2"/>
      <c r="K49" s="2"/>
      <c r="L49" s="2"/>
    </row>
    <row r="50" ht="15.75" customHeight="1">
      <c r="B50" s="2"/>
      <c r="C50" s="3"/>
      <c r="D50" s="4"/>
      <c r="E50" s="5"/>
      <c r="F50" s="2"/>
      <c r="G50" s="2"/>
      <c r="H50" s="2"/>
      <c r="I50" s="6"/>
      <c r="J50" s="2"/>
      <c r="K50" s="2"/>
      <c r="L50" s="2"/>
    </row>
    <row r="51" ht="15.75" customHeight="1">
      <c r="B51" s="2"/>
      <c r="C51" s="3"/>
      <c r="D51" s="4"/>
      <c r="E51" s="5"/>
      <c r="F51" s="2"/>
      <c r="G51" s="2"/>
      <c r="H51" s="2"/>
      <c r="I51" s="6"/>
      <c r="J51" s="2"/>
      <c r="K51" s="2"/>
      <c r="L51" s="2"/>
    </row>
    <row r="52" ht="15.75" customHeight="1">
      <c r="B52" s="2"/>
      <c r="C52" s="3"/>
      <c r="D52" s="4"/>
      <c r="E52" s="5"/>
      <c r="F52" s="2"/>
      <c r="G52" s="2"/>
      <c r="H52" s="2"/>
      <c r="I52" s="6"/>
      <c r="J52" s="2"/>
      <c r="K52" s="2"/>
      <c r="L52" s="2"/>
    </row>
    <row r="53" ht="15.75" customHeight="1">
      <c r="B53" s="2"/>
      <c r="C53" s="3"/>
      <c r="D53" s="4"/>
      <c r="E53" s="5"/>
      <c r="F53" s="2"/>
      <c r="G53" s="2"/>
      <c r="H53" s="2"/>
      <c r="I53" s="6"/>
      <c r="J53" s="2"/>
      <c r="K53" s="2"/>
      <c r="L53" s="2"/>
    </row>
    <row r="54" ht="15.75" customHeight="1">
      <c r="B54" s="2"/>
      <c r="C54" s="3"/>
      <c r="D54" s="4"/>
      <c r="E54" s="5"/>
      <c r="F54" s="2"/>
      <c r="G54" s="2"/>
      <c r="H54" s="2"/>
      <c r="I54" s="6"/>
      <c r="J54" s="2"/>
      <c r="K54" s="2"/>
      <c r="L54" s="2"/>
    </row>
    <row r="55" ht="15.75" customHeight="1">
      <c r="B55" s="2"/>
      <c r="C55" s="3"/>
      <c r="D55" s="4"/>
      <c r="E55" s="5"/>
      <c r="F55" s="2"/>
      <c r="G55" s="2"/>
      <c r="H55" s="2"/>
      <c r="I55" s="6"/>
      <c r="J55" s="2"/>
      <c r="K55" s="2"/>
      <c r="L55" s="2"/>
    </row>
    <row r="56" ht="15.75" customHeight="1">
      <c r="B56" s="2"/>
      <c r="C56" s="3"/>
      <c r="D56" s="4"/>
      <c r="E56" s="5"/>
      <c r="F56" s="2"/>
      <c r="G56" s="2"/>
      <c r="H56" s="2"/>
      <c r="I56" s="6"/>
      <c r="J56" s="2"/>
      <c r="K56" s="2"/>
      <c r="L56" s="2"/>
    </row>
    <row r="57" ht="15.75" customHeight="1">
      <c r="B57" s="2"/>
      <c r="C57" s="3"/>
      <c r="D57" s="4"/>
      <c r="E57" s="5"/>
      <c r="F57" s="2"/>
      <c r="G57" s="2"/>
      <c r="H57" s="2"/>
      <c r="I57" s="6"/>
      <c r="J57" s="2"/>
      <c r="K57" s="2"/>
      <c r="L57" s="2"/>
    </row>
    <row r="58" ht="15.75" customHeight="1">
      <c r="B58" s="2"/>
      <c r="C58" s="3"/>
      <c r="D58" s="4"/>
      <c r="E58" s="5"/>
      <c r="F58" s="2"/>
      <c r="G58" s="2"/>
      <c r="H58" s="2"/>
      <c r="I58" s="6"/>
      <c r="J58" s="2"/>
      <c r="K58" s="2"/>
      <c r="L58" s="2"/>
    </row>
    <row r="59" ht="15.75" customHeight="1">
      <c r="B59" s="2"/>
      <c r="C59" s="3"/>
      <c r="D59" s="4"/>
      <c r="E59" s="5"/>
      <c r="F59" s="2"/>
      <c r="G59" s="2"/>
      <c r="H59" s="2"/>
      <c r="I59" s="6"/>
      <c r="J59" s="2"/>
      <c r="K59" s="2"/>
      <c r="L59" s="2"/>
    </row>
    <row r="60" ht="15.75" customHeight="1">
      <c r="B60" s="2"/>
      <c r="C60" s="3"/>
      <c r="D60" s="4"/>
      <c r="E60" s="5"/>
      <c r="F60" s="2"/>
      <c r="G60" s="2"/>
      <c r="H60" s="2"/>
      <c r="I60" s="6"/>
      <c r="J60" s="2"/>
      <c r="K60" s="2"/>
      <c r="L60" s="2"/>
    </row>
    <row r="61" ht="15.75" customHeight="1">
      <c r="B61" s="2"/>
      <c r="C61" s="3"/>
      <c r="D61" s="4"/>
      <c r="E61" s="5"/>
      <c r="F61" s="2"/>
      <c r="G61" s="2"/>
      <c r="H61" s="2"/>
      <c r="I61" s="6"/>
      <c r="J61" s="2"/>
      <c r="K61" s="2"/>
      <c r="L61" s="2"/>
    </row>
    <row r="62" ht="15.75" customHeight="1">
      <c r="B62" s="2"/>
      <c r="C62" s="3"/>
      <c r="D62" s="4"/>
      <c r="E62" s="5"/>
      <c r="F62" s="2"/>
      <c r="G62" s="2"/>
      <c r="H62" s="2"/>
      <c r="I62" s="6"/>
      <c r="J62" s="2"/>
      <c r="K62" s="2"/>
      <c r="L62" s="2"/>
    </row>
    <row r="63" ht="15.75" customHeight="1">
      <c r="B63" s="2"/>
      <c r="C63" s="3"/>
      <c r="D63" s="4"/>
      <c r="E63" s="5"/>
      <c r="F63" s="2"/>
      <c r="G63" s="2"/>
      <c r="H63" s="2"/>
      <c r="I63" s="6"/>
      <c r="J63" s="2"/>
      <c r="K63" s="2"/>
      <c r="L63" s="2"/>
    </row>
    <row r="64" ht="15.75" customHeight="1">
      <c r="B64" s="2"/>
      <c r="C64" s="3"/>
      <c r="D64" s="4"/>
      <c r="E64" s="5"/>
      <c r="F64" s="2"/>
      <c r="G64" s="2"/>
      <c r="H64" s="2"/>
      <c r="I64" s="6"/>
      <c r="J64" s="2"/>
      <c r="K64" s="2"/>
      <c r="L64" s="2"/>
    </row>
    <row r="65" ht="15.75" customHeight="1">
      <c r="B65" s="2"/>
      <c r="C65" s="3"/>
      <c r="D65" s="4"/>
      <c r="E65" s="5"/>
      <c r="F65" s="2"/>
      <c r="G65" s="2"/>
      <c r="H65" s="2"/>
      <c r="I65" s="6"/>
      <c r="J65" s="2"/>
      <c r="K65" s="2"/>
      <c r="L65" s="2"/>
    </row>
    <row r="66" ht="15.75" customHeight="1">
      <c r="B66" s="2"/>
      <c r="C66" s="3"/>
      <c r="D66" s="4"/>
      <c r="E66" s="5"/>
      <c r="F66" s="2"/>
      <c r="G66" s="2"/>
      <c r="H66" s="2"/>
      <c r="I66" s="6"/>
      <c r="J66" s="2"/>
      <c r="K66" s="2"/>
      <c r="L66" s="2"/>
    </row>
    <row r="67" ht="15.75" customHeight="1">
      <c r="B67" s="2"/>
      <c r="C67" s="3"/>
      <c r="D67" s="4"/>
      <c r="E67" s="5"/>
      <c r="F67" s="2"/>
      <c r="G67" s="2"/>
      <c r="H67" s="2"/>
      <c r="I67" s="6"/>
      <c r="J67" s="2"/>
      <c r="K67" s="2"/>
      <c r="L67" s="2"/>
    </row>
    <row r="68" ht="15.75" customHeight="1">
      <c r="B68" s="2"/>
      <c r="C68" s="3"/>
      <c r="D68" s="4"/>
      <c r="E68" s="5"/>
      <c r="F68" s="2"/>
      <c r="G68" s="2"/>
      <c r="H68" s="2"/>
      <c r="I68" s="6"/>
      <c r="J68" s="2"/>
      <c r="K68" s="2"/>
      <c r="L68" s="2"/>
    </row>
    <row r="69" ht="15.75" customHeight="1">
      <c r="B69" s="2"/>
      <c r="C69" s="3"/>
      <c r="D69" s="4"/>
      <c r="E69" s="5"/>
      <c r="F69" s="2"/>
      <c r="G69" s="2"/>
      <c r="H69" s="2"/>
      <c r="I69" s="6"/>
      <c r="J69" s="2"/>
      <c r="K69" s="2"/>
      <c r="L69" s="2"/>
    </row>
    <row r="70" ht="15.75" customHeight="1">
      <c r="B70" s="2"/>
      <c r="C70" s="3"/>
      <c r="D70" s="4"/>
      <c r="E70" s="5"/>
      <c r="F70" s="2"/>
      <c r="G70" s="2"/>
      <c r="H70" s="2"/>
      <c r="I70" s="6"/>
      <c r="J70" s="2"/>
      <c r="K70" s="2"/>
      <c r="L70" s="2"/>
    </row>
    <row r="71" ht="15.75" customHeight="1">
      <c r="B71" s="2"/>
      <c r="C71" s="3"/>
      <c r="D71" s="4"/>
      <c r="E71" s="5"/>
      <c r="F71" s="2"/>
      <c r="G71" s="2"/>
      <c r="H71" s="2"/>
      <c r="I71" s="6"/>
      <c r="J71" s="2"/>
      <c r="K71" s="2"/>
      <c r="L71" s="2"/>
    </row>
    <row r="72" ht="15.75" customHeight="1">
      <c r="B72" s="2"/>
      <c r="C72" s="3"/>
      <c r="D72" s="4"/>
      <c r="E72" s="5"/>
      <c r="F72" s="2"/>
      <c r="G72" s="2"/>
      <c r="H72" s="2"/>
      <c r="I72" s="6"/>
      <c r="J72" s="2"/>
      <c r="K72" s="2"/>
      <c r="L72" s="2"/>
    </row>
    <row r="73" ht="15.75" customHeight="1">
      <c r="B73" s="2"/>
      <c r="C73" s="3"/>
      <c r="D73" s="4"/>
      <c r="E73" s="5"/>
      <c r="F73" s="2"/>
      <c r="G73" s="2"/>
      <c r="H73" s="2"/>
      <c r="I73" s="6"/>
      <c r="J73" s="2"/>
      <c r="K73" s="2"/>
      <c r="L73" s="2"/>
    </row>
    <row r="74" ht="15.0" hidden="1" customHeight="1">
      <c r="B74" s="2"/>
      <c r="C74" s="3"/>
      <c r="D74" s="4"/>
      <c r="E74" s="5"/>
      <c r="F74" s="2"/>
      <c r="G74" s="2"/>
      <c r="H74" s="2"/>
      <c r="I74" s="6"/>
      <c r="J74" s="2"/>
      <c r="K74" s="2"/>
      <c r="L74" s="2"/>
    </row>
    <row r="75" ht="15.0" hidden="1" customHeight="1">
      <c r="B75" s="2"/>
      <c r="C75" s="3"/>
      <c r="D75" s="4"/>
      <c r="E75" s="5"/>
      <c r="F75" s="2"/>
      <c r="G75" s="2"/>
      <c r="H75" s="2"/>
      <c r="I75" s="6"/>
      <c r="J75" s="2"/>
      <c r="K75" s="2"/>
      <c r="L75" s="2"/>
    </row>
    <row r="76" ht="15.75" customHeight="1">
      <c r="B76" s="2"/>
      <c r="C76" s="3"/>
      <c r="D76" s="4"/>
      <c r="E76" s="5"/>
      <c r="F76" s="2"/>
      <c r="G76" s="2"/>
      <c r="H76" s="2"/>
      <c r="I76" s="6"/>
      <c r="J76" s="2"/>
      <c r="K76" s="2"/>
      <c r="L76" s="2"/>
    </row>
    <row r="77" ht="15.75" customHeight="1">
      <c r="B77" s="2"/>
      <c r="C77" s="3"/>
      <c r="D77" s="4"/>
      <c r="E77" s="5"/>
      <c r="F77" s="2"/>
      <c r="G77" s="2"/>
      <c r="H77" s="2"/>
      <c r="I77" s="6"/>
      <c r="J77" s="2"/>
      <c r="K77" s="2"/>
      <c r="L77" s="2"/>
    </row>
    <row r="78" ht="15.75" customHeight="1">
      <c r="B78" s="2"/>
      <c r="C78" s="3"/>
      <c r="D78" s="4"/>
      <c r="E78" s="5"/>
      <c r="F78" s="2"/>
      <c r="G78" s="2"/>
      <c r="H78" s="2"/>
      <c r="I78" s="6"/>
      <c r="J78" s="2"/>
      <c r="K78" s="2"/>
      <c r="L78" s="2"/>
    </row>
    <row r="79" ht="15.75" customHeight="1">
      <c r="B79" s="2"/>
      <c r="C79" s="3"/>
      <c r="D79" s="4"/>
      <c r="E79" s="5"/>
      <c r="F79" s="2"/>
      <c r="G79" s="2"/>
      <c r="H79" s="2"/>
      <c r="I79" s="6"/>
      <c r="J79" s="2"/>
      <c r="K79" s="2"/>
      <c r="L79" s="2"/>
    </row>
    <row r="80" ht="15.75" customHeight="1">
      <c r="B80" s="2"/>
      <c r="C80" s="3"/>
      <c r="D80" s="4"/>
      <c r="E80" s="5"/>
      <c r="F80" s="2"/>
      <c r="G80" s="2"/>
      <c r="H80" s="2"/>
      <c r="I80" s="6"/>
      <c r="J80" s="2"/>
      <c r="K80" s="2"/>
      <c r="L80" s="2"/>
    </row>
    <row r="81" ht="15.75" customHeight="1">
      <c r="B81" s="2"/>
      <c r="C81" s="3"/>
      <c r="D81" s="4"/>
      <c r="E81" s="5"/>
      <c r="F81" s="2"/>
      <c r="G81" s="2"/>
      <c r="H81" s="2"/>
      <c r="I81" s="6"/>
      <c r="J81" s="2"/>
      <c r="K81" s="2"/>
      <c r="L81" s="2"/>
    </row>
    <row r="82" ht="15.75" customHeight="1">
      <c r="B82" s="2"/>
      <c r="C82" s="3"/>
      <c r="D82" s="4"/>
      <c r="E82" s="5"/>
      <c r="F82" s="2"/>
      <c r="G82" s="2"/>
      <c r="H82" s="2"/>
      <c r="I82" s="6"/>
      <c r="J82" s="2"/>
      <c r="K82" s="2"/>
      <c r="L82" s="2"/>
    </row>
    <row r="83" ht="15.75" customHeight="1">
      <c r="B83" s="2"/>
      <c r="C83" s="3"/>
      <c r="D83" s="4"/>
      <c r="E83" s="5"/>
      <c r="F83" s="2"/>
      <c r="G83" s="2"/>
      <c r="H83" s="2"/>
      <c r="I83" s="6"/>
      <c r="J83" s="2"/>
      <c r="K83" s="2"/>
      <c r="L83" s="2"/>
    </row>
    <row r="84" ht="15.75" customHeight="1">
      <c r="B84" s="2"/>
      <c r="C84" s="3"/>
      <c r="D84" s="4"/>
      <c r="E84" s="5"/>
      <c r="F84" s="2"/>
      <c r="G84" s="2"/>
      <c r="H84" s="2"/>
      <c r="I84" s="6"/>
      <c r="J84" s="2"/>
      <c r="K84" s="2"/>
      <c r="L84" s="2"/>
    </row>
    <row r="85" ht="15.75" customHeight="1">
      <c r="B85" s="2"/>
      <c r="C85" s="3"/>
      <c r="D85" s="4"/>
      <c r="E85" s="5"/>
      <c r="F85" s="2"/>
      <c r="G85" s="2"/>
      <c r="H85" s="2"/>
      <c r="I85" s="6"/>
      <c r="J85" s="2"/>
      <c r="K85" s="2"/>
      <c r="L85" s="2"/>
    </row>
    <row r="86" ht="15.75" customHeight="1">
      <c r="B86" s="2"/>
      <c r="C86" s="3"/>
      <c r="D86" s="4"/>
      <c r="E86" s="5"/>
      <c r="F86" s="2"/>
      <c r="G86" s="2"/>
      <c r="H86" s="2"/>
      <c r="I86" s="6"/>
      <c r="J86" s="2"/>
      <c r="K86" s="2"/>
      <c r="L86" s="2"/>
    </row>
    <row r="87" ht="15.75" customHeight="1">
      <c r="B87" s="2"/>
      <c r="C87" s="3"/>
      <c r="D87" s="4"/>
      <c r="E87" s="5"/>
      <c r="F87" s="2"/>
      <c r="G87" s="2"/>
      <c r="H87" s="2"/>
      <c r="I87" s="6"/>
      <c r="J87" s="2"/>
      <c r="K87" s="2"/>
      <c r="L87" s="2"/>
    </row>
    <row r="88" ht="15.75" customHeight="1">
      <c r="B88" s="2"/>
      <c r="C88" s="3"/>
      <c r="D88" s="4"/>
      <c r="E88" s="5"/>
      <c r="F88" s="2"/>
      <c r="G88" s="2"/>
      <c r="H88" s="2"/>
      <c r="I88" s="6"/>
      <c r="J88" s="2"/>
      <c r="K88" s="2"/>
      <c r="L88" s="2"/>
    </row>
    <row r="89" ht="15.75" customHeight="1">
      <c r="B89" s="2"/>
      <c r="C89" s="3"/>
      <c r="D89" s="4"/>
      <c r="E89" s="5"/>
      <c r="F89" s="2"/>
      <c r="G89" s="2"/>
      <c r="H89" s="2"/>
      <c r="I89" s="6"/>
      <c r="J89" s="2"/>
      <c r="K89" s="2"/>
      <c r="L89" s="2"/>
    </row>
    <row r="90" ht="15.75" customHeight="1">
      <c r="B90" s="2"/>
      <c r="C90" s="3"/>
      <c r="D90" s="4"/>
      <c r="E90" s="5"/>
      <c r="F90" s="2"/>
      <c r="G90" s="2"/>
      <c r="H90" s="2"/>
      <c r="I90" s="6"/>
      <c r="J90" s="2"/>
      <c r="K90" s="2"/>
      <c r="L90" s="2"/>
    </row>
    <row r="91" ht="15.75" customHeight="1">
      <c r="B91" s="2"/>
      <c r="C91" s="3"/>
      <c r="D91" s="4"/>
      <c r="E91" s="5"/>
      <c r="F91" s="2"/>
      <c r="G91" s="2"/>
      <c r="H91" s="2"/>
      <c r="I91" s="6"/>
      <c r="J91" s="2"/>
      <c r="K91" s="2"/>
      <c r="L91" s="2"/>
    </row>
    <row r="92" ht="15.75" customHeight="1">
      <c r="B92" s="2"/>
      <c r="C92" s="3"/>
      <c r="D92" s="4"/>
      <c r="E92" s="5"/>
      <c r="F92" s="2"/>
      <c r="G92" s="2"/>
      <c r="H92" s="2"/>
      <c r="I92" s="6"/>
      <c r="J92" s="2"/>
      <c r="K92" s="2"/>
      <c r="L92" s="2"/>
    </row>
    <row r="93" ht="15.75" customHeight="1">
      <c r="B93" s="2"/>
      <c r="C93" s="3"/>
      <c r="D93" s="4"/>
      <c r="E93" s="5"/>
      <c r="F93" s="2"/>
      <c r="G93" s="2"/>
      <c r="H93" s="2"/>
      <c r="I93" s="6"/>
      <c r="J93" s="2"/>
      <c r="K93" s="2"/>
      <c r="L93" s="2"/>
    </row>
    <row r="94" ht="15.75" customHeight="1">
      <c r="B94" s="2"/>
      <c r="C94" s="3"/>
      <c r="D94" s="4"/>
      <c r="E94" s="5"/>
      <c r="F94" s="2"/>
      <c r="G94" s="2"/>
      <c r="H94" s="2"/>
      <c r="I94" s="6"/>
      <c r="J94" s="2"/>
      <c r="K94" s="2"/>
      <c r="L94" s="2"/>
    </row>
    <row r="95" ht="15.75" customHeight="1">
      <c r="B95" s="2"/>
      <c r="C95" s="3"/>
      <c r="D95" s="4"/>
      <c r="E95" s="5"/>
      <c r="F95" s="2"/>
      <c r="G95" s="2"/>
      <c r="H95" s="2"/>
      <c r="I95" s="6"/>
      <c r="J95" s="2"/>
      <c r="K95" s="2"/>
      <c r="L95" s="2"/>
    </row>
    <row r="96" ht="15.75" customHeight="1">
      <c r="B96" s="2"/>
      <c r="C96" s="3"/>
      <c r="D96" s="4"/>
      <c r="E96" s="5"/>
      <c r="F96" s="2"/>
      <c r="G96" s="2"/>
      <c r="H96" s="2"/>
      <c r="I96" s="6"/>
      <c r="J96" s="2"/>
      <c r="K96" s="2"/>
      <c r="L96" s="2"/>
    </row>
    <row r="97" ht="15.75" customHeight="1">
      <c r="B97" s="2"/>
      <c r="C97" s="3"/>
      <c r="D97" s="4"/>
      <c r="E97" s="5"/>
      <c r="F97" s="2"/>
      <c r="G97" s="2"/>
      <c r="H97" s="2"/>
      <c r="I97" s="6"/>
      <c r="J97" s="2"/>
      <c r="K97" s="2"/>
      <c r="L97" s="2"/>
    </row>
    <row r="98" ht="15.75" customHeight="1">
      <c r="B98" s="2"/>
      <c r="C98" s="3"/>
      <c r="D98" s="4"/>
      <c r="E98" s="5"/>
      <c r="F98" s="2"/>
      <c r="G98" s="2"/>
      <c r="H98" s="2"/>
      <c r="I98" s="6"/>
      <c r="J98" s="2"/>
      <c r="K98" s="2"/>
      <c r="L98" s="2"/>
    </row>
    <row r="99" ht="15.75" customHeight="1">
      <c r="B99" s="2"/>
      <c r="C99" s="3"/>
      <c r="D99" s="4"/>
      <c r="E99" s="5"/>
      <c r="F99" s="2"/>
      <c r="G99" s="2"/>
      <c r="H99" s="2"/>
      <c r="I99" s="6"/>
      <c r="J99" s="2"/>
      <c r="K99" s="2"/>
      <c r="L99" s="2"/>
    </row>
    <row r="100" ht="15.75" customHeight="1">
      <c r="B100" s="2"/>
      <c r="C100" s="3"/>
      <c r="D100" s="4"/>
      <c r="E100" s="5"/>
      <c r="F100" s="2"/>
      <c r="G100" s="2"/>
      <c r="H100" s="2"/>
      <c r="I100" s="6"/>
      <c r="J100" s="2"/>
      <c r="K100" s="2"/>
      <c r="L100" s="2"/>
    </row>
    <row r="101" ht="15.75" customHeight="1">
      <c r="B101" s="2"/>
      <c r="C101" s="3"/>
      <c r="D101" s="4"/>
      <c r="E101" s="5"/>
      <c r="F101" s="2"/>
      <c r="G101" s="2"/>
      <c r="H101" s="2"/>
      <c r="I101" s="6"/>
      <c r="J101" s="2"/>
      <c r="K101" s="2"/>
      <c r="L101" s="2"/>
    </row>
    <row r="102" ht="15.75" customHeight="1">
      <c r="B102" s="2"/>
      <c r="C102" s="3"/>
      <c r="D102" s="4"/>
      <c r="E102" s="5"/>
      <c r="F102" s="2"/>
      <c r="G102" s="2"/>
      <c r="H102" s="2"/>
      <c r="I102" s="6"/>
      <c r="J102" s="2"/>
      <c r="K102" s="2"/>
      <c r="L102" s="2"/>
    </row>
    <row r="103" ht="15.75" customHeight="1">
      <c r="B103" s="2"/>
      <c r="C103" s="3"/>
      <c r="D103" s="4"/>
      <c r="E103" s="5"/>
      <c r="F103" s="2"/>
      <c r="G103" s="2"/>
      <c r="H103" s="2"/>
      <c r="I103" s="6"/>
      <c r="J103" s="2"/>
      <c r="K103" s="2"/>
      <c r="L103" s="2"/>
    </row>
    <row r="104" ht="15.75" customHeight="1">
      <c r="B104" s="2"/>
      <c r="C104" s="3"/>
      <c r="D104" s="4"/>
      <c r="E104" s="5"/>
      <c r="F104" s="2"/>
      <c r="G104" s="2"/>
      <c r="H104" s="2"/>
      <c r="I104" s="6"/>
      <c r="J104" s="2"/>
      <c r="K104" s="2"/>
      <c r="L104" s="2"/>
    </row>
    <row r="105" ht="15.75" customHeight="1">
      <c r="B105" s="2"/>
      <c r="C105" s="3"/>
      <c r="D105" s="4"/>
      <c r="E105" s="5"/>
      <c r="F105" s="2"/>
      <c r="G105" s="2"/>
      <c r="H105" s="2"/>
      <c r="I105" s="6"/>
      <c r="J105" s="2"/>
      <c r="K105" s="2"/>
      <c r="L105" s="2"/>
    </row>
    <row r="106" ht="15.75" customHeight="1">
      <c r="B106" s="2"/>
      <c r="C106" s="3"/>
      <c r="D106" s="4"/>
      <c r="E106" s="5"/>
      <c r="F106" s="2"/>
      <c r="G106" s="2"/>
      <c r="H106" s="2"/>
      <c r="I106" s="6"/>
      <c r="J106" s="2"/>
      <c r="K106" s="2"/>
      <c r="L106" s="2"/>
    </row>
    <row r="107" ht="15.75" customHeight="1">
      <c r="B107" s="2"/>
      <c r="C107" s="3"/>
      <c r="D107" s="4"/>
      <c r="E107" s="5"/>
      <c r="F107" s="2"/>
      <c r="G107" s="2"/>
      <c r="H107" s="2"/>
      <c r="I107" s="6"/>
      <c r="J107" s="2"/>
      <c r="K107" s="2"/>
      <c r="L107" s="2"/>
    </row>
    <row r="108" ht="15.75" customHeight="1">
      <c r="B108" s="2"/>
      <c r="C108" s="3"/>
      <c r="D108" s="4"/>
      <c r="E108" s="5"/>
      <c r="F108" s="2"/>
      <c r="G108" s="2"/>
      <c r="H108" s="2"/>
      <c r="I108" s="6"/>
      <c r="J108" s="2"/>
      <c r="K108" s="2"/>
      <c r="L108" s="2"/>
    </row>
    <row r="109" ht="15.75" customHeight="1">
      <c r="B109" s="2"/>
      <c r="C109" s="3"/>
      <c r="D109" s="4"/>
      <c r="E109" s="5"/>
      <c r="F109" s="2"/>
      <c r="G109" s="2"/>
      <c r="H109" s="2"/>
      <c r="I109" s="6"/>
      <c r="J109" s="2"/>
      <c r="K109" s="2"/>
      <c r="L109" s="2"/>
    </row>
    <row r="110" ht="15.75" customHeight="1">
      <c r="B110" s="2"/>
      <c r="C110" s="3"/>
      <c r="D110" s="4"/>
      <c r="E110" s="5"/>
      <c r="F110" s="2"/>
      <c r="G110" s="2"/>
      <c r="H110" s="2"/>
      <c r="I110" s="6"/>
      <c r="J110" s="2"/>
      <c r="K110" s="2"/>
      <c r="L110" s="2"/>
    </row>
    <row r="111" ht="15.75" customHeight="1">
      <c r="B111" s="2"/>
      <c r="C111" s="3"/>
      <c r="D111" s="4"/>
      <c r="E111" s="5"/>
      <c r="F111" s="2"/>
      <c r="G111" s="2"/>
      <c r="H111" s="2"/>
      <c r="I111" s="6"/>
      <c r="J111" s="2"/>
      <c r="K111" s="2"/>
      <c r="L111" s="2"/>
    </row>
    <row r="112" ht="15.75" customHeight="1">
      <c r="B112" s="2"/>
      <c r="C112" s="3"/>
      <c r="D112" s="4"/>
      <c r="E112" s="5"/>
      <c r="F112" s="2"/>
      <c r="G112" s="2"/>
      <c r="H112" s="2"/>
      <c r="I112" s="6"/>
      <c r="J112" s="2"/>
      <c r="K112" s="2"/>
      <c r="L112" s="2"/>
    </row>
    <row r="113" ht="15.75" customHeight="1">
      <c r="B113" s="2"/>
      <c r="C113" s="3"/>
      <c r="D113" s="4"/>
      <c r="E113" s="5"/>
      <c r="F113" s="2"/>
      <c r="G113" s="2"/>
      <c r="H113" s="2"/>
      <c r="I113" s="6"/>
      <c r="J113" s="2"/>
      <c r="K113" s="2"/>
      <c r="L113" s="2"/>
    </row>
    <row r="114" ht="15.75" customHeight="1">
      <c r="B114" s="2"/>
      <c r="C114" s="3"/>
      <c r="D114" s="4"/>
      <c r="E114" s="5"/>
      <c r="F114" s="2"/>
      <c r="G114" s="2"/>
      <c r="H114" s="2"/>
      <c r="I114" s="6"/>
      <c r="J114" s="2"/>
      <c r="K114" s="2"/>
      <c r="L114" s="2"/>
    </row>
    <row r="115" ht="15.75" customHeight="1">
      <c r="B115" s="2"/>
      <c r="C115" s="3"/>
      <c r="D115" s="4"/>
      <c r="E115" s="5"/>
      <c r="F115" s="2"/>
      <c r="G115" s="2"/>
      <c r="H115" s="2"/>
      <c r="I115" s="6"/>
      <c r="J115" s="2"/>
      <c r="K115" s="2"/>
      <c r="L115" s="2"/>
    </row>
    <row r="116" ht="15.75" customHeight="1">
      <c r="B116" s="2"/>
      <c r="C116" s="3"/>
      <c r="D116" s="4"/>
      <c r="E116" s="5"/>
      <c r="F116" s="2"/>
      <c r="G116" s="2"/>
      <c r="H116" s="2"/>
      <c r="I116" s="6"/>
      <c r="J116" s="2"/>
      <c r="K116" s="2"/>
      <c r="L116" s="2"/>
    </row>
    <row r="117" ht="15.75" customHeight="1">
      <c r="B117" s="2"/>
      <c r="C117" s="3"/>
      <c r="D117" s="4"/>
      <c r="E117" s="5"/>
      <c r="F117" s="2"/>
      <c r="G117" s="2"/>
      <c r="H117" s="2"/>
      <c r="I117" s="6"/>
      <c r="J117" s="2"/>
      <c r="K117" s="2"/>
      <c r="L117" s="2"/>
    </row>
    <row r="118" ht="15.75" customHeight="1">
      <c r="B118" s="2"/>
      <c r="C118" s="3"/>
      <c r="D118" s="4"/>
      <c r="E118" s="5"/>
      <c r="F118" s="2"/>
      <c r="G118" s="2"/>
      <c r="H118" s="2"/>
      <c r="I118" s="6"/>
      <c r="J118" s="2"/>
      <c r="K118" s="2"/>
      <c r="L118" s="2"/>
    </row>
    <row r="119" ht="15.75" customHeight="1">
      <c r="B119" s="2"/>
      <c r="C119" s="3"/>
      <c r="D119" s="4"/>
      <c r="E119" s="5"/>
      <c r="F119" s="2"/>
      <c r="G119" s="2"/>
      <c r="H119" s="2"/>
      <c r="I119" s="6"/>
      <c r="J119" s="2"/>
      <c r="K119" s="2"/>
      <c r="L119" s="2"/>
    </row>
    <row r="120" ht="15.75" customHeight="1">
      <c r="B120" s="2"/>
      <c r="C120" s="3"/>
      <c r="D120" s="4"/>
      <c r="E120" s="5"/>
      <c r="F120" s="2"/>
      <c r="G120" s="2"/>
      <c r="H120" s="2"/>
      <c r="I120" s="6"/>
      <c r="J120" s="2"/>
      <c r="K120" s="2"/>
      <c r="L120" s="2"/>
    </row>
    <row r="121" ht="15.75" customHeight="1">
      <c r="B121" s="2"/>
      <c r="C121" s="3"/>
      <c r="D121" s="4"/>
      <c r="E121" s="5"/>
      <c r="F121" s="2"/>
      <c r="G121" s="2"/>
      <c r="H121" s="2"/>
      <c r="I121" s="6"/>
      <c r="J121" s="2"/>
      <c r="K121" s="2"/>
      <c r="L121" s="2"/>
    </row>
    <row r="122" ht="15.75" customHeight="1">
      <c r="B122" s="2"/>
      <c r="C122" s="3"/>
      <c r="D122" s="4"/>
      <c r="E122" s="5"/>
      <c r="F122" s="2"/>
      <c r="G122" s="2"/>
      <c r="H122" s="2"/>
      <c r="I122" s="6"/>
      <c r="J122" s="2"/>
      <c r="K122" s="2"/>
      <c r="L122" s="2"/>
    </row>
    <row r="123" ht="15.75" customHeight="1">
      <c r="B123" s="2"/>
      <c r="C123" s="3"/>
      <c r="D123" s="4"/>
      <c r="E123" s="5"/>
      <c r="F123" s="2"/>
      <c r="G123" s="2"/>
      <c r="H123" s="2"/>
      <c r="I123" s="6"/>
      <c r="J123" s="2"/>
      <c r="K123" s="2"/>
      <c r="L123" s="2"/>
    </row>
    <row r="124" ht="15.75" customHeight="1">
      <c r="B124" s="2"/>
      <c r="C124" s="3"/>
      <c r="D124" s="4"/>
      <c r="E124" s="5"/>
      <c r="F124" s="2"/>
      <c r="G124" s="2"/>
      <c r="H124" s="2"/>
      <c r="I124" s="6"/>
      <c r="J124" s="2"/>
      <c r="K124" s="2"/>
      <c r="L124" s="2"/>
    </row>
    <row r="125" ht="15.75" customHeight="1">
      <c r="B125" s="2"/>
      <c r="C125" s="3"/>
      <c r="D125" s="4"/>
      <c r="E125" s="5"/>
      <c r="F125" s="2"/>
      <c r="G125" s="2"/>
      <c r="H125" s="2"/>
      <c r="I125" s="6"/>
      <c r="J125" s="2"/>
      <c r="K125" s="2"/>
      <c r="L125" s="2"/>
    </row>
    <row r="126" ht="15.75" customHeight="1">
      <c r="B126" s="2"/>
      <c r="C126" s="3"/>
      <c r="D126" s="4"/>
      <c r="E126" s="5"/>
      <c r="F126" s="2"/>
      <c r="G126" s="2"/>
      <c r="H126" s="2"/>
      <c r="I126" s="6"/>
      <c r="J126" s="2"/>
      <c r="K126" s="2"/>
      <c r="L126" s="2"/>
    </row>
    <row r="127" ht="15.75" customHeight="1">
      <c r="B127" s="2"/>
      <c r="C127" s="3"/>
      <c r="D127" s="4"/>
      <c r="E127" s="5"/>
      <c r="F127" s="2"/>
      <c r="G127" s="2"/>
      <c r="H127" s="2"/>
      <c r="I127" s="6"/>
      <c r="J127" s="2"/>
      <c r="K127" s="2"/>
      <c r="L127" s="2"/>
    </row>
    <row r="128" ht="15.75" customHeight="1">
      <c r="B128" s="2"/>
      <c r="C128" s="3"/>
      <c r="D128" s="4"/>
      <c r="E128" s="5"/>
      <c r="F128" s="2"/>
      <c r="G128" s="2"/>
      <c r="H128" s="2"/>
      <c r="I128" s="6"/>
      <c r="J128" s="2"/>
      <c r="K128" s="2"/>
      <c r="L128" s="2"/>
    </row>
    <row r="129" ht="15.75" customHeight="1">
      <c r="B129" s="2"/>
      <c r="C129" s="3"/>
      <c r="D129" s="4"/>
      <c r="E129" s="5"/>
      <c r="F129" s="2"/>
      <c r="G129" s="2"/>
      <c r="H129" s="2"/>
      <c r="I129" s="6"/>
      <c r="J129" s="2"/>
      <c r="K129" s="2"/>
      <c r="L129" s="2"/>
    </row>
    <row r="130" ht="15.75" customHeight="1">
      <c r="B130" s="2"/>
      <c r="C130" s="3"/>
      <c r="D130" s="4"/>
      <c r="E130" s="5"/>
      <c r="F130" s="2"/>
      <c r="G130" s="2"/>
      <c r="H130" s="2"/>
      <c r="I130" s="6"/>
      <c r="J130" s="2"/>
      <c r="K130" s="2"/>
      <c r="L130" s="2"/>
    </row>
    <row r="131" ht="15.75" customHeight="1">
      <c r="B131" s="2"/>
      <c r="C131" s="3"/>
      <c r="D131" s="4"/>
      <c r="E131" s="5"/>
      <c r="F131" s="2"/>
      <c r="G131" s="2"/>
      <c r="H131" s="2"/>
      <c r="I131" s="6"/>
      <c r="J131" s="2"/>
      <c r="K131" s="2"/>
      <c r="L131" s="2"/>
    </row>
    <row r="132" ht="15.75" customHeight="1">
      <c r="B132" s="2"/>
      <c r="C132" s="3"/>
      <c r="D132" s="4"/>
      <c r="E132" s="5"/>
      <c r="F132" s="2"/>
      <c r="G132" s="2"/>
      <c r="H132" s="2"/>
      <c r="I132" s="6"/>
      <c r="J132" s="2"/>
      <c r="K132" s="2"/>
      <c r="L132" s="2"/>
    </row>
    <row r="133" ht="15.75" customHeight="1">
      <c r="B133" s="2"/>
      <c r="C133" s="3"/>
      <c r="D133" s="4"/>
      <c r="E133" s="5"/>
      <c r="F133" s="2"/>
      <c r="G133" s="2"/>
      <c r="H133" s="2"/>
      <c r="I133" s="6"/>
      <c r="J133" s="2"/>
      <c r="K133" s="2"/>
      <c r="L133" s="2"/>
    </row>
    <row r="134" ht="15.75" customHeight="1">
      <c r="B134" s="2"/>
      <c r="C134" s="3"/>
      <c r="D134" s="4"/>
      <c r="E134" s="5"/>
      <c r="F134" s="2"/>
      <c r="G134" s="2"/>
      <c r="H134" s="2"/>
      <c r="I134" s="6"/>
      <c r="J134" s="2"/>
      <c r="K134" s="2"/>
      <c r="L134" s="2"/>
    </row>
    <row r="135" ht="15.75" customHeight="1">
      <c r="B135" s="2"/>
      <c r="C135" s="3"/>
      <c r="D135" s="4"/>
      <c r="E135" s="5"/>
      <c r="F135" s="2"/>
      <c r="G135" s="2"/>
      <c r="H135" s="2"/>
      <c r="I135" s="6"/>
      <c r="J135" s="2"/>
      <c r="K135" s="2"/>
      <c r="L135" s="2"/>
    </row>
    <row r="136" ht="15.75" customHeight="1">
      <c r="B136" s="2"/>
      <c r="C136" s="3"/>
      <c r="D136" s="4"/>
      <c r="E136" s="5"/>
      <c r="F136" s="2"/>
      <c r="G136" s="2"/>
      <c r="H136" s="2"/>
      <c r="I136" s="6"/>
      <c r="J136" s="2"/>
      <c r="K136" s="2"/>
      <c r="L136" s="2"/>
    </row>
    <row r="137" ht="15.75" customHeight="1">
      <c r="B137" s="2"/>
      <c r="C137" s="3"/>
      <c r="D137" s="4"/>
      <c r="E137" s="5"/>
      <c r="F137" s="2"/>
      <c r="G137" s="2"/>
      <c r="H137" s="2"/>
      <c r="I137" s="6"/>
      <c r="J137" s="2"/>
      <c r="K137" s="2"/>
      <c r="L137" s="2"/>
    </row>
    <row r="138" ht="15.75" customHeight="1">
      <c r="B138" s="2"/>
      <c r="C138" s="3"/>
      <c r="D138" s="4"/>
      <c r="E138" s="5"/>
      <c r="F138" s="2"/>
      <c r="G138" s="2"/>
      <c r="H138" s="2"/>
      <c r="I138" s="6"/>
      <c r="J138" s="2"/>
      <c r="K138" s="2"/>
      <c r="L138" s="2"/>
    </row>
    <row r="139" ht="15.75" customHeight="1">
      <c r="B139" s="2"/>
      <c r="C139" s="3"/>
      <c r="D139" s="4"/>
      <c r="E139" s="5"/>
      <c r="F139" s="2"/>
      <c r="G139" s="2"/>
      <c r="H139" s="2"/>
      <c r="I139" s="6"/>
      <c r="J139" s="2"/>
      <c r="K139" s="2"/>
      <c r="L139" s="2"/>
    </row>
    <row r="140" ht="15.75" customHeight="1">
      <c r="B140" s="2"/>
      <c r="C140" s="3"/>
      <c r="D140" s="4"/>
      <c r="E140" s="5"/>
      <c r="F140" s="2"/>
      <c r="G140" s="2"/>
      <c r="H140" s="2"/>
      <c r="I140" s="6"/>
      <c r="J140" s="2"/>
      <c r="K140" s="2"/>
      <c r="L140" s="2"/>
    </row>
    <row r="141" ht="15.75" customHeight="1">
      <c r="B141" s="2"/>
      <c r="C141" s="3"/>
      <c r="D141" s="4"/>
      <c r="E141" s="5"/>
      <c r="F141" s="2"/>
      <c r="G141" s="2"/>
      <c r="H141" s="2"/>
      <c r="I141" s="6"/>
      <c r="J141" s="2"/>
      <c r="K141" s="2"/>
      <c r="L141" s="2"/>
    </row>
    <row r="142" ht="15.75" customHeight="1">
      <c r="B142" s="2"/>
      <c r="C142" s="3"/>
      <c r="D142" s="4"/>
      <c r="E142" s="5"/>
      <c r="F142" s="2"/>
      <c r="G142" s="2"/>
      <c r="H142" s="2"/>
      <c r="I142" s="6"/>
      <c r="J142" s="2"/>
      <c r="K142" s="2"/>
      <c r="L142" s="2"/>
    </row>
    <row r="143" ht="15.75" customHeight="1">
      <c r="B143" s="2"/>
      <c r="C143" s="3"/>
      <c r="D143" s="4"/>
      <c r="E143" s="5"/>
      <c r="F143" s="2"/>
      <c r="G143" s="2"/>
      <c r="H143" s="2"/>
      <c r="I143" s="6"/>
      <c r="J143" s="2"/>
      <c r="K143" s="2"/>
      <c r="L143" s="2"/>
    </row>
    <row r="144" ht="15.75" customHeight="1">
      <c r="B144" s="2"/>
      <c r="C144" s="3"/>
      <c r="D144" s="4"/>
      <c r="E144" s="5"/>
      <c r="F144" s="2"/>
      <c r="G144" s="2"/>
      <c r="H144" s="2"/>
      <c r="I144" s="6"/>
      <c r="J144" s="2"/>
      <c r="K144" s="2"/>
      <c r="L144" s="2"/>
    </row>
    <row r="145" ht="15.75" customHeight="1">
      <c r="B145" s="2"/>
      <c r="C145" s="3"/>
      <c r="D145" s="4"/>
      <c r="E145" s="5"/>
      <c r="F145" s="2"/>
      <c r="G145" s="2"/>
      <c r="H145" s="2"/>
      <c r="I145" s="6"/>
      <c r="J145" s="2"/>
      <c r="K145" s="2"/>
      <c r="L145" s="2"/>
    </row>
    <row r="146" ht="15.75" customHeight="1">
      <c r="B146" s="2"/>
      <c r="C146" s="3"/>
      <c r="D146" s="4"/>
      <c r="E146" s="5"/>
      <c r="F146" s="2"/>
      <c r="G146" s="2"/>
      <c r="H146" s="2"/>
      <c r="I146" s="6"/>
      <c r="J146" s="2"/>
      <c r="K146" s="2"/>
      <c r="L146" s="2"/>
    </row>
    <row r="147" ht="15.75" customHeight="1">
      <c r="B147" s="2"/>
      <c r="C147" s="3"/>
      <c r="D147" s="4"/>
      <c r="E147" s="5"/>
      <c r="F147" s="2"/>
      <c r="G147" s="2"/>
      <c r="H147" s="2"/>
      <c r="I147" s="6"/>
      <c r="J147" s="2"/>
      <c r="K147" s="2"/>
      <c r="L147" s="2"/>
    </row>
    <row r="148" ht="15.75" customHeight="1">
      <c r="B148" s="2"/>
      <c r="C148" s="3"/>
      <c r="D148" s="4"/>
      <c r="E148" s="5"/>
      <c r="F148" s="2"/>
      <c r="G148" s="2"/>
      <c r="H148" s="2"/>
      <c r="I148" s="6"/>
      <c r="J148" s="2"/>
      <c r="K148" s="2"/>
      <c r="L148" s="2"/>
    </row>
    <row r="149" ht="15.75" customHeight="1">
      <c r="B149" s="2"/>
      <c r="C149" s="3"/>
      <c r="D149" s="4"/>
      <c r="E149" s="5"/>
      <c r="F149" s="2"/>
      <c r="G149" s="2"/>
      <c r="H149" s="2"/>
      <c r="I149" s="6"/>
      <c r="J149" s="2"/>
      <c r="K149" s="2"/>
      <c r="L149" s="2"/>
    </row>
    <row r="150" ht="15.75" customHeight="1">
      <c r="B150" s="2"/>
      <c r="C150" s="3"/>
      <c r="D150" s="4"/>
      <c r="E150" s="5"/>
      <c r="F150" s="2"/>
      <c r="G150" s="2"/>
      <c r="H150" s="2"/>
      <c r="I150" s="6"/>
      <c r="J150" s="2"/>
      <c r="K150" s="2"/>
      <c r="L150" s="2"/>
    </row>
    <row r="151" ht="15.75" customHeight="1">
      <c r="B151" s="2"/>
      <c r="C151" s="3"/>
      <c r="D151" s="4"/>
      <c r="E151" s="5"/>
      <c r="F151" s="2"/>
      <c r="G151" s="2"/>
      <c r="H151" s="2"/>
      <c r="I151" s="6"/>
      <c r="J151" s="2"/>
      <c r="K151" s="2"/>
      <c r="L151" s="2"/>
    </row>
    <row r="152" ht="15.75" customHeight="1">
      <c r="B152" s="2"/>
      <c r="C152" s="3"/>
      <c r="D152" s="4"/>
      <c r="E152" s="5"/>
      <c r="F152" s="2"/>
      <c r="G152" s="2"/>
      <c r="H152" s="2"/>
      <c r="I152" s="6"/>
      <c r="J152" s="2"/>
      <c r="K152" s="2"/>
      <c r="L152" s="2"/>
    </row>
    <row r="153" ht="15.75" customHeight="1">
      <c r="B153" s="2"/>
      <c r="C153" s="3"/>
      <c r="D153" s="4"/>
      <c r="E153" s="5"/>
      <c r="F153" s="2"/>
      <c r="G153" s="2"/>
      <c r="H153" s="2"/>
      <c r="I153" s="6"/>
      <c r="J153" s="2"/>
      <c r="K153" s="2"/>
      <c r="L153" s="2"/>
    </row>
    <row r="154" ht="15.75" customHeight="1">
      <c r="B154" s="2"/>
      <c r="C154" s="3"/>
      <c r="D154" s="4"/>
      <c r="E154" s="5"/>
      <c r="F154" s="2"/>
      <c r="G154" s="2"/>
      <c r="H154" s="2"/>
      <c r="I154" s="6"/>
      <c r="J154" s="2"/>
      <c r="K154" s="2"/>
      <c r="L154" s="2"/>
    </row>
    <row r="155" ht="15.75" customHeight="1">
      <c r="B155" s="2"/>
      <c r="C155" s="3"/>
      <c r="D155" s="4"/>
      <c r="E155" s="5"/>
      <c r="F155" s="2"/>
      <c r="G155" s="2"/>
      <c r="H155" s="2"/>
      <c r="I155" s="6"/>
      <c r="J155" s="2"/>
      <c r="K155" s="2"/>
      <c r="L155" s="2"/>
    </row>
    <row r="156" ht="15.75" customHeight="1">
      <c r="B156" s="2"/>
      <c r="C156" s="3"/>
      <c r="D156" s="4"/>
      <c r="E156" s="5"/>
      <c r="F156" s="2"/>
      <c r="G156" s="2"/>
      <c r="H156" s="2"/>
      <c r="I156" s="6"/>
      <c r="J156" s="2"/>
      <c r="K156" s="2"/>
      <c r="L156" s="2"/>
    </row>
    <row r="157" ht="15.75" customHeight="1">
      <c r="B157" s="2"/>
      <c r="C157" s="3"/>
      <c r="D157" s="4"/>
      <c r="E157" s="5"/>
      <c r="F157" s="2"/>
      <c r="G157" s="2"/>
      <c r="H157" s="2"/>
      <c r="I157" s="6"/>
      <c r="J157" s="2"/>
      <c r="K157" s="2"/>
      <c r="L157" s="2"/>
    </row>
    <row r="158" ht="15.75" customHeight="1">
      <c r="B158" s="2"/>
      <c r="C158" s="3"/>
      <c r="D158" s="4"/>
      <c r="E158" s="5"/>
      <c r="F158" s="2"/>
      <c r="G158" s="2"/>
      <c r="H158" s="2"/>
      <c r="I158" s="6"/>
      <c r="J158" s="2"/>
      <c r="K158" s="2"/>
      <c r="L158" s="2"/>
    </row>
    <row r="159" ht="15.75" customHeight="1">
      <c r="B159" s="2"/>
      <c r="C159" s="3"/>
      <c r="D159" s="4"/>
      <c r="E159" s="5"/>
      <c r="F159" s="2"/>
      <c r="G159" s="2"/>
      <c r="H159" s="2"/>
      <c r="I159" s="6"/>
      <c r="J159" s="2"/>
      <c r="K159" s="2"/>
      <c r="L159" s="2"/>
    </row>
    <row r="160" ht="15.75" customHeight="1">
      <c r="B160" s="2"/>
      <c r="C160" s="3"/>
      <c r="D160" s="4"/>
      <c r="E160" s="5"/>
      <c r="F160" s="2"/>
      <c r="G160" s="2"/>
      <c r="H160" s="2"/>
      <c r="I160" s="6"/>
      <c r="J160" s="2"/>
      <c r="K160" s="2"/>
      <c r="L160" s="2"/>
    </row>
    <row r="161" ht="15.75" customHeight="1">
      <c r="B161" s="2"/>
      <c r="C161" s="3"/>
      <c r="D161" s="4"/>
      <c r="E161" s="5"/>
      <c r="F161" s="2"/>
      <c r="G161" s="2"/>
      <c r="H161" s="2"/>
      <c r="I161" s="6"/>
      <c r="J161" s="2"/>
      <c r="K161" s="2"/>
      <c r="L161" s="2"/>
    </row>
    <row r="162" ht="15.75" customHeight="1">
      <c r="B162" s="2"/>
      <c r="C162" s="3"/>
      <c r="D162" s="4"/>
      <c r="E162" s="5"/>
      <c r="F162" s="2"/>
      <c r="G162" s="2"/>
      <c r="H162" s="2"/>
      <c r="I162" s="6"/>
      <c r="J162" s="2"/>
      <c r="K162" s="2"/>
      <c r="L162" s="2"/>
    </row>
    <row r="163" ht="15.75" customHeight="1">
      <c r="B163" s="2"/>
      <c r="C163" s="3"/>
      <c r="D163" s="4"/>
      <c r="E163" s="5"/>
      <c r="F163" s="2"/>
      <c r="G163" s="2"/>
      <c r="H163" s="2"/>
      <c r="I163" s="6"/>
      <c r="J163" s="2"/>
      <c r="K163" s="2"/>
      <c r="L163" s="2"/>
    </row>
    <row r="164" ht="15.75" customHeight="1">
      <c r="B164" s="2"/>
      <c r="C164" s="3"/>
      <c r="D164" s="4"/>
      <c r="E164" s="5"/>
      <c r="F164" s="2"/>
      <c r="G164" s="2"/>
      <c r="H164" s="2"/>
      <c r="I164" s="6"/>
      <c r="J164" s="2"/>
      <c r="K164" s="2"/>
      <c r="L164" s="2"/>
    </row>
    <row r="165" ht="15.75" customHeight="1">
      <c r="B165" s="2"/>
      <c r="C165" s="3"/>
      <c r="D165" s="4"/>
      <c r="E165" s="5"/>
      <c r="F165" s="2"/>
      <c r="G165" s="2"/>
      <c r="H165" s="2"/>
      <c r="I165" s="6"/>
      <c r="J165" s="2"/>
      <c r="K165" s="2"/>
      <c r="L165" s="2"/>
    </row>
    <row r="166" ht="15.75" customHeight="1">
      <c r="B166" s="2"/>
      <c r="C166" s="3"/>
      <c r="D166" s="4"/>
      <c r="E166" s="5"/>
      <c r="F166" s="2"/>
      <c r="G166" s="2"/>
      <c r="H166" s="2"/>
      <c r="I166" s="6"/>
      <c r="J166" s="2"/>
      <c r="K166" s="2"/>
      <c r="L166" s="2"/>
    </row>
    <row r="167" ht="15.75" customHeight="1">
      <c r="B167" s="2"/>
      <c r="C167" s="3"/>
      <c r="D167" s="4"/>
      <c r="E167" s="5"/>
      <c r="F167" s="2"/>
      <c r="G167" s="2"/>
      <c r="H167" s="2"/>
      <c r="I167" s="6"/>
      <c r="J167" s="2"/>
      <c r="K167" s="2"/>
      <c r="L167" s="2"/>
    </row>
    <row r="168" ht="15.75" customHeight="1">
      <c r="B168" s="2"/>
      <c r="C168" s="3"/>
      <c r="D168" s="4"/>
      <c r="E168" s="5"/>
      <c r="F168" s="2"/>
      <c r="G168" s="2"/>
      <c r="H168" s="2"/>
      <c r="I168" s="6"/>
      <c r="J168" s="2"/>
      <c r="K168" s="2"/>
      <c r="L168" s="2"/>
    </row>
    <row r="169" ht="15.75" customHeight="1">
      <c r="B169" s="2"/>
      <c r="C169" s="3"/>
      <c r="D169" s="4"/>
      <c r="E169" s="5"/>
      <c r="F169" s="2"/>
      <c r="G169" s="2"/>
      <c r="H169" s="2"/>
      <c r="I169" s="6"/>
      <c r="J169" s="2"/>
      <c r="K169" s="2"/>
      <c r="L169" s="2"/>
    </row>
    <row r="170" ht="15.75" customHeight="1">
      <c r="B170" s="2"/>
      <c r="C170" s="3"/>
      <c r="D170" s="4"/>
      <c r="E170" s="5"/>
      <c r="F170" s="2"/>
      <c r="G170" s="2"/>
      <c r="H170" s="2"/>
      <c r="I170" s="6"/>
      <c r="J170" s="2"/>
      <c r="K170" s="2"/>
      <c r="L170" s="2"/>
    </row>
    <row r="171" ht="15.75" customHeight="1">
      <c r="B171" s="2"/>
      <c r="C171" s="3"/>
      <c r="D171" s="4"/>
      <c r="E171" s="5"/>
      <c r="F171" s="2"/>
      <c r="G171" s="2"/>
      <c r="H171" s="2"/>
      <c r="I171" s="6"/>
      <c r="J171" s="2"/>
      <c r="K171" s="2"/>
      <c r="L171" s="2"/>
    </row>
    <row r="172" ht="15.75" customHeight="1">
      <c r="B172" s="2"/>
      <c r="C172" s="3"/>
      <c r="D172" s="4"/>
      <c r="E172" s="5"/>
      <c r="F172" s="2"/>
      <c r="G172" s="2"/>
      <c r="H172" s="2"/>
      <c r="I172" s="6"/>
      <c r="J172" s="2"/>
      <c r="K172" s="2"/>
      <c r="L172" s="2"/>
    </row>
    <row r="173" ht="15.75" customHeight="1">
      <c r="B173" s="2"/>
      <c r="C173" s="3"/>
      <c r="D173" s="4"/>
      <c r="E173" s="5"/>
      <c r="F173" s="2"/>
      <c r="G173" s="2"/>
      <c r="H173" s="2"/>
      <c r="I173" s="6"/>
      <c r="J173" s="2"/>
      <c r="K173" s="2"/>
      <c r="L173" s="2"/>
    </row>
    <row r="174" ht="15.75" customHeight="1">
      <c r="B174" s="2"/>
      <c r="C174" s="3"/>
      <c r="D174" s="4"/>
      <c r="E174" s="5"/>
      <c r="F174" s="2"/>
      <c r="G174" s="2"/>
      <c r="H174" s="2"/>
      <c r="I174" s="6"/>
      <c r="J174" s="2"/>
      <c r="K174" s="2"/>
      <c r="L174" s="2"/>
    </row>
    <row r="175" ht="15.75" customHeight="1">
      <c r="B175" s="2"/>
      <c r="C175" s="3"/>
      <c r="D175" s="4"/>
      <c r="E175" s="5"/>
      <c r="F175" s="2"/>
      <c r="G175" s="2"/>
      <c r="H175" s="2"/>
      <c r="I175" s="6"/>
      <c r="J175" s="2"/>
      <c r="K175" s="2"/>
      <c r="L175" s="2"/>
    </row>
    <row r="176" ht="15.75" customHeight="1">
      <c r="B176" s="2"/>
      <c r="C176" s="3"/>
      <c r="D176" s="4"/>
      <c r="E176" s="5"/>
      <c r="F176" s="2"/>
      <c r="G176" s="2"/>
      <c r="H176" s="2"/>
      <c r="I176" s="6"/>
      <c r="J176" s="2"/>
      <c r="K176" s="2"/>
      <c r="L176" s="2"/>
    </row>
    <row r="177" ht="15.75" customHeight="1">
      <c r="B177" s="2"/>
      <c r="C177" s="3"/>
      <c r="D177" s="4"/>
      <c r="E177" s="5"/>
      <c r="F177" s="2"/>
      <c r="G177" s="2"/>
      <c r="H177" s="2"/>
      <c r="I177" s="6"/>
      <c r="J177" s="2"/>
      <c r="K177" s="2"/>
      <c r="L177" s="2"/>
    </row>
    <row r="178" ht="15.75" customHeight="1">
      <c r="B178" s="2"/>
      <c r="C178" s="3"/>
      <c r="D178" s="4"/>
      <c r="E178" s="5"/>
      <c r="F178" s="2"/>
      <c r="G178" s="2"/>
      <c r="H178" s="2"/>
      <c r="I178" s="6"/>
      <c r="J178" s="2"/>
      <c r="K178" s="2"/>
      <c r="L178" s="2"/>
    </row>
    <row r="179" ht="15.75" customHeight="1">
      <c r="B179" s="2"/>
      <c r="C179" s="3"/>
      <c r="D179" s="4"/>
      <c r="E179" s="5"/>
      <c r="F179" s="2"/>
      <c r="G179" s="2"/>
      <c r="H179" s="2"/>
      <c r="I179" s="6"/>
      <c r="J179" s="2"/>
      <c r="K179" s="2"/>
      <c r="L179" s="2"/>
    </row>
    <row r="180" ht="15.75" customHeight="1">
      <c r="B180" s="2"/>
      <c r="C180" s="3"/>
      <c r="D180" s="4"/>
      <c r="E180" s="5"/>
      <c r="F180" s="2"/>
      <c r="G180" s="2"/>
      <c r="H180" s="2"/>
      <c r="I180" s="6"/>
      <c r="J180" s="2"/>
      <c r="K180" s="2"/>
      <c r="L180" s="2"/>
    </row>
    <row r="181" ht="15.75" customHeight="1">
      <c r="B181" s="2"/>
      <c r="C181" s="3"/>
      <c r="D181" s="4"/>
      <c r="E181" s="5"/>
      <c r="F181" s="2"/>
      <c r="G181" s="2"/>
      <c r="H181" s="2"/>
      <c r="I181" s="6"/>
      <c r="J181" s="2"/>
      <c r="K181" s="2"/>
      <c r="L181" s="2"/>
    </row>
    <row r="182" ht="15.75" customHeight="1">
      <c r="B182" s="2"/>
      <c r="C182" s="3"/>
      <c r="D182" s="4"/>
      <c r="E182" s="5"/>
      <c r="F182" s="2"/>
      <c r="G182" s="2"/>
      <c r="H182" s="2"/>
      <c r="I182" s="6"/>
      <c r="J182" s="2"/>
      <c r="K182" s="2"/>
      <c r="L182" s="2"/>
    </row>
    <row r="183" ht="15.75" customHeight="1">
      <c r="B183" s="2"/>
      <c r="C183" s="3"/>
      <c r="D183" s="4"/>
      <c r="E183" s="5"/>
      <c r="F183" s="2"/>
      <c r="G183" s="2"/>
      <c r="H183" s="2"/>
      <c r="I183" s="6"/>
      <c r="J183" s="2"/>
      <c r="K183" s="2"/>
      <c r="L183" s="2"/>
    </row>
    <row r="184" ht="15.75" customHeight="1">
      <c r="B184" s="2"/>
      <c r="C184" s="3"/>
      <c r="D184" s="4"/>
      <c r="E184" s="5"/>
      <c r="F184" s="2"/>
      <c r="G184" s="2"/>
      <c r="H184" s="2"/>
      <c r="I184" s="6"/>
      <c r="J184" s="2"/>
      <c r="K184" s="2"/>
      <c r="L184" s="2"/>
    </row>
    <row r="185" ht="15.75" customHeight="1">
      <c r="B185" s="2"/>
      <c r="C185" s="3"/>
      <c r="D185" s="4"/>
      <c r="E185" s="5"/>
      <c r="F185" s="2"/>
      <c r="G185" s="2"/>
      <c r="H185" s="2"/>
      <c r="I185" s="6"/>
      <c r="J185" s="2"/>
      <c r="K185" s="2"/>
      <c r="L185" s="2"/>
    </row>
    <row r="186" ht="15.75" customHeight="1">
      <c r="B186" s="2"/>
      <c r="C186" s="3"/>
      <c r="D186" s="4"/>
      <c r="E186" s="5"/>
      <c r="F186" s="2"/>
      <c r="G186" s="2"/>
      <c r="H186" s="2"/>
      <c r="I186" s="6"/>
      <c r="J186" s="2"/>
      <c r="K186" s="2"/>
      <c r="L186" s="2"/>
    </row>
    <row r="187" ht="15.75" customHeight="1">
      <c r="B187" s="2"/>
      <c r="C187" s="3"/>
      <c r="D187" s="4"/>
      <c r="E187" s="5"/>
      <c r="F187" s="2"/>
      <c r="G187" s="2"/>
      <c r="H187" s="2"/>
      <c r="I187" s="6"/>
      <c r="J187" s="2"/>
      <c r="K187" s="2"/>
      <c r="L187" s="2"/>
    </row>
    <row r="188" ht="15.75" customHeight="1">
      <c r="B188" s="2"/>
      <c r="C188" s="3"/>
      <c r="D188" s="4"/>
      <c r="E188" s="5"/>
      <c r="F188" s="2"/>
      <c r="G188" s="2"/>
      <c r="H188" s="2"/>
      <c r="I188" s="6"/>
      <c r="J188" s="2"/>
      <c r="K188" s="2"/>
      <c r="L188" s="2"/>
    </row>
    <row r="189" ht="15.75" customHeight="1">
      <c r="B189" s="2"/>
      <c r="C189" s="3"/>
      <c r="D189" s="4"/>
      <c r="E189" s="5"/>
      <c r="F189" s="2"/>
      <c r="G189" s="2"/>
      <c r="H189" s="2"/>
      <c r="I189" s="6"/>
      <c r="J189" s="2"/>
      <c r="K189" s="2"/>
      <c r="L189" s="2"/>
    </row>
    <row r="190" ht="15.75" customHeight="1">
      <c r="B190" s="2"/>
      <c r="C190" s="3"/>
      <c r="D190" s="4"/>
      <c r="E190" s="5"/>
      <c r="F190" s="2"/>
      <c r="G190" s="2"/>
      <c r="H190" s="2"/>
      <c r="I190" s="6"/>
      <c r="J190" s="2"/>
      <c r="K190" s="2"/>
      <c r="L190" s="2"/>
    </row>
    <row r="191" ht="15.75" customHeight="1">
      <c r="B191" s="2"/>
      <c r="C191" s="3"/>
      <c r="D191" s="4"/>
      <c r="E191" s="5"/>
      <c r="F191" s="2"/>
      <c r="G191" s="2"/>
      <c r="H191" s="2"/>
      <c r="I191" s="6"/>
      <c r="J191" s="2"/>
      <c r="K191" s="2"/>
      <c r="L191" s="2"/>
    </row>
    <row r="192" ht="15.75" customHeight="1">
      <c r="B192" s="2"/>
      <c r="C192" s="3"/>
      <c r="D192" s="4"/>
      <c r="E192" s="5"/>
      <c r="F192" s="2"/>
      <c r="G192" s="2"/>
      <c r="H192" s="2"/>
      <c r="I192" s="6"/>
      <c r="J192" s="2"/>
      <c r="K192" s="2"/>
      <c r="L192" s="2"/>
    </row>
    <row r="193" ht="15.75" customHeight="1">
      <c r="B193" s="2"/>
      <c r="C193" s="3"/>
      <c r="D193" s="4"/>
      <c r="E193" s="5"/>
      <c r="F193" s="2"/>
      <c r="G193" s="2"/>
      <c r="H193" s="2"/>
      <c r="I193" s="6"/>
      <c r="J193" s="2"/>
      <c r="K193" s="2"/>
      <c r="L193" s="2"/>
    </row>
    <row r="194" ht="15.75" customHeight="1">
      <c r="B194" s="2"/>
      <c r="C194" s="3"/>
      <c r="D194" s="4"/>
      <c r="E194" s="5"/>
      <c r="F194" s="2"/>
      <c r="G194" s="2"/>
      <c r="H194" s="2"/>
      <c r="I194" s="6"/>
      <c r="J194" s="2"/>
      <c r="K194" s="2"/>
      <c r="L194" s="2"/>
    </row>
    <row r="195" ht="15.75" customHeight="1">
      <c r="B195" s="2"/>
      <c r="C195" s="3"/>
      <c r="D195" s="4"/>
      <c r="E195" s="5"/>
      <c r="F195" s="2"/>
      <c r="G195" s="2"/>
      <c r="H195" s="2"/>
      <c r="I195" s="6"/>
      <c r="J195" s="2"/>
      <c r="K195" s="2"/>
      <c r="L195" s="2"/>
    </row>
    <row r="196" ht="15.75" customHeight="1">
      <c r="B196" s="2"/>
      <c r="C196" s="3"/>
      <c r="D196" s="4"/>
      <c r="E196" s="5"/>
      <c r="F196" s="2"/>
      <c r="G196" s="2"/>
      <c r="H196" s="2"/>
      <c r="I196" s="6"/>
      <c r="J196" s="2"/>
      <c r="K196" s="2"/>
      <c r="L196" s="2"/>
    </row>
    <row r="197" ht="15.75" customHeight="1">
      <c r="B197" s="2"/>
      <c r="C197" s="3"/>
      <c r="D197" s="4"/>
      <c r="E197" s="5"/>
      <c r="F197" s="2"/>
      <c r="G197" s="2"/>
      <c r="H197" s="2"/>
      <c r="I197" s="6"/>
      <c r="J197" s="2"/>
      <c r="K197" s="2"/>
      <c r="L197" s="2"/>
    </row>
    <row r="198" ht="15.75" customHeight="1">
      <c r="B198" s="2"/>
      <c r="C198" s="3"/>
      <c r="D198" s="4"/>
      <c r="E198" s="5"/>
      <c r="F198" s="2"/>
      <c r="G198" s="2"/>
      <c r="H198" s="2"/>
      <c r="I198" s="6"/>
      <c r="J198" s="2"/>
      <c r="K198" s="2"/>
      <c r="L198" s="2"/>
    </row>
    <row r="199" ht="15.75" customHeight="1">
      <c r="B199" s="2"/>
      <c r="C199" s="3"/>
      <c r="D199" s="4"/>
      <c r="E199" s="5"/>
      <c r="F199" s="2"/>
      <c r="G199" s="2"/>
      <c r="H199" s="2"/>
      <c r="I199" s="6"/>
      <c r="J199" s="2"/>
      <c r="K199" s="2"/>
      <c r="L199" s="2"/>
    </row>
    <row r="200" ht="15.75" customHeight="1">
      <c r="B200" s="2"/>
      <c r="C200" s="3"/>
      <c r="D200" s="4"/>
      <c r="E200" s="5"/>
      <c r="F200" s="2"/>
      <c r="G200" s="2"/>
      <c r="H200" s="2"/>
      <c r="I200" s="6"/>
      <c r="J200" s="2"/>
      <c r="K200" s="2"/>
      <c r="L200" s="2"/>
    </row>
    <row r="201" ht="15.75" customHeight="1">
      <c r="B201" s="2"/>
      <c r="C201" s="3"/>
      <c r="D201" s="4"/>
      <c r="E201" s="5"/>
      <c r="F201" s="2"/>
      <c r="G201" s="2"/>
      <c r="H201" s="2"/>
      <c r="I201" s="6"/>
      <c r="J201" s="2"/>
      <c r="K201" s="2"/>
      <c r="L201" s="2"/>
    </row>
    <row r="202" ht="15.75" customHeight="1">
      <c r="B202" s="2"/>
      <c r="C202" s="3"/>
      <c r="D202" s="4"/>
      <c r="E202" s="5"/>
      <c r="F202" s="2"/>
      <c r="G202" s="2"/>
      <c r="H202" s="2"/>
      <c r="I202" s="6"/>
      <c r="J202" s="2"/>
      <c r="K202" s="2"/>
      <c r="L202" s="2"/>
    </row>
    <row r="203" ht="15.75" customHeight="1">
      <c r="B203" s="2"/>
      <c r="C203" s="3"/>
      <c r="D203" s="4"/>
      <c r="E203" s="5"/>
      <c r="F203" s="2"/>
      <c r="G203" s="2"/>
      <c r="H203" s="2"/>
      <c r="I203" s="6"/>
      <c r="J203" s="2"/>
      <c r="K203" s="2"/>
      <c r="L203" s="2"/>
    </row>
    <row r="204" ht="15.75" customHeight="1">
      <c r="B204" s="2"/>
      <c r="C204" s="3"/>
      <c r="D204" s="4"/>
      <c r="E204" s="5"/>
      <c r="F204" s="2"/>
      <c r="G204" s="2"/>
      <c r="H204" s="2"/>
      <c r="I204" s="6"/>
      <c r="J204" s="2"/>
      <c r="K204" s="2"/>
      <c r="L204" s="2"/>
    </row>
    <row r="205" ht="15.75" customHeight="1">
      <c r="B205" s="2"/>
      <c r="C205" s="3"/>
      <c r="D205" s="4"/>
      <c r="E205" s="5"/>
      <c r="F205" s="2"/>
      <c r="G205" s="2"/>
      <c r="H205" s="2"/>
      <c r="I205" s="6"/>
      <c r="J205" s="2"/>
      <c r="K205" s="2"/>
      <c r="L205" s="2"/>
    </row>
    <row r="206" ht="15.75" customHeight="1">
      <c r="B206" s="2"/>
      <c r="C206" s="3"/>
      <c r="D206" s="4"/>
      <c r="E206" s="5"/>
      <c r="F206" s="2"/>
      <c r="G206" s="2"/>
      <c r="H206" s="2"/>
      <c r="I206" s="6"/>
      <c r="J206" s="2"/>
      <c r="K206" s="2"/>
      <c r="L206" s="2"/>
    </row>
    <row r="207" ht="15.75" customHeight="1">
      <c r="B207" s="2"/>
      <c r="C207" s="3"/>
      <c r="D207" s="4"/>
      <c r="E207" s="5"/>
      <c r="F207" s="2"/>
      <c r="G207" s="2"/>
      <c r="H207" s="2"/>
      <c r="I207" s="6"/>
      <c r="J207" s="2"/>
      <c r="K207" s="2"/>
      <c r="L207" s="2"/>
    </row>
    <row r="208" ht="15.75" customHeight="1">
      <c r="B208" s="2"/>
      <c r="C208" s="3"/>
      <c r="D208" s="4"/>
      <c r="E208" s="5"/>
      <c r="F208" s="2"/>
      <c r="G208" s="2"/>
      <c r="H208" s="2"/>
      <c r="I208" s="6"/>
      <c r="J208" s="2"/>
      <c r="K208" s="2"/>
      <c r="L208" s="2"/>
    </row>
    <row r="209" ht="15.75" customHeight="1">
      <c r="B209" s="2"/>
      <c r="C209" s="3"/>
      <c r="D209" s="4"/>
      <c r="E209" s="5"/>
      <c r="F209" s="2"/>
      <c r="G209" s="2"/>
      <c r="H209" s="2"/>
      <c r="I209" s="6"/>
      <c r="J209" s="2"/>
      <c r="K209" s="2"/>
      <c r="L209" s="2"/>
    </row>
    <row r="210" ht="15.75" customHeight="1">
      <c r="B210" s="2"/>
      <c r="C210" s="3"/>
      <c r="D210" s="4"/>
      <c r="E210" s="5"/>
      <c r="F210" s="2"/>
      <c r="G210" s="2"/>
      <c r="H210" s="2"/>
      <c r="I210" s="6"/>
      <c r="J210" s="2"/>
      <c r="K210" s="2"/>
      <c r="L210" s="2"/>
    </row>
    <row r="211" ht="15.75" customHeight="1">
      <c r="B211" s="2"/>
      <c r="C211" s="3"/>
      <c r="D211" s="4"/>
      <c r="E211" s="5"/>
      <c r="F211" s="2"/>
      <c r="G211" s="2"/>
      <c r="H211" s="2"/>
      <c r="I211" s="6"/>
      <c r="J211" s="2"/>
      <c r="K211" s="2"/>
      <c r="L211" s="2"/>
    </row>
    <row r="212" ht="15.75" customHeight="1">
      <c r="B212" s="2"/>
      <c r="C212" s="3"/>
      <c r="D212" s="4"/>
      <c r="E212" s="5"/>
      <c r="F212" s="2"/>
      <c r="G212" s="2"/>
      <c r="H212" s="2"/>
      <c r="I212" s="6"/>
      <c r="J212" s="2"/>
      <c r="K212" s="2"/>
      <c r="L212" s="2"/>
    </row>
    <row r="213" ht="15.75" customHeight="1">
      <c r="B213" s="2"/>
      <c r="C213" s="3"/>
      <c r="D213" s="4"/>
      <c r="E213" s="5"/>
      <c r="F213" s="2"/>
      <c r="G213" s="2"/>
      <c r="H213" s="2"/>
      <c r="I213" s="6"/>
      <c r="J213" s="2"/>
      <c r="K213" s="2"/>
      <c r="L213" s="2"/>
    </row>
    <row r="214" ht="15.75" customHeight="1">
      <c r="B214" s="2"/>
      <c r="C214" s="3"/>
      <c r="D214" s="4"/>
      <c r="E214" s="5"/>
      <c r="F214" s="2"/>
      <c r="G214" s="2"/>
      <c r="H214" s="2"/>
      <c r="I214" s="6"/>
      <c r="J214" s="2"/>
      <c r="K214" s="2"/>
      <c r="L214" s="2"/>
    </row>
    <row r="215" ht="15.75" customHeight="1">
      <c r="B215" s="2"/>
      <c r="C215" s="3"/>
      <c r="D215" s="4"/>
      <c r="E215" s="5"/>
      <c r="F215" s="2"/>
      <c r="G215" s="2"/>
      <c r="H215" s="2"/>
      <c r="I215" s="6"/>
      <c r="J215" s="2"/>
      <c r="K215" s="2"/>
      <c r="L215" s="2"/>
    </row>
    <row r="216" ht="15.75" customHeight="1">
      <c r="B216" s="2"/>
      <c r="C216" s="3"/>
      <c r="D216" s="4"/>
      <c r="E216" s="5"/>
      <c r="F216" s="2"/>
      <c r="G216" s="2"/>
      <c r="H216" s="2"/>
      <c r="I216" s="6"/>
      <c r="J216" s="2"/>
      <c r="K216" s="2"/>
      <c r="L216" s="2"/>
    </row>
    <row r="217" ht="15.75" customHeight="1">
      <c r="B217" s="2"/>
      <c r="C217" s="3"/>
      <c r="D217" s="4"/>
      <c r="E217" s="5"/>
      <c r="F217" s="2"/>
      <c r="G217" s="2"/>
      <c r="H217" s="2"/>
      <c r="I217" s="6"/>
      <c r="J217" s="2"/>
      <c r="K217" s="2"/>
      <c r="L217" s="2"/>
    </row>
    <row r="218" ht="15.75" customHeight="1">
      <c r="B218" s="2"/>
      <c r="C218" s="3"/>
      <c r="D218" s="4"/>
      <c r="E218" s="5"/>
      <c r="F218" s="2"/>
      <c r="G218" s="2"/>
      <c r="H218" s="2"/>
      <c r="I218" s="6"/>
      <c r="J218" s="2"/>
      <c r="K218" s="2"/>
      <c r="L218" s="2"/>
    </row>
    <row r="219" ht="15.75" customHeight="1">
      <c r="B219" s="2"/>
      <c r="C219" s="3"/>
      <c r="D219" s="4"/>
      <c r="E219" s="5"/>
      <c r="F219" s="2"/>
      <c r="G219" s="2"/>
      <c r="H219" s="2"/>
      <c r="I219" s="6"/>
      <c r="J219" s="2"/>
      <c r="K219" s="2"/>
      <c r="L219" s="2"/>
    </row>
    <row r="220" ht="15.75" customHeight="1">
      <c r="B220" s="2"/>
      <c r="C220" s="3"/>
      <c r="D220" s="4"/>
      <c r="E220" s="5"/>
      <c r="F220" s="2"/>
      <c r="G220" s="2"/>
      <c r="H220" s="2"/>
      <c r="I220" s="6"/>
      <c r="J220" s="2"/>
      <c r="K220" s="2"/>
      <c r="L220" s="2"/>
    </row>
    <row r="221" ht="15.75" customHeight="1">
      <c r="B221" s="2"/>
      <c r="C221" s="3"/>
      <c r="D221" s="4"/>
      <c r="E221" s="5"/>
      <c r="F221" s="2"/>
      <c r="G221" s="2"/>
      <c r="H221" s="2"/>
      <c r="I221" s="6"/>
      <c r="J221" s="2"/>
      <c r="K221" s="2"/>
      <c r="L221" s="2"/>
    </row>
    <row r="222" ht="15.75" customHeight="1">
      <c r="B222" s="2"/>
      <c r="C222" s="3"/>
      <c r="D222" s="4"/>
      <c r="E222" s="5"/>
      <c r="F222" s="2"/>
      <c r="G222" s="2"/>
      <c r="H222" s="2"/>
      <c r="I222" s="6"/>
      <c r="J222" s="2"/>
      <c r="K222" s="2"/>
      <c r="L222" s="2"/>
    </row>
    <row r="223" ht="15.75" customHeight="1">
      <c r="B223" s="2"/>
      <c r="C223" s="3"/>
      <c r="D223" s="4"/>
      <c r="E223" s="5"/>
      <c r="F223" s="2"/>
      <c r="G223" s="2"/>
      <c r="H223" s="2"/>
      <c r="I223" s="6"/>
      <c r="J223" s="2"/>
      <c r="K223" s="2"/>
      <c r="L223" s="2"/>
    </row>
    <row r="224" ht="15.75" customHeight="1">
      <c r="B224" s="2"/>
      <c r="C224" s="3"/>
      <c r="D224" s="4"/>
      <c r="E224" s="5"/>
      <c r="F224" s="2"/>
      <c r="G224" s="2"/>
      <c r="H224" s="2"/>
      <c r="I224" s="6"/>
      <c r="J224" s="2"/>
      <c r="K224" s="2"/>
      <c r="L224" s="2"/>
    </row>
    <row r="225" ht="15.75" customHeight="1">
      <c r="B225" s="2"/>
      <c r="C225" s="3"/>
      <c r="D225" s="4"/>
      <c r="E225" s="5"/>
      <c r="F225" s="2"/>
      <c r="G225" s="2"/>
      <c r="H225" s="2"/>
      <c r="I225" s="6"/>
      <c r="J225" s="2"/>
      <c r="K225" s="2"/>
      <c r="L225" s="2"/>
    </row>
    <row r="226" ht="15.75" customHeight="1">
      <c r="B226" s="2"/>
      <c r="C226" s="3"/>
      <c r="D226" s="4"/>
      <c r="E226" s="5"/>
      <c r="F226" s="2"/>
      <c r="G226" s="2"/>
      <c r="H226" s="2"/>
      <c r="I226" s="6"/>
      <c r="J226" s="2"/>
      <c r="K226" s="2"/>
      <c r="L226" s="2"/>
    </row>
    <row r="227" ht="15.75" customHeight="1">
      <c r="B227" s="2"/>
      <c r="C227" s="3"/>
      <c r="D227" s="4"/>
      <c r="E227" s="5"/>
      <c r="F227" s="2"/>
      <c r="G227" s="2"/>
      <c r="H227" s="2"/>
      <c r="I227" s="6"/>
      <c r="J227" s="2"/>
      <c r="K227" s="2"/>
      <c r="L227" s="2"/>
    </row>
    <row r="228" ht="15.75" customHeight="1">
      <c r="B228" s="2"/>
      <c r="C228" s="3"/>
      <c r="D228" s="4"/>
      <c r="E228" s="5"/>
      <c r="F228" s="2"/>
      <c r="G228" s="2"/>
      <c r="H228" s="2"/>
      <c r="I228" s="6"/>
      <c r="J228" s="2"/>
      <c r="K228" s="2"/>
      <c r="L228" s="2"/>
    </row>
    <row r="229" ht="15.75" customHeight="1">
      <c r="B229" s="2"/>
      <c r="C229" s="3"/>
      <c r="D229" s="4"/>
      <c r="E229" s="5"/>
      <c r="F229" s="2"/>
      <c r="G229" s="2"/>
      <c r="H229" s="2"/>
      <c r="I229" s="6"/>
      <c r="J229" s="2"/>
      <c r="K229" s="2"/>
      <c r="L229" s="2"/>
    </row>
    <row r="230" ht="15.75" customHeight="1">
      <c r="B230" s="2"/>
      <c r="C230" s="3"/>
      <c r="D230" s="4"/>
      <c r="E230" s="5"/>
      <c r="F230" s="2"/>
      <c r="G230" s="2"/>
      <c r="H230" s="2"/>
      <c r="I230" s="6"/>
      <c r="J230" s="2"/>
      <c r="K230" s="2"/>
      <c r="L230" s="2"/>
    </row>
    <row r="231" ht="15.75" customHeight="1">
      <c r="B231" s="2"/>
      <c r="C231" s="3"/>
      <c r="D231" s="4"/>
      <c r="E231" s="5"/>
      <c r="F231" s="2"/>
      <c r="G231" s="2"/>
      <c r="H231" s="2"/>
      <c r="I231" s="6"/>
      <c r="J231" s="2"/>
      <c r="K231" s="2"/>
      <c r="L231" s="2"/>
    </row>
    <row r="232" ht="15.75" customHeight="1">
      <c r="B232" s="2"/>
      <c r="C232" s="3"/>
      <c r="D232" s="4"/>
      <c r="E232" s="5"/>
      <c r="F232" s="2"/>
      <c r="G232" s="2"/>
      <c r="H232" s="2"/>
      <c r="I232" s="6"/>
      <c r="J232" s="2"/>
      <c r="K232" s="2"/>
      <c r="L232" s="2"/>
    </row>
    <row r="233" ht="15.75" customHeight="1">
      <c r="B233" s="2"/>
      <c r="C233" s="3"/>
      <c r="D233" s="4"/>
      <c r="E233" s="5"/>
      <c r="F233" s="2"/>
      <c r="G233" s="2"/>
      <c r="H233" s="2"/>
      <c r="I233" s="6"/>
      <c r="J233" s="2"/>
      <c r="K233" s="2"/>
      <c r="L233" s="2"/>
    </row>
    <row r="234" ht="15.75" customHeight="1">
      <c r="B234" s="2"/>
      <c r="C234" s="3"/>
      <c r="D234" s="4"/>
      <c r="E234" s="5"/>
      <c r="F234" s="2"/>
      <c r="G234" s="2"/>
      <c r="H234" s="2"/>
      <c r="I234" s="6"/>
      <c r="J234" s="2"/>
      <c r="K234" s="2"/>
      <c r="L234" s="2"/>
    </row>
    <row r="235" ht="15.75" customHeight="1">
      <c r="B235" s="2"/>
      <c r="C235" s="3"/>
      <c r="D235" s="4"/>
      <c r="E235" s="5"/>
      <c r="F235" s="2"/>
      <c r="G235" s="2"/>
      <c r="H235" s="2"/>
      <c r="I235" s="6"/>
      <c r="J235" s="2"/>
      <c r="K235" s="2"/>
      <c r="L235" s="2"/>
    </row>
    <row r="236" ht="15.75" customHeight="1">
      <c r="B236" s="2"/>
      <c r="C236" s="3"/>
      <c r="D236" s="4"/>
      <c r="E236" s="5"/>
      <c r="F236" s="2"/>
      <c r="G236" s="2"/>
      <c r="H236" s="2"/>
      <c r="I236" s="6"/>
      <c r="J236" s="2"/>
      <c r="K236" s="2"/>
      <c r="L236" s="2"/>
    </row>
    <row r="237" ht="15.75" customHeight="1">
      <c r="B237" s="2"/>
      <c r="C237" s="3"/>
      <c r="D237" s="4"/>
      <c r="E237" s="5"/>
      <c r="F237" s="2"/>
      <c r="G237" s="2"/>
      <c r="H237" s="2"/>
      <c r="I237" s="6"/>
      <c r="J237" s="2"/>
      <c r="K237" s="2"/>
      <c r="L237" s="2"/>
    </row>
    <row r="238" ht="15.75" customHeight="1">
      <c r="B238" s="2"/>
      <c r="C238" s="3"/>
      <c r="D238" s="4"/>
      <c r="E238" s="5"/>
      <c r="F238" s="2"/>
      <c r="G238" s="2"/>
      <c r="H238" s="2"/>
      <c r="I238" s="6"/>
      <c r="J238" s="2"/>
      <c r="K238" s="2"/>
      <c r="L238" s="2"/>
    </row>
    <row r="239" ht="15.75" customHeight="1">
      <c r="B239" s="2"/>
      <c r="C239" s="3"/>
      <c r="D239" s="4"/>
      <c r="E239" s="5"/>
      <c r="F239" s="2"/>
      <c r="G239" s="2"/>
      <c r="H239" s="2"/>
      <c r="I239" s="6"/>
      <c r="J239" s="2"/>
      <c r="K239" s="2"/>
      <c r="L239" s="2"/>
    </row>
    <row r="240" ht="15.75" customHeight="1">
      <c r="B240" s="2"/>
      <c r="C240" s="3"/>
      <c r="D240" s="4"/>
      <c r="E240" s="5"/>
      <c r="F240" s="2"/>
      <c r="G240" s="2"/>
      <c r="H240" s="2"/>
      <c r="I240" s="6"/>
      <c r="J240" s="2"/>
      <c r="K240" s="2"/>
      <c r="L240" s="2"/>
    </row>
    <row r="241" ht="15.75" customHeight="1">
      <c r="B241" s="2"/>
      <c r="C241" s="3"/>
      <c r="D241" s="4"/>
      <c r="E241" s="5"/>
      <c r="F241" s="2"/>
      <c r="G241" s="2"/>
      <c r="H241" s="2"/>
      <c r="I241" s="6"/>
      <c r="J241" s="2"/>
      <c r="K241" s="2"/>
      <c r="L241" s="2"/>
    </row>
    <row r="242" ht="15.75" customHeight="1">
      <c r="B242" s="2"/>
      <c r="C242" s="3"/>
      <c r="D242" s="4"/>
      <c r="E242" s="5"/>
      <c r="F242" s="2"/>
      <c r="G242" s="2"/>
      <c r="H242" s="2"/>
      <c r="I242" s="6"/>
      <c r="J242" s="2"/>
      <c r="K242" s="2"/>
      <c r="L242" s="2"/>
    </row>
    <row r="243" ht="15.75" customHeight="1">
      <c r="B243" s="2"/>
      <c r="C243" s="3"/>
      <c r="D243" s="4"/>
      <c r="E243" s="5"/>
      <c r="F243" s="2"/>
      <c r="G243" s="2"/>
      <c r="H243" s="2"/>
      <c r="I243" s="6"/>
      <c r="J243" s="2"/>
      <c r="K243" s="2"/>
      <c r="L243" s="2"/>
    </row>
    <row r="244" ht="15.75" customHeight="1">
      <c r="B244" s="2"/>
      <c r="C244" s="3"/>
      <c r="D244" s="4"/>
      <c r="E244" s="5"/>
      <c r="F244" s="2"/>
      <c r="G244" s="2"/>
      <c r="H244" s="2"/>
      <c r="I244" s="6"/>
      <c r="J244" s="2"/>
      <c r="K244" s="2"/>
      <c r="L244" s="2"/>
    </row>
    <row r="245" ht="15.75" customHeight="1">
      <c r="B245" s="2"/>
      <c r="C245" s="3"/>
      <c r="D245" s="4"/>
      <c r="E245" s="5"/>
      <c r="F245" s="2"/>
      <c r="G245" s="2"/>
      <c r="H245" s="2"/>
      <c r="I245" s="6"/>
      <c r="J245" s="2"/>
      <c r="K245" s="2"/>
      <c r="L245" s="2"/>
    </row>
    <row r="246" ht="15.75" customHeight="1">
      <c r="B246" s="2"/>
      <c r="C246" s="3"/>
      <c r="D246" s="4"/>
      <c r="E246" s="5"/>
      <c r="F246" s="2"/>
      <c r="G246" s="2"/>
      <c r="H246" s="2"/>
      <c r="I246" s="6"/>
      <c r="J246" s="2"/>
      <c r="K246" s="2"/>
      <c r="L246" s="2"/>
    </row>
    <row r="247" ht="15.75" customHeight="1">
      <c r="B247" s="2"/>
      <c r="C247" s="3"/>
      <c r="D247" s="4"/>
      <c r="E247" s="5"/>
      <c r="F247" s="2"/>
      <c r="G247" s="2"/>
      <c r="H247" s="2"/>
      <c r="I247" s="6"/>
      <c r="J247" s="2"/>
      <c r="K247" s="2"/>
      <c r="L247" s="2"/>
    </row>
    <row r="248" ht="15.75" customHeight="1">
      <c r="B248" s="2"/>
      <c r="C248" s="3"/>
      <c r="D248" s="4"/>
      <c r="E248" s="5"/>
      <c r="F248" s="2"/>
      <c r="G248" s="2"/>
      <c r="H248" s="2"/>
      <c r="I248" s="6"/>
      <c r="J248" s="2"/>
      <c r="K248" s="2"/>
      <c r="L248" s="2"/>
    </row>
    <row r="249" ht="15.75" customHeight="1">
      <c r="B249" s="2"/>
      <c r="C249" s="3"/>
      <c r="D249" s="4"/>
      <c r="E249" s="5"/>
      <c r="F249" s="2"/>
      <c r="G249" s="2"/>
      <c r="H249" s="2"/>
      <c r="I249" s="6"/>
      <c r="J249" s="2"/>
      <c r="K249" s="2"/>
      <c r="L249" s="2"/>
    </row>
    <row r="250" ht="15.75" customHeight="1">
      <c r="B250" s="2"/>
      <c r="C250" s="3"/>
      <c r="D250" s="4"/>
      <c r="E250" s="5"/>
      <c r="F250" s="2"/>
      <c r="G250" s="2"/>
      <c r="H250" s="2"/>
      <c r="I250" s="6"/>
      <c r="J250" s="2"/>
      <c r="K250" s="2"/>
      <c r="L250" s="2"/>
    </row>
    <row r="251" ht="15.75" customHeight="1">
      <c r="B251" s="2"/>
      <c r="C251" s="3"/>
      <c r="D251" s="4"/>
      <c r="E251" s="5"/>
      <c r="F251" s="2"/>
      <c r="G251" s="2"/>
      <c r="H251" s="2"/>
      <c r="I251" s="6"/>
      <c r="J251" s="2"/>
      <c r="K251" s="2"/>
      <c r="L251" s="2"/>
    </row>
    <row r="252" ht="15.75" customHeight="1">
      <c r="B252" s="2"/>
      <c r="C252" s="3"/>
      <c r="D252" s="4"/>
      <c r="E252" s="5"/>
      <c r="F252" s="2"/>
      <c r="G252" s="2"/>
      <c r="H252" s="2"/>
      <c r="I252" s="6"/>
      <c r="J252" s="2"/>
      <c r="K252" s="2"/>
      <c r="L252" s="2"/>
    </row>
    <row r="253" ht="15.75" customHeight="1">
      <c r="B253" s="2"/>
      <c r="C253" s="3"/>
      <c r="D253" s="4"/>
      <c r="E253" s="5"/>
      <c r="F253" s="2"/>
      <c r="G253" s="2"/>
      <c r="H253" s="2"/>
      <c r="I253" s="6"/>
      <c r="J253" s="2"/>
      <c r="K253" s="2"/>
      <c r="L253" s="2"/>
    </row>
    <row r="254" ht="15.75" customHeight="1">
      <c r="B254" s="2"/>
      <c r="C254" s="3"/>
      <c r="D254" s="4"/>
      <c r="E254" s="5"/>
      <c r="F254" s="2"/>
      <c r="G254" s="2"/>
      <c r="H254" s="2"/>
      <c r="I254" s="6"/>
      <c r="J254" s="2"/>
      <c r="K254" s="2"/>
      <c r="L254" s="2"/>
    </row>
    <row r="255" ht="15.75" customHeight="1">
      <c r="B255" s="2"/>
      <c r="C255" s="3"/>
      <c r="D255" s="4"/>
      <c r="E255" s="5"/>
      <c r="F255" s="2"/>
      <c r="G255" s="2"/>
      <c r="H255" s="2"/>
      <c r="I255" s="6"/>
      <c r="J255" s="2"/>
      <c r="K255" s="2"/>
      <c r="L255" s="2"/>
    </row>
    <row r="256" ht="15.75" customHeight="1">
      <c r="B256" s="2"/>
      <c r="C256" s="3"/>
      <c r="D256" s="4"/>
      <c r="E256" s="5"/>
      <c r="F256" s="2"/>
      <c r="G256" s="2"/>
      <c r="H256" s="2"/>
      <c r="I256" s="6"/>
      <c r="J256" s="2"/>
      <c r="K256" s="2"/>
      <c r="L256" s="2"/>
    </row>
    <row r="257" ht="15.75" customHeight="1">
      <c r="B257" s="2"/>
      <c r="C257" s="3"/>
      <c r="D257" s="4"/>
      <c r="E257" s="5"/>
      <c r="F257" s="2"/>
      <c r="G257" s="2"/>
      <c r="H257" s="2"/>
      <c r="I257" s="6"/>
      <c r="J257" s="2"/>
      <c r="K257" s="2"/>
      <c r="L257" s="2"/>
    </row>
    <row r="258" ht="15.75" customHeight="1">
      <c r="B258" s="2"/>
      <c r="C258" s="3"/>
      <c r="D258" s="4"/>
      <c r="E258" s="5"/>
      <c r="F258" s="2"/>
      <c r="G258" s="2"/>
      <c r="H258" s="2"/>
      <c r="I258" s="6"/>
      <c r="J258" s="2"/>
      <c r="K258" s="2"/>
      <c r="L258" s="2"/>
    </row>
    <row r="259" ht="15.75" customHeight="1">
      <c r="B259" s="2"/>
      <c r="C259" s="3"/>
      <c r="D259" s="4"/>
      <c r="E259" s="5"/>
      <c r="F259" s="2"/>
      <c r="G259" s="2"/>
      <c r="H259" s="2"/>
      <c r="I259" s="6"/>
      <c r="J259" s="2"/>
      <c r="K259" s="2"/>
      <c r="L259" s="2"/>
    </row>
    <row r="260" ht="15.75" customHeight="1">
      <c r="B260" s="2"/>
      <c r="C260" s="3"/>
      <c r="D260" s="4"/>
      <c r="E260" s="5"/>
      <c r="F260" s="2"/>
      <c r="G260" s="2"/>
      <c r="H260" s="2"/>
      <c r="I260" s="6"/>
      <c r="J260" s="2"/>
      <c r="K260" s="2"/>
      <c r="L260" s="2"/>
    </row>
    <row r="261" ht="15.75" customHeight="1">
      <c r="B261" s="2"/>
      <c r="C261" s="3"/>
      <c r="D261" s="4"/>
      <c r="E261" s="5"/>
      <c r="F261" s="2"/>
      <c r="G261" s="2"/>
      <c r="H261" s="2"/>
      <c r="I261" s="6"/>
      <c r="J261" s="2"/>
      <c r="K261" s="2"/>
      <c r="L261" s="2"/>
    </row>
    <row r="262" ht="15.75" customHeight="1">
      <c r="B262" s="2"/>
      <c r="C262" s="3"/>
      <c r="D262" s="4"/>
      <c r="E262" s="5"/>
      <c r="F262" s="2"/>
      <c r="G262" s="2"/>
      <c r="H262" s="2"/>
      <c r="I262" s="6"/>
      <c r="J262" s="2"/>
      <c r="K262" s="2"/>
      <c r="L262" s="2"/>
    </row>
    <row r="263" ht="15.75" customHeight="1">
      <c r="B263" s="2"/>
      <c r="C263" s="3"/>
      <c r="D263" s="4"/>
      <c r="E263" s="5"/>
      <c r="F263" s="2"/>
      <c r="G263" s="2"/>
      <c r="H263" s="2"/>
      <c r="I263" s="6"/>
      <c r="J263" s="2"/>
      <c r="K263" s="2"/>
      <c r="L263" s="2"/>
    </row>
    <row r="264" ht="15.75" customHeight="1">
      <c r="B264" s="2"/>
      <c r="C264" s="3"/>
      <c r="D264" s="4"/>
      <c r="E264" s="5"/>
      <c r="F264" s="2"/>
      <c r="G264" s="2"/>
      <c r="H264" s="2"/>
      <c r="I264" s="6"/>
      <c r="J264" s="2"/>
      <c r="K264" s="2"/>
      <c r="L264" s="2"/>
    </row>
    <row r="265" ht="15.75" customHeight="1">
      <c r="B265" s="2"/>
      <c r="C265" s="3"/>
      <c r="D265" s="4"/>
      <c r="E265" s="5"/>
      <c r="F265" s="2"/>
      <c r="G265" s="2"/>
      <c r="H265" s="2"/>
      <c r="I265" s="6"/>
      <c r="J265" s="2"/>
      <c r="K265" s="2"/>
      <c r="L265" s="2"/>
    </row>
    <row r="266" ht="15.75" customHeight="1">
      <c r="B266" s="2"/>
      <c r="C266" s="3"/>
      <c r="D266" s="4"/>
      <c r="E266" s="5"/>
      <c r="F266" s="2"/>
      <c r="G266" s="2"/>
      <c r="H266" s="2"/>
      <c r="I266" s="6"/>
      <c r="J266" s="2"/>
      <c r="K266" s="2"/>
      <c r="L266" s="2"/>
    </row>
    <row r="267" ht="15.75" customHeight="1">
      <c r="B267" s="2"/>
      <c r="C267" s="3"/>
      <c r="D267" s="4"/>
      <c r="E267" s="5"/>
      <c r="F267" s="2"/>
      <c r="G267" s="2"/>
      <c r="H267" s="2"/>
      <c r="I267" s="6"/>
      <c r="J267" s="2"/>
      <c r="K267" s="2"/>
      <c r="L267" s="2"/>
    </row>
    <row r="268" ht="15.75" customHeight="1">
      <c r="B268" s="2"/>
      <c r="C268" s="3"/>
      <c r="D268" s="4"/>
      <c r="E268" s="5"/>
      <c r="F268" s="2"/>
      <c r="G268" s="2"/>
      <c r="H268" s="2"/>
      <c r="I268" s="6"/>
      <c r="J268" s="2"/>
      <c r="K268" s="2"/>
      <c r="L268" s="2"/>
    </row>
    <row r="269" ht="15.75" customHeight="1">
      <c r="B269" s="2"/>
      <c r="C269" s="3"/>
      <c r="D269" s="4"/>
      <c r="E269" s="5"/>
      <c r="F269" s="2"/>
      <c r="G269" s="2"/>
      <c r="H269" s="2"/>
      <c r="I269" s="6"/>
      <c r="J269" s="2"/>
      <c r="K269" s="2"/>
      <c r="L269" s="2"/>
    </row>
    <row r="270" ht="15.75" customHeight="1">
      <c r="B270" s="2"/>
      <c r="C270" s="3"/>
      <c r="D270" s="4"/>
      <c r="E270" s="5"/>
      <c r="F270" s="2"/>
      <c r="G270" s="2"/>
      <c r="H270" s="2"/>
      <c r="I270" s="6"/>
      <c r="J270" s="2"/>
      <c r="K270" s="2"/>
      <c r="L270" s="2"/>
    </row>
    <row r="271" ht="15.75" customHeight="1">
      <c r="B271" s="2"/>
      <c r="C271" s="3"/>
      <c r="D271" s="4"/>
      <c r="E271" s="5"/>
      <c r="F271" s="2"/>
      <c r="G271" s="2"/>
      <c r="H271" s="2"/>
      <c r="I271" s="6"/>
      <c r="J271" s="2"/>
      <c r="K271" s="2"/>
      <c r="L271" s="2"/>
    </row>
    <row r="272" ht="15.75" customHeight="1">
      <c r="B272" s="2"/>
      <c r="C272" s="3"/>
      <c r="D272" s="4"/>
      <c r="E272" s="5"/>
      <c r="F272" s="2"/>
      <c r="G272" s="2"/>
      <c r="H272" s="2"/>
      <c r="I272" s="6"/>
      <c r="J272" s="2"/>
      <c r="K272" s="2"/>
      <c r="L272" s="2"/>
    </row>
    <row r="273" ht="15.75" customHeight="1">
      <c r="B273" s="2"/>
      <c r="C273" s="3"/>
      <c r="D273" s="4"/>
      <c r="E273" s="5"/>
      <c r="F273" s="2"/>
      <c r="G273" s="2"/>
      <c r="H273" s="2"/>
      <c r="I273" s="6"/>
      <c r="J273" s="2"/>
      <c r="K273" s="2"/>
      <c r="L273" s="2"/>
    </row>
    <row r="274" ht="15.75" customHeight="1">
      <c r="B274" s="2"/>
      <c r="C274" s="3"/>
      <c r="D274" s="4"/>
      <c r="E274" s="5"/>
      <c r="F274" s="2"/>
      <c r="G274" s="2"/>
      <c r="H274" s="2"/>
      <c r="I274" s="6"/>
      <c r="J274" s="2"/>
      <c r="K274" s="2"/>
      <c r="L274" s="2"/>
    </row>
    <row r="275" ht="15.75" customHeight="1">
      <c r="B275" s="2"/>
      <c r="C275" s="3"/>
      <c r="D275" s="4"/>
      <c r="E275" s="5"/>
      <c r="F275" s="2"/>
      <c r="G275" s="2"/>
      <c r="H275" s="2"/>
      <c r="I275" s="6"/>
      <c r="J275" s="2"/>
      <c r="K275" s="2"/>
      <c r="L275" s="2"/>
    </row>
    <row r="276" ht="15.75" customHeight="1">
      <c r="B276" s="2"/>
      <c r="C276" s="3"/>
      <c r="D276" s="4"/>
      <c r="E276" s="5"/>
      <c r="F276" s="2"/>
      <c r="G276" s="2"/>
      <c r="H276" s="2"/>
      <c r="I276" s="6"/>
      <c r="J276" s="2"/>
      <c r="K276" s="2"/>
      <c r="L276" s="2"/>
    </row>
    <row r="277" ht="15.75" customHeight="1">
      <c r="B277" s="2"/>
      <c r="C277" s="3"/>
      <c r="D277" s="4"/>
      <c r="E277" s="5"/>
      <c r="F277" s="2"/>
      <c r="G277" s="2"/>
      <c r="H277" s="2"/>
      <c r="I277" s="6"/>
      <c r="J277" s="2"/>
      <c r="K277" s="2"/>
      <c r="L277" s="2"/>
    </row>
    <row r="278" ht="15.75" customHeight="1">
      <c r="B278" s="2"/>
      <c r="C278" s="3"/>
      <c r="D278" s="4"/>
      <c r="E278" s="5"/>
      <c r="F278" s="2"/>
      <c r="G278" s="2"/>
      <c r="H278" s="2"/>
      <c r="I278" s="6"/>
      <c r="J278" s="2"/>
      <c r="K278" s="2"/>
      <c r="L278" s="2"/>
    </row>
    <row r="279" ht="15.75" customHeight="1">
      <c r="B279" s="2"/>
      <c r="C279" s="3"/>
      <c r="D279" s="4"/>
      <c r="E279" s="5"/>
      <c r="F279" s="2"/>
      <c r="G279" s="2"/>
      <c r="H279" s="2"/>
      <c r="I279" s="6"/>
      <c r="J279" s="2"/>
      <c r="K279" s="2"/>
      <c r="L279" s="2"/>
    </row>
    <row r="280" ht="15.75" customHeight="1">
      <c r="B280" s="2"/>
      <c r="C280" s="3"/>
      <c r="D280" s="4"/>
      <c r="E280" s="5"/>
      <c r="F280" s="2"/>
      <c r="G280" s="2"/>
      <c r="H280" s="2"/>
      <c r="I280" s="6"/>
      <c r="J280" s="2"/>
      <c r="K280" s="2"/>
      <c r="L280" s="2"/>
    </row>
    <row r="281" ht="15.75" customHeight="1">
      <c r="B281" s="2"/>
      <c r="C281" s="3"/>
      <c r="D281" s="4"/>
      <c r="E281" s="5"/>
      <c r="F281" s="2"/>
      <c r="G281" s="2"/>
      <c r="H281" s="2"/>
      <c r="I281" s="6"/>
      <c r="J281" s="2"/>
      <c r="K281" s="2"/>
      <c r="L281" s="2"/>
    </row>
    <row r="282" ht="15.75" customHeight="1">
      <c r="B282" s="2"/>
      <c r="C282" s="3"/>
      <c r="D282" s="4"/>
      <c r="E282" s="5"/>
      <c r="F282" s="2"/>
      <c r="G282" s="2"/>
      <c r="H282" s="2"/>
      <c r="I282" s="6"/>
      <c r="J282" s="2"/>
      <c r="K282" s="2"/>
      <c r="L282" s="2"/>
    </row>
    <row r="283" ht="15.75" customHeight="1">
      <c r="B283" s="2"/>
      <c r="C283" s="3"/>
      <c r="D283" s="4"/>
      <c r="E283" s="5"/>
      <c r="F283" s="2"/>
      <c r="G283" s="2"/>
      <c r="H283" s="2"/>
      <c r="I283" s="6"/>
      <c r="J283" s="2"/>
      <c r="K283" s="2"/>
      <c r="L283" s="2"/>
    </row>
    <row r="284" ht="15.75" customHeight="1">
      <c r="B284" s="2"/>
      <c r="C284" s="3"/>
      <c r="D284" s="4"/>
      <c r="E284" s="5"/>
      <c r="F284" s="2"/>
      <c r="G284" s="2"/>
      <c r="H284" s="2"/>
      <c r="I284" s="6"/>
      <c r="J284" s="2"/>
      <c r="K284" s="2"/>
      <c r="L284" s="2"/>
    </row>
    <row r="285" ht="15.75" customHeight="1">
      <c r="B285" s="2"/>
      <c r="C285" s="3"/>
      <c r="D285" s="4"/>
      <c r="E285" s="5"/>
      <c r="F285" s="2"/>
      <c r="G285" s="2"/>
      <c r="H285" s="2"/>
      <c r="I285" s="6"/>
      <c r="J285" s="2"/>
      <c r="K285" s="2"/>
      <c r="L285" s="2"/>
    </row>
    <row r="286" ht="15.75" customHeight="1">
      <c r="B286" s="2"/>
      <c r="C286" s="3"/>
      <c r="D286" s="4"/>
      <c r="E286" s="5"/>
      <c r="F286" s="2"/>
      <c r="G286" s="2"/>
      <c r="H286" s="2"/>
      <c r="I286" s="6"/>
      <c r="J286" s="2"/>
      <c r="K286" s="2"/>
      <c r="L286" s="2"/>
    </row>
    <row r="287" ht="15.75" customHeight="1">
      <c r="B287" s="2"/>
      <c r="C287" s="3"/>
      <c r="D287" s="4"/>
      <c r="E287" s="5"/>
      <c r="F287" s="2"/>
      <c r="G287" s="2"/>
      <c r="H287" s="2"/>
      <c r="I287" s="6"/>
      <c r="J287" s="2"/>
      <c r="K287" s="2"/>
      <c r="L287" s="2"/>
    </row>
    <row r="288" ht="15.75" customHeight="1">
      <c r="B288" s="2"/>
      <c r="C288" s="3"/>
      <c r="D288" s="4"/>
      <c r="E288" s="5"/>
      <c r="F288" s="2"/>
      <c r="G288" s="2"/>
      <c r="H288" s="2"/>
      <c r="I288" s="6"/>
      <c r="J288" s="2"/>
      <c r="K288" s="2"/>
      <c r="L288" s="2"/>
    </row>
    <row r="289" ht="15.75" customHeight="1">
      <c r="B289" s="2"/>
      <c r="C289" s="3"/>
      <c r="D289" s="4"/>
      <c r="E289" s="5"/>
      <c r="F289" s="2"/>
      <c r="G289" s="2"/>
      <c r="H289" s="2"/>
      <c r="I289" s="6"/>
      <c r="J289" s="2"/>
      <c r="K289" s="2"/>
      <c r="L289" s="2"/>
    </row>
    <row r="290" ht="15.75" customHeight="1">
      <c r="B290" s="2"/>
      <c r="C290" s="3"/>
      <c r="D290" s="4"/>
      <c r="E290" s="5"/>
      <c r="F290" s="2"/>
      <c r="G290" s="2"/>
      <c r="H290" s="2"/>
      <c r="I290" s="6"/>
      <c r="J290" s="2"/>
      <c r="K290" s="2"/>
      <c r="L290" s="2"/>
    </row>
    <row r="291" ht="15.75" customHeight="1">
      <c r="B291" s="2"/>
      <c r="C291" s="3"/>
      <c r="D291" s="4"/>
      <c r="E291" s="5"/>
      <c r="F291" s="2"/>
      <c r="G291" s="2"/>
      <c r="H291" s="2"/>
      <c r="I291" s="6"/>
      <c r="J291" s="2"/>
      <c r="K291" s="2"/>
      <c r="L291" s="2"/>
    </row>
    <row r="292" ht="15.75" customHeight="1">
      <c r="B292" s="2"/>
      <c r="C292" s="3"/>
      <c r="D292" s="4"/>
      <c r="E292" s="5"/>
      <c r="F292" s="2"/>
      <c r="G292" s="2"/>
      <c r="H292" s="2"/>
      <c r="I292" s="6"/>
      <c r="J292" s="2"/>
      <c r="K292" s="2"/>
      <c r="L292" s="2"/>
    </row>
    <row r="293" ht="15.75" customHeight="1">
      <c r="B293" s="2"/>
      <c r="C293" s="3"/>
      <c r="D293" s="4"/>
      <c r="E293" s="5"/>
      <c r="F293" s="2"/>
      <c r="G293" s="2"/>
      <c r="H293" s="2"/>
      <c r="I293" s="6"/>
      <c r="J293" s="2"/>
      <c r="K293" s="2"/>
      <c r="L293" s="2"/>
    </row>
    <row r="294" ht="15.75" customHeight="1">
      <c r="B294" s="2"/>
      <c r="C294" s="3"/>
      <c r="D294" s="4"/>
      <c r="E294" s="5"/>
      <c r="F294" s="2"/>
      <c r="G294" s="2"/>
      <c r="H294" s="2"/>
      <c r="I294" s="6"/>
      <c r="J294" s="2"/>
      <c r="K294" s="2"/>
      <c r="L294" s="2"/>
    </row>
    <row r="295" ht="15.75" customHeight="1">
      <c r="B295" s="2"/>
      <c r="C295" s="3"/>
      <c r="D295" s="4"/>
      <c r="E295" s="5"/>
      <c r="F295" s="2"/>
      <c r="G295" s="2"/>
      <c r="H295" s="2"/>
      <c r="I295" s="6"/>
      <c r="J295" s="2"/>
      <c r="K295" s="2"/>
      <c r="L295" s="2"/>
    </row>
    <row r="296" ht="15.75" customHeight="1">
      <c r="B296" s="2"/>
      <c r="C296" s="3"/>
      <c r="D296" s="4"/>
      <c r="E296" s="5"/>
      <c r="F296" s="2"/>
      <c r="G296" s="2"/>
      <c r="H296" s="2"/>
      <c r="I296" s="6"/>
      <c r="J296" s="2"/>
      <c r="K296" s="2"/>
      <c r="L296" s="2"/>
    </row>
    <row r="297" ht="15.75" customHeight="1">
      <c r="B297" s="2"/>
      <c r="C297" s="3"/>
      <c r="D297" s="4"/>
      <c r="E297" s="5"/>
      <c r="F297" s="2"/>
      <c r="G297" s="2"/>
      <c r="H297" s="2"/>
      <c r="I297" s="6"/>
      <c r="J297" s="2"/>
      <c r="K297" s="2"/>
      <c r="L297" s="2"/>
    </row>
    <row r="298" ht="15.75" customHeight="1">
      <c r="B298" s="2"/>
      <c r="C298" s="3"/>
      <c r="D298" s="4"/>
      <c r="E298" s="5"/>
      <c r="F298" s="2"/>
      <c r="G298" s="2"/>
      <c r="H298" s="2"/>
      <c r="I298" s="6"/>
      <c r="J298" s="2"/>
      <c r="K298" s="2"/>
      <c r="L298" s="2"/>
    </row>
    <row r="299" ht="15.75" customHeight="1">
      <c r="B299" s="2"/>
      <c r="C299" s="3"/>
      <c r="D299" s="4"/>
      <c r="E299" s="5"/>
      <c r="F299" s="2"/>
      <c r="G299" s="2"/>
      <c r="H299" s="2"/>
      <c r="I299" s="6"/>
      <c r="J299" s="2"/>
      <c r="K299" s="2"/>
      <c r="L299" s="2"/>
    </row>
    <row r="300" ht="15.75" customHeight="1">
      <c r="B300" s="2"/>
      <c r="C300" s="3"/>
      <c r="D300" s="4"/>
      <c r="E300" s="5"/>
      <c r="F300" s="2"/>
      <c r="G300" s="2"/>
      <c r="H300" s="2"/>
      <c r="I300" s="6"/>
      <c r="J300" s="2"/>
      <c r="K300" s="2"/>
      <c r="L300" s="2"/>
    </row>
    <row r="301" ht="15.75" customHeight="1">
      <c r="B301" s="2"/>
      <c r="C301" s="3"/>
      <c r="D301" s="4"/>
      <c r="E301" s="5"/>
      <c r="F301" s="2"/>
      <c r="G301" s="2"/>
      <c r="H301" s="2"/>
      <c r="I301" s="6"/>
      <c r="J301" s="2"/>
      <c r="K301" s="2"/>
      <c r="L301" s="2"/>
    </row>
    <row r="302" ht="15.75" customHeight="1">
      <c r="B302" s="2"/>
      <c r="C302" s="3"/>
      <c r="D302" s="4"/>
      <c r="E302" s="5"/>
      <c r="F302" s="2"/>
      <c r="G302" s="2"/>
      <c r="H302" s="2"/>
      <c r="I302" s="6"/>
      <c r="J302" s="2"/>
      <c r="K302" s="2"/>
      <c r="L302" s="2"/>
    </row>
    <row r="303" ht="15.75" customHeight="1">
      <c r="B303" s="2"/>
      <c r="C303" s="3"/>
      <c r="D303" s="4"/>
      <c r="E303" s="5"/>
      <c r="F303" s="2"/>
      <c r="G303" s="2"/>
      <c r="H303" s="2"/>
      <c r="I303" s="6"/>
      <c r="J303" s="2"/>
      <c r="K303" s="2"/>
      <c r="L303" s="2"/>
    </row>
    <row r="304" ht="15.75" customHeight="1">
      <c r="B304" s="2"/>
      <c r="C304" s="3"/>
      <c r="D304" s="4"/>
      <c r="E304" s="5"/>
      <c r="F304" s="2"/>
      <c r="G304" s="2"/>
      <c r="H304" s="2"/>
      <c r="I304" s="6"/>
      <c r="J304" s="2"/>
      <c r="K304" s="2"/>
      <c r="L304" s="2"/>
    </row>
    <row r="305" ht="15.75" customHeight="1">
      <c r="B305" s="2"/>
      <c r="C305" s="3"/>
      <c r="D305" s="4"/>
      <c r="E305" s="5"/>
      <c r="F305" s="2"/>
      <c r="G305" s="2"/>
      <c r="H305" s="2"/>
      <c r="I305" s="6"/>
      <c r="J305" s="2"/>
      <c r="K305" s="2"/>
      <c r="L305" s="2"/>
    </row>
    <row r="306" ht="15.75" customHeight="1">
      <c r="B306" s="2"/>
      <c r="C306" s="3"/>
      <c r="D306" s="4"/>
      <c r="E306" s="5"/>
      <c r="F306" s="2"/>
      <c r="G306" s="2"/>
      <c r="H306" s="2"/>
      <c r="I306" s="6"/>
      <c r="J306" s="2"/>
      <c r="K306" s="2"/>
      <c r="L306" s="2"/>
    </row>
    <row r="307" ht="15.75" customHeight="1">
      <c r="B307" s="2"/>
      <c r="C307" s="3"/>
      <c r="D307" s="4"/>
      <c r="E307" s="5"/>
      <c r="F307" s="2"/>
      <c r="G307" s="2"/>
      <c r="H307" s="2"/>
      <c r="I307" s="6"/>
      <c r="J307" s="2"/>
      <c r="K307" s="2"/>
      <c r="L307" s="2"/>
    </row>
    <row r="308" ht="15.75" customHeight="1">
      <c r="B308" s="2"/>
      <c r="C308" s="3"/>
      <c r="D308" s="4"/>
      <c r="E308" s="5"/>
      <c r="F308" s="2"/>
      <c r="G308" s="2"/>
      <c r="H308" s="2"/>
      <c r="I308" s="6"/>
      <c r="J308" s="2"/>
      <c r="K308" s="2"/>
      <c r="L308" s="2"/>
    </row>
    <row r="309" ht="15.75" customHeight="1">
      <c r="B309" s="2"/>
      <c r="C309" s="3"/>
      <c r="D309" s="4"/>
      <c r="E309" s="5"/>
      <c r="F309" s="2"/>
      <c r="G309" s="2"/>
      <c r="H309" s="2"/>
      <c r="I309" s="6"/>
      <c r="J309" s="2"/>
      <c r="K309" s="2"/>
      <c r="L309" s="2"/>
    </row>
    <row r="310" ht="15.75" customHeight="1">
      <c r="B310" s="2"/>
      <c r="C310" s="3"/>
      <c r="D310" s="4"/>
      <c r="E310" s="5"/>
      <c r="F310" s="2"/>
      <c r="G310" s="2"/>
      <c r="H310" s="2"/>
      <c r="I310" s="6"/>
      <c r="J310" s="2"/>
      <c r="K310" s="2"/>
      <c r="L310" s="2"/>
    </row>
    <row r="311" ht="15.75" customHeight="1">
      <c r="B311" s="2"/>
      <c r="C311" s="3"/>
      <c r="D311" s="4"/>
      <c r="E311" s="5"/>
      <c r="F311" s="2"/>
      <c r="G311" s="2"/>
      <c r="H311" s="2"/>
      <c r="I311" s="6"/>
      <c r="J311" s="2"/>
      <c r="K311" s="2"/>
      <c r="L311" s="2"/>
    </row>
    <row r="312" ht="15.75" customHeight="1">
      <c r="B312" s="2"/>
      <c r="C312" s="3"/>
      <c r="D312" s="4"/>
      <c r="E312" s="5"/>
      <c r="F312" s="2"/>
      <c r="G312" s="2"/>
      <c r="H312" s="2"/>
      <c r="I312" s="6"/>
      <c r="J312" s="2"/>
      <c r="K312" s="2"/>
      <c r="L312" s="2"/>
    </row>
    <row r="313" ht="15.75" customHeight="1">
      <c r="B313" s="2"/>
      <c r="C313" s="3"/>
      <c r="D313" s="4"/>
      <c r="E313" s="5"/>
      <c r="F313" s="2"/>
      <c r="G313" s="2"/>
      <c r="H313" s="2"/>
      <c r="I313" s="6"/>
      <c r="J313" s="2"/>
      <c r="K313" s="2"/>
      <c r="L313" s="2"/>
    </row>
    <row r="314" ht="15.75" customHeight="1">
      <c r="B314" s="2"/>
      <c r="C314" s="3"/>
      <c r="D314" s="4"/>
      <c r="E314" s="5"/>
      <c r="F314" s="2"/>
      <c r="G314" s="2"/>
      <c r="H314" s="2"/>
      <c r="I314" s="6"/>
      <c r="J314" s="2"/>
      <c r="K314" s="2"/>
      <c r="L314" s="2"/>
    </row>
    <row r="315" ht="15.75" customHeight="1">
      <c r="B315" s="2"/>
      <c r="C315" s="3"/>
      <c r="D315" s="4"/>
      <c r="E315" s="5"/>
      <c r="F315" s="2"/>
      <c r="G315" s="2"/>
      <c r="H315" s="2"/>
      <c r="I315" s="6"/>
      <c r="J315" s="2"/>
      <c r="K315" s="2"/>
      <c r="L315" s="2"/>
    </row>
    <row r="316" ht="15.75" customHeight="1">
      <c r="B316" s="2"/>
      <c r="C316" s="3"/>
      <c r="D316" s="4"/>
      <c r="E316" s="5"/>
      <c r="F316" s="2"/>
      <c r="G316" s="2"/>
      <c r="H316" s="2"/>
      <c r="I316" s="6"/>
      <c r="J316" s="2"/>
      <c r="K316" s="2"/>
      <c r="L316" s="2"/>
    </row>
    <row r="317" ht="15.75" customHeight="1">
      <c r="B317" s="2"/>
      <c r="C317" s="3"/>
      <c r="D317" s="4"/>
      <c r="E317" s="5"/>
      <c r="F317" s="2"/>
      <c r="G317" s="2"/>
      <c r="H317" s="2"/>
      <c r="I317" s="6"/>
      <c r="J317" s="2"/>
      <c r="K317" s="2"/>
      <c r="L317" s="2"/>
    </row>
    <row r="318" ht="15.75" customHeight="1">
      <c r="B318" s="2"/>
      <c r="C318" s="3"/>
      <c r="D318" s="4"/>
      <c r="E318" s="5"/>
      <c r="F318" s="2"/>
      <c r="G318" s="2"/>
      <c r="H318" s="2"/>
      <c r="I318" s="6"/>
      <c r="J318" s="2"/>
      <c r="K318" s="2"/>
      <c r="L318" s="2"/>
    </row>
    <row r="319" ht="15.75" customHeight="1">
      <c r="B319" s="2"/>
      <c r="C319" s="3"/>
      <c r="D319" s="4"/>
      <c r="E319" s="5"/>
      <c r="F319" s="2"/>
      <c r="G319" s="2"/>
      <c r="H319" s="2"/>
      <c r="I319" s="6"/>
      <c r="J319" s="2"/>
      <c r="K319" s="2"/>
      <c r="L319" s="2"/>
    </row>
    <row r="320" ht="15.75" customHeight="1">
      <c r="B320" s="2"/>
      <c r="C320" s="3"/>
      <c r="D320" s="4"/>
      <c r="E320" s="5"/>
      <c r="F320" s="2"/>
      <c r="G320" s="2"/>
      <c r="H320" s="2"/>
      <c r="I320" s="6"/>
      <c r="J320" s="2"/>
      <c r="K320" s="2"/>
      <c r="L320" s="2"/>
    </row>
    <row r="321" ht="15.75" customHeight="1">
      <c r="B321" s="2"/>
      <c r="C321" s="3"/>
      <c r="D321" s="4"/>
      <c r="E321" s="5"/>
      <c r="F321" s="2"/>
      <c r="G321" s="2"/>
      <c r="H321" s="2"/>
      <c r="I321" s="6"/>
      <c r="J321" s="2"/>
      <c r="K321" s="2"/>
      <c r="L321" s="2"/>
    </row>
    <row r="322" ht="15.75" customHeight="1">
      <c r="B322" s="2"/>
      <c r="C322" s="3"/>
      <c r="D322" s="4"/>
      <c r="E322" s="5"/>
      <c r="F322" s="2"/>
      <c r="G322" s="2"/>
      <c r="H322" s="2"/>
      <c r="I322" s="6"/>
      <c r="J322" s="2"/>
      <c r="K322" s="2"/>
      <c r="L322" s="2"/>
    </row>
    <row r="323" ht="15.75" customHeight="1">
      <c r="B323" s="2"/>
      <c r="C323" s="3"/>
      <c r="D323" s="4"/>
      <c r="E323" s="5"/>
      <c r="F323" s="2"/>
      <c r="G323" s="2"/>
      <c r="H323" s="2"/>
      <c r="I323" s="6"/>
      <c r="J323" s="2"/>
      <c r="K323" s="2"/>
      <c r="L323" s="2"/>
    </row>
    <row r="324" ht="15.75" customHeight="1">
      <c r="B324" s="2"/>
      <c r="C324" s="3"/>
      <c r="D324" s="4"/>
      <c r="E324" s="5"/>
      <c r="F324" s="2"/>
      <c r="G324" s="2"/>
      <c r="H324" s="2"/>
      <c r="I324" s="6"/>
      <c r="J324" s="2"/>
      <c r="K324" s="2"/>
      <c r="L324" s="2"/>
    </row>
    <row r="325" ht="15.75" customHeight="1">
      <c r="B325" s="2"/>
      <c r="C325" s="3"/>
      <c r="D325" s="4"/>
      <c r="E325" s="5"/>
      <c r="F325" s="2"/>
      <c r="G325" s="2"/>
      <c r="H325" s="2"/>
      <c r="I325" s="6"/>
      <c r="J325" s="2"/>
      <c r="K325" s="2"/>
      <c r="L325" s="2"/>
    </row>
    <row r="326" ht="15.75" customHeight="1">
      <c r="B326" s="2"/>
      <c r="C326" s="3"/>
      <c r="D326" s="4"/>
      <c r="E326" s="5"/>
      <c r="F326" s="2"/>
      <c r="G326" s="2"/>
      <c r="H326" s="2"/>
      <c r="I326" s="6"/>
      <c r="J326" s="2"/>
      <c r="K326" s="2"/>
      <c r="L326" s="2"/>
    </row>
    <row r="327" ht="15.75" customHeight="1">
      <c r="B327" s="2"/>
      <c r="C327" s="3"/>
      <c r="D327" s="4"/>
      <c r="E327" s="5"/>
      <c r="F327" s="2"/>
      <c r="G327" s="2"/>
      <c r="H327" s="2"/>
      <c r="I327" s="6"/>
      <c r="J327" s="2"/>
      <c r="K327" s="2"/>
      <c r="L327" s="2"/>
    </row>
    <row r="328" ht="15.75" customHeight="1">
      <c r="B328" s="2"/>
      <c r="C328" s="3"/>
      <c r="D328" s="4"/>
      <c r="E328" s="5"/>
      <c r="F328" s="2"/>
      <c r="G328" s="2"/>
      <c r="H328" s="2"/>
      <c r="I328" s="6"/>
      <c r="J328" s="2"/>
      <c r="K328" s="2"/>
      <c r="L328" s="2"/>
    </row>
    <row r="329" ht="15.75" customHeight="1">
      <c r="B329" s="2"/>
      <c r="C329" s="3"/>
      <c r="D329" s="4"/>
      <c r="E329" s="5"/>
      <c r="F329" s="2"/>
      <c r="G329" s="2"/>
      <c r="H329" s="2"/>
      <c r="I329" s="6"/>
      <c r="J329" s="2"/>
      <c r="K329" s="2"/>
      <c r="L329" s="2"/>
    </row>
    <row r="330" ht="15.75" customHeight="1">
      <c r="B330" s="2"/>
      <c r="C330" s="3"/>
      <c r="D330" s="4"/>
      <c r="E330" s="5"/>
      <c r="F330" s="2"/>
      <c r="G330" s="2"/>
      <c r="H330" s="2"/>
      <c r="I330" s="6"/>
      <c r="J330" s="2"/>
      <c r="K330" s="2"/>
      <c r="L330" s="2"/>
    </row>
    <row r="331" ht="15.75" customHeight="1">
      <c r="B331" s="2"/>
      <c r="C331" s="3"/>
      <c r="D331" s="4"/>
      <c r="E331" s="5"/>
      <c r="F331" s="2"/>
      <c r="G331" s="2"/>
      <c r="H331" s="2"/>
      <c r="I331" s="6"/>
      <c r="J331" s="2"/>
      <c r="K331" s="2"/>
      <c r="L331" s="2"/>
    </row>
    <row r="332" ht="15.75" customHeight="1">
      <c r="B332" s="2"/>
      <c r="C332" s="3"/>
      <c r="D332" s="4"/>
      <c r="E332" s="5"/>
      <c r="F332" s="2"/>
      <c r="G332" s="2"/>
      <c r="H332" s="2"/>
      <c r="I332" s="6"/>
      <c r="J332" s="2"/>
      <c r="K332" s="2"/>
      <c r="L332" s="2"/>
    </row>
    <row r="333" ht="15.75" customHeight="1">
      <c r="B333" s="2"/>
      <c r="C333" s="3"/>
      <c r="D333" s="4"/>
      <c r="E333" s="5"/>
      <c r="F333" s="2"/>
      <c r="G333" s="2"/>
      <c r="H333" s="2"/>
      <c r="I333" s="6"/>
      <c r="J333" s="2"/>
      <c r="K333" s="2"/>
      <c r="L333" s="2"/>
    </row>
    <row r="334" ht="15.75" customHeight="1">
      <c r="B334" s="2"/>
      <c r="C334" s="3"/>
      <c r="D334" s="4"/>
      <c r="E334" s="5"/>
      <c r="F334" s="2"/>
      <c r="G334" s="2"/>
      <c r="H334" s="2"/>
      <c r="I334" s="6"/>
      <c r="J334" s="2"/>
      <c r="K334" s="2"/>
      <c r="L334" s="2"/>
    </row>
    <row r="335" ht="15.75" customHeight="1">
      <c r="B335" s="2"/>
      <c r="C335" s="3"/>
      <c r="D335" s="4"/>
      <c r="E335" s="5"/>
      <c r="F335" s="2"/>
      <c r="G335" s="2"/>
      <c r="H335" s="2"/>
      <c r="I335" s="6"/>
      <c r="J335" s="2"/>
      <c r="K335" s="2"/>
      <c r="L335" s="2"/>
    </row>
    <row r="336" ht="15.75" customHeight="1">
      <c r="B336" s="2"/>
      <c r="C336" s="3"/>
      <c r="D336" s="4"/>
      <c r="E336" s="5"/>
      <c r="F336" s="2"/>
      <c r="G336" s="2"/>
      <c r="H336" s="2"/>
      <c r="I336" s="6"/>
      <c r="J336" s="2"/>
      <c r="K336" s="2"/>
      <c r="L336" s="2"/>
    </row>
    <row r="337" ht="15.75" customHeight="1">
      <c r="B337" s="2"/>
      <c r="C337" s="3"/>
      <c r="D337" s="4"/>
      <c r="E337" s="5"/>
      <c r="F337" s="2"/>
      <c r="G337" s="2"/>
      <c r="H337" s="2"/>
      <c r="I337" s="6"/>
      <c r="J337" s="2"/>
      <c r="K337" s="2"/>
      <c r="L337" s="2"/>
    </row>
    <row r="338" ht="15.75" customHeight="1">
      <c r="B338" s="2"/>
      <c r="C338" s="3"/>
      <c r="D338" s="4"/>
      <c r="E338" s="5"/>
      <c r="F338" s="2"/>
      <c r="G338" s="2"/>
      <c r="H338" s="2"/>
      <c r="I338" s="6"/>
      <c r="J338" s="2"/>
      <c r="K338" s="2"/>
      <c r="L338" s="2"/>
    </row>
    <row r="339" ht="15.75" customHeight="1">
      <c r="B339" s="2"/>
      <c r="C339" s="3"/>
      <c r="D339" s="4"/>
      <c r="E339" s="5"/>
      <c r="F339" s="2"/>
      <c r="G339" s="2"/>
      <c r="H339" s="2"/>
      <c r="I339" s="6"/>
      <c r="J339" s="2"/>
      <c r="K339" s="2"/>
      <c r="L339" s="2"/>
    </row>
    <row r="340" ht="15.75" customHeight="1">
      <c r="B340" s="2"/>
      <c r="C340" s="3"/>
      <c r="D340" s="4"/>
      <c r="E340" s="5"/>
      <c r="F340" s="2"/>
      <c r="G340" s="2"/>
      <c r="H340" s="2"/>
      <c r="I340" s="6"/>
      <c r="J340" s="2"/>
      <c r="K340" s="2"/>
      <c r="L340" s="2"/>
    </row>
    <row r="341" ht="15.75" customHeight="1">
      <c r="B341" s="2"/>
      <c r="C341" s="3"/>
      <c r="D341" s="4"/>
      <c r="E341" s="5"/>
      <c r="F341" s="2"/>
      <c r="G341" s="2"/>
      <c r="H341" s="2"/>
      <c r="I341" s="6"/>
      <c r="J341" s="2"/>
      <c r="K341" s="2"/>
      <c r="L341" s="2"/>
    </row>
    <row r="342" ht="15.75" customHeight="1">
      <c r="B342" s="2"/>
      <c r="C342" s="3"/>
      <c r="D342" s="4"/>
      <c r="E342" s="5"/>
      <c r="F342" s="2"/>
      <c r="G342" s="2"/>
      <c r="H342" s="2"/>
      <c r="I342" s="6"/>
      <c r="J342" s="2"/>
      <c r="K342" s="2"/>
      <c r="L342" s="2"/>
    </row>
    <row r="343" ht="15.75" customHeight="1">
      <c r="B343" s="2"/>
      <c r="C343" s="3"/>
      <c r="D343" s="4"/>
      <c r="E343" s="5"/>
      <c r="F343" s="2"/>
      <c r="G343" s="2"/>
      <c r="H343" s="2"/>
      <c r="I343" s="6"/>
      <c r="J343" s="2"/>
      <c r="K343" s="2"/>
      <c r="L343" s="2"/>
    </row>
    <row r="344" ht="15.75" customHeight="1">
      <c r="B344" s="2"/>
      <c r="C344" s="3"/>
      <c r="D344" s="4"/>
      <c r="E344" s="5"/>
      <c r="F344" s="2"/>
      <c r="G344" s="2"/>
      <c r="H344" s="2"/>
      <c r="I344" s="6"/>
      <c r="J344" s="2"/>
      <c r="K344" s="2"/>
      <c r="L344" s="2"/>
    </row>
    <row r="345" ht="15.75" customHeight="1">
      <c r="B345" s="2"/>
      <c r="C345" s="3"/>
      <c r="D345" s="4"/>
      <c r="E345" s="5"/>
      <c r="F345" s="2"/>
      <c r="G345" s="2"/>
      <c r="H345" s="2"/>
      <c r="I345" s="6"/>
      <c r="J345" s="2"/>
      <c r="K345" s="2"/>
      <c r="L345" s="2"/>
    </row>
    <row r="346" ht="15.75" customHeight="1">
      <c r="B346" s="2"/>
      <c r="C346" s="3"/>
      <c r="D346" s="4"/>
      <c r="E346" s="5"/>
      <c r="F346" s="2"/>
      <c r="G346" s="2"/>
      <c r="H346" s="2"/>
      <c r="I346" s="6"/>
      <c r="J346" s="2"/>
      <c r="K346" s="2"/>
      <c r="L346" s="2"/>
    </row>
    <row r="347" ht="15.75" customHeight="1">
      <c r="B347" s="2"/>
      <c r="C347" s="3"/>
      <c r="D347" s="4"/>
      <c r="E347" s="5"/>
      <c r="F347" s="2"/>
      <c r="G347" s="2"/>
      <c r="H347" s="2"/>
      <c r="I347" s="6"/>
      <c r="J347" s="2"/>
      <c r="K347" s="2"/>
      <c r="L347" s="2"/>
    </row>
    <row r="348" ht="15.75" customHeight="1">
      <c r="B348" s="2"/>
      <c r="C348" s="3"/>
      <c r="D348" s="4"/>
      <c r="E348" s="5"/>
      <c r="F348" s="2"/>
      <c r="G348" s="2"/>
      <c r="H348" s="2"/>
      <c r="I348" s="6"/>
      <c r="J348" s="2"/>
      <c r="K348" s="2"/>
      <c r="L348" s="2"/>
    </row>
    <row r="349" ht="15.75" customHeight="1">
      <c r="B349" s="2"/>
      <c r="C349" s="3"/>
      <c r="D349" s="4"/>
      <c r="E349" s="5"/>
      <c r="F349" s="2"/>
      <c r="G349" s="2"/>
      <c r="H349" s="2"/>
      <c r="I349" s="6"/>
      <c r="J349" s="2"/>
      <c r="K349" s="2"/>
      <c r="L349" s="2"/>
    </row>
    <row r="350" ht="15.75" customHeight="1">
      <c r="B350" s="2"/>
      <c r="C350" s="3"/>
      <c r="D350" s="4"/>
      <c r="E350" s="5"/>
      <c r="F350" s="2"/>
      <c r="G350" s="2"/>
      <c r="H350" s="2"/>
      <c r="I350" s="6"/>
      <c r="J350" s="2"/>
      <c r="K350" s="2"/>
      <c r="L350" s="2"/>
    </row>
    <row r="351" ht="15.75" customHeight="1">
      <c r="B351" s="2"/>
      <c r="C351" s="3"/>
      <c r="D351" s="4"/>
      <c r="E351" s="5"/>
      <c r="F351" s="2"/>
      <c r="G351" s="2"/>
      <c r="H351" s="2"/>
      <c r="I351" s="6"/>
      <c r="J351" s="2"/>
      <c r="K351" s="2"/>
      <c r="L351" s="2"/>
    </row>
    <row r="352" ht="15.75" customHeight="1">
      <c r="B352" s="2"/>
      <c r="C352" s="3"/>
      <c r="D352" s="4"/>
      <c r="E352" s="5"/>
      <c r="F352" s="2"/>
      <c r="G352" s="2"/>
      <c r="H352" s="2"/>
      <c r="I352" s="6"/>
      <c r="J352" s="2"/>
      <c r="K352" s="2"/>
      <c r="L352" s="2"/>
    </row>
    <row r="353" ht="15.75" customHeight="1">
      <c r="B353" s="2"/>
      <c r="C353" s="3"/>
      <c r="D353" s="4"/>
      <c r="E353" s="5"/>
      <c r="F353" s="2"/>
      <c r="G353" s="2"/>
      <c r="H353" s="2"/>
      <c r="I353" s="6"/>
      <c r="J353" s="2"/>
      <c r="K353" s="2"/>
      <c r="L353" s="2"/>
    </row>
    <row r="354" ht="15.75" customHeight="1">
      <c r="B354" s="2"/>
      <c r="C354" s="3"/>
      <c r="D354" s="4"/>
      <c r="E354" s="5"/>
      <c r="F354" s="2"/>
      <c r="G354" s="2"/>
      <c r="H354" s="2"/>
      <c r="I354" s="6"/>
      <c r="J354" s="2"/>
      <c r="K354" s="2"/>
      <c r="L354" s="2"/>
    </row>
    <row r="355" ht="15.75" customHeight="1">
      <c r="B355" s="2"/>
      <c r="C355" s="3"/>
      <c r="D355" s="4"/>
      <c r="E355" s="5"/>
      <c r="F355" s="2"/>
      <c r="G355" s="2"/>
      <c r="H355" s="2"/>
      <c r="I355" s="6"/>
      <c r="J355" s="2"/>
      <c r="K355" s="2"/>
      <c r="L355" s="2"/>
    </row>
    <row r="356" ht="15.75" customHeight="1">
      <c r="B356" s="2"/>
      <c r="C356" s="3"/>
      <c r="D356" s="4"/>
      <c r="E356" s="5"/>
      <c r="F356" s="2"/>
      <c r="G356" s="2"/>
      <c r="H356" s="2"/>
      <c r="I356" s="6"/>
      <c r="J356" s="2"/>
      <c r="K356" s="2"/>
      <c r="L356" s="2"/>
    </row>
    <row r="357" ht="15.75" customHeight="1">
      <c r="B357" s="2"/>
      <c r="C357" s="3"/>
      <c r="D357" s="4"/>
      <c r="E357" s="5"/>
      <c r="F357" s="2"/>
      <c r="G357" s="2"/>
      <c r="H357" s="2"/>
      <c r="I357" s="6"/>
      <c r="J357" s="2"/>
      <c r="K357" s="2"/>
      <c r="L357" s="2"/>
    </row>
    <row r="358" ht="15.75" customHeight="1">
      <c r="B358" s="2"/>
      <c r="C358" s="3"/>
      <c r="D358" s="4"/>
      <c r="E358" s="5"/>
      <c r="F358" s="2"/>
      <c r="G358" s="2"/>
      <c r="H358" s="2"/>
      <c r="I358" s="6"/>
      <c r="J358" s="2"/>
      <c r="K358" s="2"/>
      <c r="L358" s="2"/>
    </row>
    <row r="359" ht="15.75" customHeight="1">
      <c r="B359" s="2"/>
      <c r="C359" s="3"/>
      <c r="D359" s="4"/>
      <c r="E359" s="5"/>
      <c r="F359" s="2"/>
      <c r="G359" s="2"/>
      <c r="H359" s="2"/>
      <c r="I359" s="6"/>
      <c r="J359" s="2"/>
      <c r="K359" s="2"/>
      <c r="L359" s="2"/>
    </row>
    <row r="360" ht="15.75" customHeight="1">
      <c r="B360" s="2"/>
      <c r="C360" s="3"/>
      <c r="D360" s="4"/>
      <c r="E360" s="5"/>
      <c r="F360" s="2"/>
      <c r="G360" s="2"/>
      <c r="H360" s="2"/>
      <c r="I360" s="6"/>
      <c r="J360" s="2"/>
      <c r="K360" s="2"/>
      <c r="L360" s="2"/>
    </row>
    <row r="361" ht="15.75" customHeight="1">
      <c r="B361" s="2"/>
      <c r="C361" s="3"/>
      <c r="D361" s="4"/>
      <c r="E361" s="5"/>
      <c r="F361" s="2"/>
      <c r="G361" s="2"/>
      <c r="H361" s="2"/>
      <c r="I361" s="6"/>
      <c r="J361" s="2"/>
      <c r="K361" s="2"/>
      <c r="L361" s="2"/>
    </row>
    <row r="362" ht="15.75" customHeight="1">
      <c r="B362" s="2"/>
      <c r="C362" s="3"/>
      <c r="D362" s="4"/>
      <c r="E362" s="5"/>
      <c r="F362" s="2"/>
      <c r="G362" s="2"/>
      <c r="H362" s="2"/>
      <c r="I362" s="6"/>
      <c r="J362" s="2"/>
      <c r="K362" s="2"/>
      <c r="L362" s="2"/>
    </row>
    <row r="363" ht="15.75" customHeight="1">
      <c r="B363" s="2"/>
      <c r="C363" s="3"/>
      <c r="D363" s="4"/>
      <c r="E363" s="5"/>
      <c r="F363" s="2"/>
      <c r="G363" s="2"/>
      <c r="H363" s="2"/>
      <c r="I363" s="6"/>
      <c r="J363" s="2"/>
      <c r="K363" s="2"/>
      <c r="L363" s="2"/>
    </row>
    <row r="364" ht="15.75" customHeight="1">
      <c r="B364" s="2"/>
      <c r="C364" s="3"/>
      <c r="D364" s="4"/>
      <c r="E364" s="5"/>
      <c r="F364" s="2"/>
      <c r="G364" s="2"/>
      <c r="H364" s="2"/>
      <c r="I364" s="6"/>
      <c r="J364" s="2"/>
      <c r="K364" s="2"/>
      <c r="L364" s="2"/>
    </row>
    <row r="365" ht="15.75" customHeight="1">
      <c r="B365" s="2"/>
      <c r="C365" s="3"/>
      <c r="D365" s="4"/>
      <c r="E365" s="5"/>
      <c r="F365" s="2"/>
      <c r="G365" s="2"/>
      <c r="H365" s="2"/>
      <c r="I365" s="6"/>
      <c r="J365" s="2"/>
      <c r="K365" s="2"/>
      <c r="L365" s="2"/>
    </row>
    <row r="366" ht="15.75" customHeight="1">
      <c r="B366" s="2"/>
      <c r="C366" s="3"/>
      <c r="D366" s="4"/>
      <c r="E366" s="5"/>
      <c r="F366" s="2"/>
      <c r="G366" s="2"/>
      <c r="H366" s="2"/>
      <c r="I366" s="6"/>
      <c r="J366" s="2"/>
      <c r="K366" s="2"/>
      <c r="L366" s="2"/>
    </row>
    <row r="367" ht="15.75" customHeight="1">
      <c r="B367" s="2"/>
      <c r="C367" s="3"/>
      <c r="D367" s="4"/>
      <c r="E367" s="5"/>
      <c r="F367" s="2"/>
      <c r="G367" s="2"/>
      <c r="H367" s="2"/>
      <c r="I367" s="6"/>
      <c r="J367" s="2"/>
      <c r="K367" s="2"/>
      <c r="L367" s="2"/>
    </row>
    <row r="368" ht="15.75" customHeight="1">
      <c r="B368" s="2"/>
      <c r="C368" s="3"/>
      <c r="D368" s="4"/>
      <c r="E368" s="5"/>
      <c r="F368" s="2"/>
      <c r="G368" s="2"/>
      <c r="H368" s="2"/>
      <c r="I368" s="6"/>
      <c r="J368" s="2"/>
      <c r="K368" s="2"/>
      <c r="L368" s="2"/>
    </row>
    <row r="369" ht="15.75" customHeight="1">
      <c r="B369" s="2"/>
      <c r="C369" s="3"/>
      <c r="D369" s="4"/>
      <c r="E369" s="5"/>
      <c r="F369" s="2"/>
      <c r="G369" s="2"/>
      <c r="H369" s="2"/>
      <c r="I369" s="6"/>
      <c r="J369" s="2"/>
      <c r="K369" s="2"/>
      <c r="L369" s="2"/>
    </row>
    <row r="370" ht="15.75" customHeight="1">
      <c r="B370" s="2"/>
      <c r="C370" s="3"/>
      <c r="D370" s="4"/>
      <c r="E370" s="5"/>
      <c r="F370" s="2"/>
      <c r="G370" s="2"/>
      <c r="H370" s="2"/>
      <c r="I370" s="6"/>
      <c r="J370" s="2"/>
      <c r="K370" s="2"/>
      <c r="L370" s="2"/>
    </row>
    <row r="371" ht="15.75" customHeight="1">
      <c r="B371" s="2"/>
      <c r="C371" s="3"/>
      <c r="D371" s="4"/>
      <c r="E371" s="5"/>
      <c r="F371" s="2"/>
      <c r="G371" s="2"/>
      <c r="H371" s="2"/>
      <c r="I371" s="6"/>
      <c r="J371" s="2"/>
      <c r="K371" s="2"/>
      <c r="L371" s="2"/>
    </row>
    <row r="372" ht="15.75" customHeight="1">
      <c r="B372" s="2"/>
      <c r="C372" s="3"/>
      <c r="D372" s="4"/>
      <c r="E372" s="5"/>
      <c r="F372" s="2"/>
      <c r="G372" s="2"/>
      <c r="H372" s="2"/>
      <c r="I372" s="6"/>
      <c r="J372" s="2"/>
      <c r="K372" s="2"/>
      <c r="L372" s="2"/>
    </row>
    <row r="373" ht="15.75" customHeight="1">
      <c r="B373" s="2"/>
      <c r="C373" s="3"/>
      <c r="D373" s="4"/>
      <c r="E373" s="5"/>
      <c r="F373" s="2"/>
      <c r="G373" s="2"/>
      <c r="H373" s="2"/>
      <c r="I373" s="6"/>
      <c r="J373" s="2"/>
      <c r="K373" s="2"/>
      <c r="L373" s="2"/>
    </row>
    <row r="374" ht="15.75" customHeight="1">
      <c r="B374" s="2"/>
      <c r="C374" s="3"/>
      <c r="D374" s="4"/>
      <c r="E374" s="5"/>
      <c r="F374" s="2"/>
      <c r="G374" s="2"/>
      <c r="H374" s="2"/>
      <c r="I374" s="6"/>
      <c r="J374" s="2"/>
      <c r="K374" s="2"/>
      <c r="L374" s="2"/>
    </row>
    <row r="375" ht="15.75" customHeight="1">
      <c r="B375" s="2"/>
      <c r="C375" s="3"/>
      <c r="D375" s="4"/>
      <c r="E375" s="5"/>
      <c r="F375" s="2"/>
      <c r="G375" s="2"/>
      <c r="H375" s="2"/>
      <c r="I375" s="6"/>
      <c r="J375" s="2"/>
      <c r="K375" s="2"/>
      <c r="L375" s="2"/>
    </row>
    <row r="376" ht="15.75" customHeight="1">
      <c r="B376" s="2"/>
      <c r="C376" s="3"/>
      <c r="D376" s="4"/>
      <c r="E376" s="5"/>
      <c r="F376" s="2"/>
      <c r="G376" s="2"/>
      <c r="H376" s="2"/>
      <c r="I376" s="6"/>
      <c r="J376" s="2"/>
      <c r="K376" s="2"/>
      <c r="L376" s="2"/>
    </row>
    <row r="377" ht="15.75" customHeight="1">
      <c r="B377" s="2"/>
      <c r="C377" s="3"/>
      <c r="D377" s="4"/>
      <c r="E377" s="5"/>
      <c r="F377" s="2"/>
      <c r="G377" s="2"/>
      <c r="H377" s="2"/>
      <c r="I377" s="6"/>
      <c r="J377" s="2"/>
      <c r="K377" s="2"/>
      <c r="L377" s="2"/>
    </row>
    <row r="378" ht="15.75" customHeight="1">
      <c r="B378" s="2"/>
      <c r="C378" s="3"/>
      <c r="D378" s="4"/>
      <c r="E378" s="5"/>
      <c r="F378" s="2"/>
      <c r="G378" s="2"/>
      <c r="H378" s="2"/>
      <c r="I378" s="6"/>
      <c r="J378" s="2"/>
      <c r="K378" s="2"/>
      <c r="L378" s="2"/>
    </row>
    <row r="379" ht="15.75" customHeight="1">
      <c r="B379" s="2"/>
      <c r="C379" s="3"/>
      <c r="D379" s="4"/>
      <c r="E379" s="5"/>
      <c r="F379" s="2"/>
      <c r="G379" s="2"/>
      <c r="H379" s="2"/>
      <c r="I379" s="6"/>
      <c r="J379" s="2"/>
      <c r="K379" s="2"/>
      <c r="L379" s="2"/>
    </row>
    <row r="380" ht="15.75" customHeight="1">
      <c r="B380" s="2"/>
      <c r="C380" s="3"/>
      <c r="D380" s="4"/>
      <c r="E380" s="5"/>
      <c r="F380" s="2"/>
      <c r="G380" s="2"/>
      <c r="H380" s="2"/>
      <c r="I380" s="6"/>
      <c r="J380" s="2"/>
      <c r="K380" s="2"/>
      <c r="L380" s="2"/>
    </row>
    <row r="381" ht="15.75" customHeight="1">
      <c r="B381" s="2"/>
      <c r="C381" s="3"/>
      <c r="D381" s="4"/>
      <c r="E381" s="5"/>
      <c r="F381" s="2"/>
      <c r="G381" s="2"/>
      <c r="H381" s="2"/>
      <c r="I381" s="6"/>
      <c r="J381" s="2"/>
      <c r="K381" s="2"/>
      <c r="L381" s="2"/>
    </row>
    <row r="382" ht="15.75" customHeight="1">
      <c r="B382" s="2"/>
      <c r="C382" s="3"/>
      <c r="D382" s="4"/>
      <c r="E382" s="5"/>
      <c r="F382" s="2"/>
      <c r="G382" s="2"/>
      <c r="H382" s="2"/>
      <c r="I382" s="6"/>
      <c r="J382" s="2"/>
      <c r="K382" s="2"/>
      <c r="L382" s="2"/>
    </row>
    <row r="383" ht="15.75" customHeight="1">
      <c r="B383" s="2"/>
      <c r="C383" s="3"/>
      <c r="D383" s="4"/>
      <c r="E383" s="5"/>
      <c r="F383" s="2"/>
      <c r="G383" s="2"/>
      <c r="H383" s="2"/>
      <c r="I383" s="6"/>
      <c r="J383" s="2"/>
      <c r="K383" s="2"/>
      <c r="L383" s="2"/>
    </row>
    <row r="384" ht="15.75" customHeight="1">
      <c r="B384" s="2"/>
      <c r="C384" s="3"/>
      <c r="D384" s="4"/>
      <c r="E384" s="5"/>
      <c r="F384" s="2"/>
      <c r="G384" s="2"/>
      <c r="H384" s="2"/>
      <c r="I384" s="6"/>
      <c r="J384" s="2"/>
      <c r="K384" s="2"/>
      <c r="L384" s="2"/>
    </row>
    <row r="385" ht="15.75" customHeight="1">
      <c r="B385" s="2"/>
      <c r="C385" s="3"/>
      <c r="D385" s="4"/>
      <c r="E385" s="5"/>
      <c r="F385" s="2"/>
      <c r="G385" s="2"/>
      <c r="H385" s="2"/>
      <c r="I385" s="6"/>
      <c r="J385" s="2"/>
      <c r="K385" s="2"/>
      <c r="L385" s="2"/>
    </row>
    <row r="386" ht="15.75" customHeight="1">
      <c r="B386" s="2"/>
      <c r="C386" s="3"/>
      <c r="D386" s="4"/>
      <c r="E386" s="5"/>
      <c r="F386" s="2"/>
      <c r="G386" s="2"/>
      <c r="H386" s="2"/>
      <c r="I386" s="6"/>
      <c r="J386" s="2"/>
      <c r="K386" s="2"/>
      <c r="L386" s="2"/>
    </row>
    <row r="387" ht="15.75" customHeight="1">
      <c r="B387" s="2"/>
      <c r="C387" s="3"/>
      <c r="D387" s="4"/>
      <c r="E387" s="5"/>
      <c r="F387" s="2"/>
      <c r="G387" s="2"/>
      <c r="H387" s="2"/>
      <c r="I387" s="6"/>
      <c r="J387" s="2"/>
      <c r="K387" s="2"/>
      <c r="L387" s="2"/>
    </row>
    <row r="388" ht="15.75" customHeight="1">
      <c r="B388" s="2"/>
      <c r="C388" s="3"/>
      <c r="D388" s="4"/>
      <c r="E388" s="5"/>
      <c r="F388" s="2"/>
      <c r="G388" s="2"/>
      <c r="H388" s="2"/>
      <c r="I388" s="6"/>
      <c r="J388" s="2"/>
      <c r="K388" s="2"/>
      <c r="L388" s="2"/>
    </row>
    <row r="389" ht="15.75" customHeight="1">
      <c r="B389" s="2"/>
      <c r="C389" s="3"/>
      <c r="D389" s="4"/>
      <c r="E389" s="5"/>
      <c r="F389" s="2"/>
      <c r="G389" s="2"/>
      <c r="H389" s="2"/>
      <c r="I389" s="6"/>
      <c r="J389" s="2"/>
      <c r="K389" s="2"/>
      <c r="L389" s="2"/>
    </row>
    <row r="390" ht="15.75" customHeight="1">
      <c r="B390" s="2"/>
      <c r="C390" s="3"/>
      <c r="D390" s="4"/>
      <c r="E390" s="5"/>
      <c r="F390" s="2"/>
      <c r="G390" s="2"/>
      <c r="H390" s="2"/>
      <c r="I390" s="6"/>
      <c r="J390" s="2"/>
      <c r="K390" s="2"/>
      <c r="L390" s="2"/>
    </row>
    <row r="391" ht="15.75" customHeight="1">
      <c r="B391" s="2"/>
      <c r="C391" s="3"/>
      <c r="D391" s="4"/>
      <c r="E391" s="5"/>
      <c r="F391" s="2"/>
      <c r="G391" s="2"/>
      <c r="H391" s="2"/>
      <c r="I391" s="6"/>
      <c r="J391" s="2"/>
      <c r="K391" s="2"/>
      <c r="L391" s="2"/>
    </row>
    <row r="392" ht="15.75" customHeight="1">
      <c r="B392" s="2"/>
      <c r="C392" s="3"/>
      <c r="D392" s="4"/>
      <c r="E392" s="5"/>
      <c r="F392" s="2"/>
      <c r="G392" s="2"/>
      <c r="H392" s="2"/>
      <c r="I392" s="6"/>
      <c r="J392" s="2"/>
      <c r="K392" s="2"/>
      <c r="L392" s="2"/>
    </row>
    <row r="393" ht="15.75" customHeight="1">
      <c r="B393" s="2"/>
      <c r="C393" s="3"/>
      <c r="D393" s="4"/>
      <c r="E393" s="5"/>
      <c r="F393" s="2"/>
      <c r="G393" s="2"/>
      <c r="H393" s="2"/>
      <c r="I393" s="6"/>
      <c r="J393" s="2"/>
      <c r="K393" s="2"/>
      <c r="L393" s="2"/>
    </row>
    <row r="394" ht="15.75" customHeight="1">
      <c r="B394" s="2"/>
      <c r="C394" s="3"/>
      <c r="D394" s="4"/>
      <c r="E394" s="5"/>
      <c r="F394" s="2"/>
      <c r="G394" s="2"/>
      <c r="H394" s="2"/>
      <c r="I394" s="6"/>
      <c r="J394" s="2"/>
      <c r="K394" s="2"/>
      <c r="L394" s="2"/>
    </row>
    <row r="395" ht="15.75" customHeight="1">
      <c r="B395" s="2"/>
      <c r="C395" s="3"/>
      <c r="D395" s="4"/>
      <c r="E395" s="5"/>
      <c r="F395" s="2"/>
      <c r="G395" s="2"/>
      <c r="H395" s="2"/>
      <c r="I395" s="6"/>
      <c r="J395" s="2"/>
      <c r="K395" s="2"/>
      <c r="L395" s="2"/>
    </row>
    <row r="396" ht="15.75" customHeight="1">
      <c r="B396" s="2"/>
      <c r="C396" s="3"/>
      <c r="D396" s="4"/>
      <c r="E396" s="5"/>
      <c r="F396" s="2"/>
      <c r="G396" s="2"/>
      <c r="H396" s="2"/>
      <c r="I396" s="6"/>
      <c r="J396" s="2"/>
      <c r="K396" s="2"/>
      <c r="L396" s="2"/>
    </row>
    <row r="397" ht="15.75" customHeight="1">
      <c r="B397" s="2"/>
      <c r="C397" s="3"/>
      <c r="D397" s="4"/>
      <c r="E397" s="5"/>
      <c r="F397" s="2"/>
      <c r="G397" s="2"/>
      <c r="H397" s="2"/>
      <c r="I397" s="6"/>
      <c r="J397" s="2"/>
      <c r="K397" s="2"/>
      <c r="L397" s="2"/>
    </row>
    <row r="398" ht="15.75" customHeight="1">
      <c r="B398" s="2"/>
      <c r="C398" s="3"/>
      <c r="D398" s="4"/>
      <c r="E398" s="5"/>
      <c r="F398" s="2"/>
      <c r="G398" s="2"/>
      <c r="H398" s="2"/>
      <c r="I398" s="6"/>
      <c r="J398" s="2"/>
      <c r="K398" s="2"/>
      <c r="L398" s="2"/>
    </row>
    <row r="399" ht="15.75" customHeight="1">
      <c r="B399" s="2"/>
      <c r="C399" s="3"/>
      <c r="D399" s="4"/>
      <c r="E399" s="5"/>
      <c r="F399" s="2"/>
      <c r="G399" s="2"/>
      <c r="H399" s="2"/>
      <c r="I399" s="6"/>
      <c r="J399" s="2"/>
      <c r="K399" s="2"/>
      <c r="L399" s="2"/>
    </row>
    <row r="400" ht="15.75" customHeight="1">
      <c r="B400" s="2"/>
      <c r="C400" s="3"/>
      <c r="D400" s="4"/>
      <c r="E400" s="5"/>
      <c r="F400" s="2"/>
      <c r="G400" s="2"/>
      <c r="H400" s="2"/>
      <c r="I400" s="6"/>
      <c r="J400" s="2"/>
      <c r="K400" s="2"/>
      <c r="L400" s="2"/>
    </row>
    <row r="401" ht="15.75" customHeight="1">
      <c r="B401" s="2"/>
      <c r="C401" s="3"/>
      <c r="D401" s="4"/>
      <c r="E401" s="5"/>
      <c r="F401" s="2"/>
      <c r="G401" s="2"/>
      <c r="H401" s="2"/>
      <c r="I401" s="6"/>
      <c r="J401" s="2"/>
      <c r="K401" s="2"/>
      <c r="L401" s="2"/>
    </row>
    <row r="402" ht="15.75" customHeight="1">
      <c r="B402" s="2"/>
      <c r="C402" s="3"/>
      <c r="D402" s="4"/>
      <c r="E402" s="5"/>
      <c r="F402" s="2"/>
      <c r="G402" s="2"/>
      <c r="H402" s="2"/>
      <c r="I402" s="6"/>
      <c r="J402" s="2"/>
      <c r="K402" s="2"/>
      <c r="L402" s="2"/>
    </row>
    <row r="403" ht="15.75" customHeight="1">
      <c r="B403" s="2"/>
      <c r="C403" s="3"/>
      <c r="D403" s="4"/>
      <c r="E403" s="5"/>
      <c r="F403" s="2"/>
      <c r="G403" s="2"/>
      <c r="H403" s="2"/>
      <c r="I403" s="6"/>
      <c r="J403" s="2"/>
      <c r="K403" s="2"/>
      <c r="L403" s="2"/>
    </row>
    <row r="404" ht="15.75" customHeight="1">
      <c r="B404" s="2"/>
      <c r="C404" s="3"/>
      <c r="D404" s="4"/>
      <c r="E404" s="5"/>
      <c r="F404" s="2"/>
      <c r="G404" s="2"/>
      <c r="H404" s="2"/>
      <c r="I404" s="6"/>
      <c r="J404" s="2"/>
      <c r="K404" s="2"/>
      <c r="L404" s="2"/>
    </row>
    <row r="405" ht="15.75" customHeight="1">
      <c r="B405" s="2"/>
      <c r="C405" s="3"/>
      <c r="D405" s="4"/>
      <c r="E405" s="5"/>
      <c r="F405" s="2"/>
      <c r="G405" s="2"/>
      <c r="H405" s="2"/>
      <c r="I405" s="6"/>
      <c r="J405" s="2"/>
      <c r="K405" s="2"/>
      <c r="L405" s="2"/>
    </row>
    <row r="406" ht="15.75" customHeight="1">
      <c r="B406" s="2"/>
      <c r="C406" s="3"/>
      <c r="D406" s="4"/>
      <c r="E406" s="5"/>
      <c r="F406" s="2"/>
      <c r="G406" s="2"/>
      <c r="H406" s="2"/>
      <c r="I406" s="6"/>
      <c r="J406" s="2"/>
      <c r="K406" s="2"/>
      <c r="L406" s="2"/>
    </row>
    <row r="407" ht="15.75" customHeight="1">
      <c r="B407" s="2"/>
      <c r="C407" s="3"/>
      <c r="D407" s="4"/>
      <c r="E407" s="5"/>
      <c r="F407" s="2"/>
      <c r="G407" s="2"/>
      <c r="H407" s="2"/>
      <c r="I407" s="6"/>
      <c r="J407" s="2"/>
      <c r="K407" s="2"/>
      <c r="L407" s="2"/>
    </row>
    <row r="408" ht="15.75" customHeight="1">
      <c r="B408" s="2"/>
      <c r="C408" s="3"/>
      <c r="D408" s="4"/>
      <c r="E408" s="5"/>
      <c r="F408" s="2"/>
      <c r="G408" s="2"/>
      <c r="H408" s="2"/>
      <c r="I408" s="6"/>
      <c r="J408" s="2"/>
      <c r="K408" s="2"/>
      <c r="L408" s="2"/>
    </row>
    <row r="409" ht="15.75" customHeight="1">
      <c r="B409" s="2"/>
      <c r="C409" s="3"/>
      <c r="D409" s="4"/>
      <c r="E409" s="5"/>
      <c r="F409" s="2"/>
      <c r="G409" s="2"/>
      <c r="H409" s="2"/>
      <c r="I409" s="6"/>
      <c r="J409" s="2"/>
      <c r="K409" s="2"/>
      <c r="L409" s="2"/>
    </row>
    <row r="410" ht="15.75" customHeight="1">
      <c r="B410" s="2"/>
      <c r="C410" s="3"/>
      <c r="D410" s="4"/>
      <c r="E410" s="5"/>
      <c r="F410" s="2"/>
      <c r="G410" s="2"/>
      <c r="H410" s="2"/>
      <c r="I410" s="6"/>
      <c r="J410" s="2"/>
      <c r="K410" s="2"/>
      <c r="L410" s="2"/>
    </row>
    <row r="411" ht="15.75" customHeight="1">
      <c r="B411" s="2"/>
      <c r="C411" s="3"/>
      <c r="D411" s="4"/>
      <c r="E411" s="5"/>
      <c r="F411" s="2"/>
      <c r="G411" s="2"/>
      <c r="H411" s="2"/>
      <c r="I411" s="6"/>
      <c r="J411" s="2"/>
      <c r="K411" s="2"/>
      <c r="L411" s="2"/>
    </row>
    <row r="412" ht="15.75" customHeight="1">
      <c r="B412" s="2"/>
      <c r="C412" s="3"/>
      <c r="D412" s="4"/>
      <c r="E412" s="5"/>
      <c r="F412" s="2"/>
      <c r="G412" s="2"/>
      <c r="H412" s="2"/>
      <c r="I412" s="6"/>
      <c r="J412" s="2"/>
      <c r="K412" s="2"/>
      <c r="L412" s="2"/>
    </row>
    <row r="413" ht="15.75" customHeight="1">
      <c r="B413" s="2"/>
      <c r="C413" s="3"/>
      <c r="D413" s="4"/>
      <c r="E413" s="5"/>
      <c r="F413" s="2"/>
      <c r="G413" s="2"/>
      <c r="H413" s="2"/>
      <c r="I413" s="6"/>
      <c r="J413" s="2"/>
      <c r="K413" s="2"/>
      <c r="L413" s="2"/>
    </row>
    <row r="414" ht="15.75" customHeight="1">
      <c r="B414" s="2"/>
      <c r="C414" s="3"/>
      <c r="D414" s="4"/>
      <c r="E414" s="5"/>
      <c r="F414" s="2"/>
      <c r="G414" s="2"/>
      <c r="H414" s="2"/>
      <c r="I414" s="6"/>
      <c r="J414" s="2"/>
      <c r="K414" s="2"/>
      <c r="L414" s="2"/>
    </row>
    <row r="415" ht="15.75" customHeight="1">
      <c r="B415" s="2"/>
      <c r="C415" s="3"/>
      <c r="D415" s="4"/>
      <c r="E415" s="5"/>
      <c r="F415" s="2"/>
      <c r="G415" s="2"/>
      <c r="H415" s="2"/>
      <c r="I415" s="6"/>
      <c r="J415" s="2"/>
      <c r="K415" s="2"/>
      <c r="L415" s="2"/>
    </row>
    <row r="416" ht="15.75" customHeight="1">
      <c r="B416" s="2"/>
      <c r="C416" s="3"/>
      <c r="D416" s="4"/>
      <c r="E416" s="5"/>
      <c r="F416" s="2"/>
      <c r="G416" s="2"/>
      <c r="H416" s="2"/>
      <c r="I416" s="6"/>
      <c r="J416" s="2"/>
      <c r="K416" s="2"/>
      <c r="L416" s="2"/>
    </row>
    <row r="417" ht="15.75" customHeight="1">
      <c r="B417" s="2"/>
      <c r="C417" s="3"/>
      <c r="D417" s="4"/>
      <c r="E417" s="5"/>
      <c r="F417" s="2"/>
      <c r="G417" s="2"/>
      <c r="H417" s="2"/>
      <c r="I417" s="6"/>
      <c r="J417" s="2"/>
      <c r="K417" s="2"/>
      <c r="L417" s="2"/>
    </row>
    <row r="418" ht="15.75" customHeight="1">
      <c r="B418" s="2"/>
      <c r="C418" s="3"/>
      <c r="D418" s="4"/>
      <c r="E418" s="5"/>
      <c r="F418" s="2"/>
      <c r="G418" s="2"/>
      <c r="H418" s="2"/>
      <c r="I418" s="6"/>
      <c r="J418" s="2"/>
      <c r="K418" s="2"/>
      <c r="L418" s="2"/>
    </row>
    <row r="419" ht="15.75" customHeight="1">
      <c r="B419" s="2"/>
      <c r="C419" s="3"/>
      <c r="D419" s="4"/>
      <c r="E419" s="5"/>
      <c r="F419" s="2"/>
      <c r="G419" s="2"/>
      <c r="H419" s="2"/>
      <c r="I419" s="6"/>
      <c r="J419" s="2"/>
      <c r="K419" s="2"/>
      <c r="L419" s="2"/>
    </row>
    <row r="420" ht="15.75" customHeight="1">
      <c r="B420" s="2"/>
      <c r="C420" s="3"/>
      <c r="D420" s="4"/>
      <c r="E420" s="5"/>
      <c r="F420" s="2"/>
      <c r="G420" s="2"/>
      <c r="H420" s="2"/>
      <c r="I420" s="6"/>
      <c r="J420" s="2"/>
      <c r="K420" s="2"/>
      <c r="L420" s="2"/>
    </row>
    <row r="421" ht="15.75" customHeight="1">
      <c r="B421" s="2"/>
      <c r="C421" s="3"/>
      <c r="D421" s="4"/>
      <c r="E421" s="5"/>
      <c r="F421" s="2"/>
      <c r="G421" s="2"/>
      <c r="H421" s="2"/>
      <c r="I421" s="6"/>
      <c r="J421" s="2"/>
      <c r="K421" s="2"/>
      <c r="L421" s="2"/>
    </row>
    <row r="422" ht="15.75" customHeight="1">
      <c r="B422" s="2"/>
      <c r="C422" s="3"/>
      <c r="D422" s="4"/>
      <c r="E422" s="5"/>
      <c r="F422" s="2"/>
      <c r="G422" s="2"/>
      <c r="H422" s="2"/>
      <c r="I422" s="6"/>
      <c r="J422" s="2"/>
      <c r="K422" s="2"/>
      <c r="L422" s="2"/>
    </row>
    <row r="423" ht="15.75" customHeight="1">
      <c r="B423" s="2"/>
      <c r="C423" s="3"/>
      <c r="D423" s="4"/>
      <c r="E423" s="5"/>
      <c r="F423" s="2"/>
      <c r="G423" s="2"/>
      <c r="H423" s="2"/>
      <c r="I423" s="6"/>
      <c r="J423" s="2"/>
      <c r="K423" s="2"/>
      <c r="L423" s="2"/>
    </row>
    <row r="424" ht="15.75" customHeight="1">
      <c r="B424" s="2"/>
      <c r="C424" s="3"/>
      <c r="D424" s="4"/>
      <c r="E424" s="5"/>
      <c r="F424" s="2"/>
      <c r="G424" s="2"/>
      <c r="H424" s="2"/>
      <c r="I424" s="6"/>
      <c r="J424" s="2"/>
      <c r="K424" s="2"/>
      <c r="L424" s="2"/>
    </row>
    <row r="425" ht="15.75" customHeight="1">
      <c r="B425" s="2"/>
      <c r="C425" s="3"/>
      <c r="D425" s="4"/>
      <c r="E425" s="5"/>
      <c r="F425" s="2"/>
      <c r="G425" s="2"/>
      <c r="H425" s="2"/>
      <c r="I425" s="6"/>
      <c r="J425" s="2"/>
      <c r="K425" s="2"/>
      <c r="L425" s="2"/>
    </row>
    <row r="426" ht="15.75" customHeight="1">
      <c r="B426" s="2"/>
      <c r="C426" s="3"/>
      <c r="D426" s="4"/>
      <c r="E426" s="5"/>
      <c r="F426" s="2"/>
      <c r="G426" s="2"/>
      <c r="H426" s="2"/>
      <c r="I426" s="6"/>
      <c r="J426" s="2"/>
      <c r="K426" s="2"/>
      <c r="L426" s="2"/>
    </row>
    <row r="427" ht="15.75" customHeight="1">
      <c r="B427" s="2"/>
      <c r="C427" s="3"/>
      <c r="D427" s="4"/>
      <c r="E427" s="5"/>
      <c r="F427" s="2"/>
      <c r="G427" s="2"/>
      <c r="H427" s="2"/>
      <c r="I427" s="6"/>
      <c r="J427" s="2"/>
      <c r="K427" s="2"/>
      <c r="L427" s="2"/>
    </row>
    <row r="428" ht="15.75" customHeight="1">
      <c r="B428" s="2"/>
      <c r="C428" s="3"/>
      <c r="D428" s="4"/>
      <c r="E428" s="5"/>
      <c r="F428" s="2"/>
      <c r="G428" s="2"/>
      <c r="H428" s="2"/>
      <c r="I428" s="6"/>
      <c r="J428" s="2"/>
      <c r="K428" s="2"/>
      <c r="L428" s="2"/>
    </row>
    <row r="429" ht="15.75" customHeight="1">
      <c r="B429" s="2"/>
      <c r="C429" s="3"/>
      <c r="D429" s="4"/>
      <c r="E429" s="5"/>
      <c r="F429" s="2"/>
      <c r="G429" s="2"/>
      <c r="H429" s="2"/>
      <c r="I429" s="6"/>
      <c r="J429" s="2"/>
      <c r="K429" s="2"/>
      <c r="L429" s="2"/>
    </row>
    <row r="430" ht="15.75" customHeight="1">
      <c r="B430" s="2"/>
      <c r="C430" s="3"/>
      <c r="D430" s="4"/>
      <c r="E430" s="5"/>
      <c r="F430" s="2"/>
      <c r="G430" s="2"/>
      <c r="H430" s="2"/>
      <c r="I430" s="6"/>
      <c r="J430" s="2"/>
      <c r="K430" s="2"/>
      <c r="L430" s="2"/>
    </row>
    <row r="431" ht="15.75" customHeight="1">
      <c r="B431" s="2"/>
      <c r="C431" s="3"/>
      <c r="D431" s="4"/>
      <c r="E431" s="5"/>
      <c r="F431" s="2"/>
      <c r="G431" s="2"/>
      <c r="H431" s="2"/>
      <c r="I431" s="6"/>
      <c r="J431" s="2"/>
      <c r="K431" s="2"/>
      <c r="L431" s="2"/>
    </row>
    <row r="432" ht="15.75" customHeight="1">
      <c r="B432" s="2"/>
      <c r="C432" s="3"/>
      <c r="D432" s="4"/>
      <c r="E432" s="5"/>
      <c r="F432" s="2"/>
      <c r="G432" s="2"/>
      <c r="H432" s="2"/>
      <c r="I432" s="6"/>
      <c r="J432" s="2"/>
      <c r="K432" s="2"/>
      <c r="L432" s="2"/>
    </row>
    <row r="433" ht="15.75" customHeight="1">
      <c r="B433" s="2"/>
      <c r="C433" s="3"/>
      <c r="D433" s="4"/>
      <c r="E433" s="5"/>
      <c r="F433" s="2"/>
      <c r="G433" s="2"/>
      <c r="H433" s="2"/>
      <c r="I433" s="6"/>
      <c r="J433" s="2"/>
      <c r="K433" s="2"/>
      <c r="L433" s="2"/>
    </row>
    <row r="434" ht="15.75" customHeight="1">
      <c r="B434" s="2"/>
      <c r="C434" s="3"/>
      <c r="D434" s="4"/>
      <c r="E434" s="5"/>
      <c r="F434" s="2"/>
      <c r="G434" s="2"/>
      <c r="H434" s="2"/>
      <c r="I434" s="6"/>
      <c r="J434" s="2"/>
      <c r="K434" s="2"/>
      <c r="L434" s="2"/>
    </row>
    <row r="435" ht="15.75" customHeight="1">
      <c r="B435" s="2"/>
      <c r="C435" s="3"/>
      <c r="D435" s="4"/>
      <c r="E435" s="5"/>
      <c r="F435" s="2"/>
      <c r="G435" s="2"/>
      <c r="H435" s="2"/>
      <c r="I435" s="6"/>
      <c r="J435" s="2"/>
      <c r="K435" s="2"/>
      <c r="L435" s="2"/>
    </row>
    <row r="436" ht="15.75" customHeight="1">
      <c r="B436" s="2"/>
      <c r="C436" s="3"/>
      <c r="D436" s="4"/>
      <c r="E436" s="5"/>
      <c r="F436" s="2"/>
      <c r="G436" s="2"/>
      <c r="H436" s="2"/>
      <c r="I436" s="6"/>
      <c r="J436" s="2"/>
      <c r="K436" s="2"/>
      <c r="L436" s="2"/>
    </row>
    <row r="437" ht="15.75" customHeight="1">
      <c r="B437" s="2"/>
      <c r="C437" s="3"/>
      <c r="D437" s="4"/>
      <c r="E437" s="5"/>
      <c r="F437" s="2"/>
      <c r="G437" s="2"/>
      <c r="H437" s="2"/>
      <c r="I437" s="6"/>
      <c r="J437" s="2"/>
      <c r="K437" s="2"/>
      <c r="L437" s="2"/>
    </row>
    <row r="438" ht="15.75" customHeight="1">
      <c r="B438" s="2"/>
      <c r="C438" s="3"/>
      <c r="D438" s="4"/>
      <c r="E438" s="5"/>
      <c r="F438" s="2"/>
      <c r="G438" s="2"/>
      <c r="H438" s="2"/>
      <c r="I438" s="6"/>
      <c r="J438" s="2"/>
      <c r="K438" s="2"/>
      <c r="L438" s="2"/>
    </row>
    <row r="439" ht="15.75" customHeight="1">
      <c r="B439" s="2"/>
      <c r="C439" s="3"/>
      <c r="D439" s="4"/>
      <c r="E439" s="5"/>
      <c r="F439" s="2"/>
      <c r="G439" s="2"/>
      <c r="H439" s="2"/>
      <c r="I439" s="6"/>
      <c r="J439" s="2"/>
      <c r="K439" s="2"/>
      <c r="L439" s="2"/>
    </row>
    <row r="440" ht="15.75" customHeight="1">
      <c r="B440" s="2"/>
      <c r="C440" s="3"/>
      <c r="D440" s="4"/>
      <c r="E440" s="5"/>
      <c r="F440" s="2"/>
      <c r="G440" s="2"/>
      <c r="H440" s="2"/>
      <c r="I440" s="6"/>
      <c r="J440" s="2"/>
      <c r="K440" s="2"/>
      <c r="L440" s="2"/>
    </row>
    <row r="441" ht="15.75" customHeight="1">
      <c r="B441" s="2"/>
      <c r="C441" s="3"/>
      <c r="D441" s="4"/>
      <c r="E441" s="5"/>
      <c r="F441" s="2"/>
      <c r="G441" s="2"/>
      <c r="H441" s="2"/>
      <c r="I441" s="6"/>
      <c r="J441" s="2"/>
      <c r="K441" s="2"/>
      <c r="L441" s="2"/>
    </row>
    <row r="442" ht="15.75" customHeight="1">
      <c r="B442" s="2"/>
      <c r="C442" s="3"/>
      <c r="D442" s="4"/>
      <c r="E442" s="5"/>
      <c r="F442" s="2"/>
      <c r="G442" s="2"/>
      <c r="H442" s="2"/>
      <c r="I442" s="6"/>
      <c r="J442" s="2"/>
      <c r="K442" s="2"/>
      <c r="L442" s="2"/>
    </row>
    <row r="443" ht="15.75" customHeight="1">
      <c r="B443" s="2"/>
      <c r="C443" s="3"/>
      <c r="D443" s="4"/>
      <c r="E443" s="5"/>
      <c r="F443" s="2"/>
      <c r="G443" s="2"/>
      <c r="H443" s="2"/>
      <c r="I443" s="6"/>
      <c r="J443" s="2"/>
      <c r="K443" s="2"/>
      <c r="L443" s="2"/>
    </row>
    <row r="444" ht="15.75" customHeight="1">
      <c r="B444" s="2"/>
      <c r="C444" s="3"/>
      <c r="D444" s="4"/>
      <c r="E444" s="5"/>
      <c r="F444" s="2"/>
      <c r="G444" s="2"/>
      <c r="H444" s="2"/>
      <c r="I444" s="6"/>
      <c r="J444" s="2"/>
      <c r="K444" s="2"/>
      <c r="L444" s="2"/>
    </row>
    <row r="445" ht="15.75" customHeight="1">
      <c r="B445" s="2"/>
      <c r="C445" s="3"/>
      <c r="D445" s="4"/>
      <c r="E445" s="5"/>
      <c r="F445" s="2"/>
      <c r="G445" s="2"/>
      <c r="H445" s="2"/>
      <c r="I445" s="6"/>
      <c r="J445" s="2"/>
      <c r="K445" s="2"/>
      <c r="L445" s="2"/>
    </row>
    <row r="446" ht="15.75" customHeight="1">
      <c r="B446" s="2"/>
      <c r="C446" s="3"/>
      <c r="D446" s="4"/>
      <c r="E446" s="5"/>
      <c r="F446" s="2"/>
      <c r="G446" s="2"/>
      <c r="H446" s="2"/>
      <c r="I446" s="6"/>
      <c r="J446" s="2"/>
      <c r="K446" s="2"/>
      <c r="L446" s="2"/>
    </row>
    <row r="447" ht="15.75" customHeight="1">
      <c r="B447" s="2"/>
      <c r="C447" s="3"/>
      <c r="D447" s="4"/>
      <c r="E447" s="5"/>
      <c r="F447" s="2"/>
      <c r="G447" s="2"/>
      <c r="H447" s="2"/>
      <c r="I447" s="6"/>
      <c r="J447" s="2"/>
      <c r="K447" s="2"/>
      <c r="L447" s="2"/>
    </row>
    <row r="448" ht="15.75" customHeight="1">
      <c r="B448" s="2"/>
      <c r="C448" s="3"/>
      <c r="D448" s="4"/>
      <c r="E448" s="5"/>
      <c r="F448" s="2"/>
      <c r="G448" s="2"/>
      <c r="H448" s="2"/>
      <c r="I448" s="6"/>
      <c r="J448" s="2"/>
      <c r="K448" s="2"/>
      <c r="L448" s="2"/>
    </row>
    <row r="449" ht="15.75" customHeight="1">
      <c r="B449" s="2"/>
      <c r="C449" s="3"/>
      <c r="D449" s="4"/>
      <c r="E449" s="5"/>
      <c r="F449" s="2"/>
      <c r="G449" s="2"/>
      <c r="H449" s="2"/>
      <c r="I449" s="6"/>
      <c r="J449" s="2"/>
      <c r="K449" s="2"/>
      <c r="L449" s="2"/>
    </row>
    <row r="450" ht="15.75" customHeight="1">
      <c r="B450" s="2"/>
      <c r="C450" s="3"/>
      <c r="D450" s="4"/>
      <c r="E450" s="5"/>
      <c r="F450" s="2"/>
      <c r="G450" s="2"/>
      <c r="H450" s="2"/>
      <c r="I450" s="6"/>
      <c r="J450" s="2"/>
      <c r="K450" s="2"/>
      <c r="L450" s="2"/>
    </row>
    <row r="451" ht="15.75" customHeight="1">
      <c r="B451" s="2"/>
      <c r="C451" s="3"/>
      <c r="D451" s="4"/>
      <c r="E451" s="5"/>
      <c r="F451" s="2"/>
      <c r="G451" s="2"/>
      <c r="H451" s="2"/>
      <c r="I451" s="6"/>
      <c r="J451" s="2"/>
      <c r="K451" s="2"/>
      <c r="L451" s="2"/>
    </row>
    <row r="452" ht="15.75" customHeight="1">
      <c r="B452" s="2"/>
      <c r="C452" s="3"/>
      <c r="D452" s="4"/>
      <c r="E452" s="5"/>
      <c r="F452" s="2"/>
      <c r="G452" s="2"/>
      <c r="H452" s="2"/>
      <c r="I452" s="6"/>
      <c r="J452" s="2"/>
      <c r="K452" s="2"/>
      <c r="L452" s="2"/>
    </row>
    <row r="453" ht="15.75" customHeight="1">
      <c r="B453" s="2"/>
      <c r="C453" s="3"/>
      <c r="D453" s="4"/>
      <c r="E453" s="5"/>
      <c r="F453" s="2"/>
      <c r="G453" s="2"/>
      <c r="H453" s="2"/>
      <c r="I453" s="6"/>
      <c r="J453" s="2"/>
      <c r="K453" s="2"/>
      <c r="L453" s="2"/>
    </row>
    <row r="454" ht="15.75" customHeight="1">
      <c r="B454" s="2"/>
      <c r="C454" s="3"/>
      <c r="D454" s="4"/>
      <c r="E454" s="5"/>
      <c r="F454" s="2"/>
      <c r="G454" s="2"/>
      <c r="H454" s="2"/>
      <c r="I454" s="6"/>
      <c r="J454" s="2"/>
      <c r="K454" s="2"/>
      <c r="L454" s="2"/>
    </row>
    <row r="455" ht="15.75" customHeight="1">
      <c r="B455" s="2"/>
      <c r="C455" s="3"/>
      <c r="D455" s="4"/>
      <c r="E455" s="5"/>
      <c r="F455" s="2"/>
      <c r="G455" s="2"/>
      <c r="H455" s="2"/>
      <c r="I455" s="6"/>
      <c r="J455" s="2"/>
      <c r="K455" s="2"/>
      <c r="L455" s="2"/>
    </row>
    <row r="456" ht="15.75" customHeight="1">
      <c r="B456" s="2"/>
      <c r="C456" s="3"/>
      <c r="D456" s="4"/>
      <c r="E456" s="5"/>
      <c r="F456" s="2"/>
      <c r="G456" s="2"/>
      <c r="H456" s="2"/>
      <c r="I456" s="6"/>
      <c r="J456" s="2"/>
      <c r="K456" s="2"/>
      <c r="L456" s="2"/>
    </row>
    <row r="457" ht="15.75" customHeight="1">
      <c r="B457" s="2"/>
      <c r="C457" s="3"/>
      <c r="D457" s="4"/>
      <c r="E457" s="5"/>
      <c r="F457" s="2"/>
      <c r="G457" s="2"/>
      <c r="H457" s="2"/>
      <c r="I457" s="6"/>
      <c r="J457" s="2"/>
      <c r="K457" s="2"/>
      <c r="L457" s="2"/>
    </row>
    <row r="458" ht="15.75" customHeight="1">
      <c r="B458" s="2"/>
      <c r="C458" s="3"/>
      <c r="D458" s="4"/>
      <c r="E458" s="5"/>
      <c r="F458" s="2"/>
      <c r="G458" s="2"/>
      <c r="H458" s="2"/>
      <c r="I458" s="6"/>
      <c r="J458" s="2"/>
      <c r="K458" s="2"/>
      <c r="L458" s="2"/>
    </row>
    <row r="459" ht="15.75" customHeight="1">
      <c r="B459" s="2"/>
      <c r="C459" s="3"/>
      <c r="D459" s="4"/>
      <c r="E459" s="5"/>
      <c r="F459" s="2"/>
      <c r="G459" s="2"/>
      <c r="H459" s="2"/>
      <c r="I459" s="6"/>
      <c r="J459" s="2"/>
      <c r="K459" s="2"/>
      <c r="L459" s="2"/>
    </row>
    <row r="460" ht="15.75" customHeight="1">
      <c r="B460" s="2"/>
      <c r="C460" s="3"/>
      <c r="D460" s="4"/>
      <c r="E460" s="5"/>
      <c r="F460" s="2"/>
      <c r="G460" s="2"/>
      <c r="H460" s="2"/>
      <c r="I460" s="6"/>
      <c r="J460" s="2"/>
      <c r="K460" s="2"/>
      <c r="L460" s="2"/>
    </row>
    <row r="461" ht="15.75" customHeight="1">
      <c r="B461" s="2"/>
      <c r="C461" s="3"/>
      <c r="D461" s="4"/>
      <c r="E461" s="5"/>
      <c r="F461" s="2"/>
      <c r="G461" s="2"/>
      <c r="H461" s="2"/>
      <c r="I461" s="6"/>
      <c r="J461" s="2"/>
      <c r="K461" s="2"/>
      <c r="L461" s="2"/>
    </row>
    <row r="462" ht="15.75" customHeight="1">
      <c r="B462" s="2"/>
      <c r="C462" s="3"/>
      <c r="D462" s="4"/>
      <c r="E462" s="5"/>
      <c r="F462" s="2"/>
      <c r="G462" s="2"/>
      <c r="H462" s="2"/>
      <c r="I462" s="6"/>
      <c r="J462" s="2"/>
      <c r="K462" s="2"/>
      <c r="L462" s="2"/>
    </row>
    <row r="463" ht="15.75" customHeight="1">
      <c r="B463" s="2"/>
      <c r="C463" s="3"/>
      <c r="D463" s="4"/>
      <c r="E463" s="5"/>
      <c r="F463" s="2"/>
      <c r="G463" s="2"/>
      <c r="H463" s="2"/>
      <c r="I463" s="6"/>
      <c r="J463" s="2"/>
      <c r="K463" s="2"/>
      <c r="L463" s="2"/>
    </row>
    <row r="464" ht="15.75" customHeight="1">
      <c r="B464" s="2"/>
      <c r="C464" s="3"/>
      <c r="D464" s="4"/>
      <c r="E464" s="5"/>
      <c r="F464" s="2"/>
      <c r="G464" s="2"/>
      <c r="H464" s="2"/>
      <c r="I464" s="6"/>
      <c r="J464" s="2"/>
      <c r="K464" s="2"/>
      <c r="L464" s="2"/>
    </row>
    <row r="465" ht="15.75" customHeight="1">
      <c r="B465" s="2"/>
      <c r="C465" s="3"/>
      <c r="D465" s="4"/>
      <c r="E465" s="5"/>
      <c r="F465" s="2"/>
      <c r="G465" s="2"/>
      <c r="H465" s="2"/>
      <c r="I465" s="6"/>
      <c r="J465" s="2"/>
      <c r="K465" s="2"/>
      <c r="L465" s="2"/>
    </row>
    <row r="466" ht="15.75" customHeight="1">
      <c r="B466" s="2"/>
      <c r="C466" s="3"/>
      <c r="D466" s="4"/>
      <c r="E466" s="5"/>
      <c r="F466" s="2"/>
      <c r="G466" s="2"/>
      <c r="H466" s="2"/>
      <c r="I466" s="6"/>
      <c r="J466" s="2"/>
      <c r="K466" s="2"/>
      <c r="L466" s="2"/>
    </row>
    <row r="467" ht="15.75" customHeight="1">
      <c r="B467" s="2"/>
      <c r="C467" s="3"/>
      <c r="D467" s="4"/>
      <c r="E467" s="5"/>
      <c r="F467" s="2"/>
      <c r="G467" s="2"/>
      <c r="H467" s="2"/>
      <c r="I467" s="6"/>
      <c r="J467" s="2"/>
      <c r="K467" s="2"/>
      <c r="L467" s="2"/>
    </row>
    <row r="468" ht="15.75" customHeight="1">
      <c r="B468" s="2"/>
      <c r="C468" s="3"/>
      <c r="D468" s="4"/>
      <c r="E468" s="5"/>
      <c r="F468" s="2"/>
      <c r="G468" s="2"/>
      <c r="H468" s="2"/>
      <c r="I468" s="6"/>
      <c r="J468" s="2"/>
      <c r="K468" s="2"/>
      <c r="L468" s="2"/>
    </row>
    <row r="469" ht="15.75" customHeight="1">
      <c r="B469" s="2"/>
      <c r="C469" s="3"/>
      <c r="D469" s="4"/>
      <c r="E469" s="5"/>
      <c r="F469" s="2"/>
      <c r="G469" s="2"/>
      <c r="H469" s="2"/>
      <c r="I469" s="6"/>
      <c r="J469" s="2"/>
      <c r="K469" s="2"/>
      <c r="L469" s="2"/>
    </row>
    <row r="470" ht="15.75" customHeight="1">
      <c r="B470" s="2"/>
      <c r="C470" s="3"/>
      <c r="D470" s="4"/>
      <c r="E470" s="5"/>
      <c r="F470" s="2"/>
      <c r="G470" s="2"/>
      <c r="H470" s="2"/>
      <c r="I470" s="6"/>
      <c r="J470" s="2"/>
      <c r="K470" s="2"/>
      <c r="L470" s="2"/>
    </row>
    <row r="471" ht="15.75" customHeight="1">
      <c r="B471" s="2"/>
      <c r="C471" s="3"/>
      <c r="D471" s="4"/>
      <c r="E471" s="5"/>
      <c r="F471" s="2"/>
      <c r="G471" s="2"/>
      <c r="H471" s="2"/>
      <c r="I471" s="6"/>
      <c r="J471" s="2"/>
      <c r="K471" s="2"/>
      <c r="L471" s="2"/>
    </row>
    <row r="472" ht="15.75" customHeight="1">
      <c r="B472" s="2"/>
      <c r="C472" s="3"/>
      <c r="D472" s="4"/>
      <c r="E472" s="5"/>
      <c r="F472" s="2"/>
      <c r="G472" s="2"/>
      <c r="H472" s="2"/>
      <c r="I472" s="6"/>
      <c r="J472" s="2"/>
      <c r="K472" s="2"/>
      <c r="L472" s="2"/>
    </row>
    <row r="473" ht="15.75" customHeight="1">
      <c r="B473" s="2"/>
      <c r="C473" s="3"/>
      <c r="D473" s="4"/>
      <c r="E473" s="5"/>
      <c r="F473" s="2"/>
      <c r="G473" s="2"/>
      <c r="H473" s="2"/>
      <c r="I473" s="6"/>
      <c r="J473" s="2"/>
      <c r="K473" s="2"/>
      <c r="L473" s="2"/>
    </row>
    <row r="474" ht="15.75" customHeight="1">
      <c r="B474" s="2"/>
      <c r="C474" s="3"/>
      <c r="D474" s="4"/>
      <c r="E474" s="5"/>
      <c r="F474" s="2"/>
      <c r="G474" s="2"/>
      <c r="H474" s="2"/>
      <c r="I474" s="6"/>
      <c r="J474" s="2"/>
      <c r="K474" s="2"/>
      <c r="L474" s="2"/>
    </row>
    <row r="475" ht="15.75" customHeight="1">
      <c r="B475" s="2"/>
      <c r="C475" s="3"/>
      <c r="D475" s="4"/>
      <c r="E475" s="5"/>
      <c r="F475" s="2"/>
      <c r="G475" s="2"/>
      <c r="H475" s="2"/>
      <c r="I475" s="6"/>
      <c r="J475" s="2"/>
      <c r="K475" s="2"/>
      <c r="L475" s="2"/>
    </row>
    <row r="476" ht="15.75" customHeight="1">
      <c r="B476" s="2"/>
      <c r="C476" s="3"/>
      <c r="D476" s="4"/>
      <c r="E476" s="5"/>
      <c r="F476" s="2"/>
      <c r="G476" s="2"/>
      <c r="H476" s="2"/>
      <c r="I476" s="6"/>
      <c r="J476" s="2"/>
      <c r="K476" s="2"/>
      <c r="L476" s="2"/>
    </row>
    <row r="477" ht="15.75" customHeight="1">
      <c r="B477" s="2"/>
      <c r="C477" s="3"/>
      <c r="D477" s="4"/>
      <c r="E477" s="5"/>
      <c r="F477" s="2"/>
      <c r="G477" s="2"/>
      <c r="H477" s="2"/>
      <c r="I477" s="6"/>
      <c r="J477" s="2"/>
      <c r="K477" s="2"/>
      <c r="L477" s="2"/>
    </row>
    <row r="478" ht="15.75" customHeight="1">
      <c r="B478" s="2"/>
      <c r="C478" s="3"/>
      <c r="D478" s="4"/>
      <c r="E478" s="5"/>
      <c r="F478" s="2"/>
      <c r="G478" s="2"/>
      <c r="H478" s="2"/>
      <c r="I478" s="6"/>
      <c r="J478" s="2"/>
      <c r="K478" s="2"/>
      <c r="L478" s="2"/>
    </row>
    <row r="479" ht="15.75" customHeight="1">
      <c r="B479" s="2"/>
      <c r="C479" s="3"/>
      <c r="D479" s="4"/>
      <c r="E479" s="5"/>
      <c r="F479" s="2"/>
      <c r="G479" s="2"/>
      <c r="H479" s="2"/>
      <c r="I479" s="6"/>
      <c r="J479" s="2"/>
      <c r="K479" s="2"/>
      <c r="L479" s="2"/>
    </row>
    <row r="480" ht="15.75" customHeight="1">
      <c r="B480" s="2"/>
      <c r="C480" s="3"/>
      <c r="D480" s="4"/>
      <c r="E480" s="5"/>
      <c r="F480" s="2"/>
      <c r="G480" s="2"/>
      <c r="H480" s="2"/>
      <c r="I480" s="6"/>
      <c r="J480" s="2"/>
      <c r="K480" s="2"/>
      <c r="L480" s="2"/>
    </row>
    <row r="481" ht="15.75" customHeight="1">
      <c r="B481" s="2"/>
      <c r="C481" s="3"/>
      <c r="D481" s="4"/>
      <c r="E481" s="5"/>
      <c r="F481" s="2"/>
      <c r="G481" s="2"/>
      <c r="H481" s="2"/>
      <c r="I481" s="6"/>
      <c r="J481" s="2"/>
      <c r="K481" s="2"/>
      <c r="L481" s="2"/>
    </row>
    <row r="482" ht="15.75" customHeight="1">
      <c r="B482" s="2"/>
      <c r="C482" s="3"/>
      <c r="D482" s="4"/>
      <c r="E482" s="5"/>
      <c r="F482" s="2"/>
      <c r="G482" s="2"/>
      <c r="H482" s="2"/>
      <c r="I482" s="6"/>
      <c r="J482" s="2"/>
      <c r="K482" s="2"/>
      <c r="L482" s="2"/>
    </row>
    <row r="483" ht="15.75" customHeight="1">
      <c r="B483" s="2"/>
      <c r="C483" s="3"/>
      <c r="D483" s="4"/>
      <c r="E483" s="5"/>
      <c r="F483" s="2"/>
      <c r="G483" s="2"/>
      <c r="H483" s="2"/>
      <c r="I483" s="6"/>
      <c r="J483" s="2"/>
      <c r="K483" s="2"/>
      <c r="L483" s="2"/>
    </row>
    <row r="484" ht="15.75" customHeight="1">
      <c r="B484" s="2"/>
      <c r="C484" s="3"/>
      <c r="D484" s="4"/>
      <c r="E484" s="5"/>
      <c r="F484" s="2"/>
      <c r="G484" s="2"/>
      <c r="H484" s="2"/>
      <c r="I484" s="6"/>
      <c r="J484" s="2"/>
      <c r="K484" s="2"/>
      <c r="L484" s="2"/>
    </row>
    <row r="485" ht="15.75" customHeight="1">
      <c r="B485" s="2"/>
      <c r="C485" s="3"/>
      <c r="D485" s="4"/>
      <c r="E485" s="5"/>
      <c r="F485" s="2"/>
      <c r="G485" s="2"/>
      <c r="H485" s="2"/>
      <c r="I485" s="6"/>
      <c r="J485" s="2"/>
      <c r="K485" s="2"/>
      <c r="L485" s="2"/>
    </row>
    <row r="486" ht="15.75" customHeight="1">
      <c r="B486" s="2"/>
      <c r="C486" s="3"/>
      <c r="D486" s="4"/>
      <c r="E486" s="5"/>
      <c r="F486" s="2"/>
      <c r="G486" s="2"/>
      <c r="H486" s="2"/>
      <c r="I486" s="6"/>
      <c r="J486" s="2"/>
      <c r="K486" s="2"/>
      <c r="L486" s="2"/>
    </row>
    <row r="487" ht="15.75" customHeight="1">
      <c r="B487" s="2"/>
      <c r="C487" s="3"/>
      <c r="D487" s="4"/>
      <c r="E487" s="5"/>
      <c r="F487" s="2"/>
      <c r="G487" s="2"/>
      <c r="H487" s="2"/>
      <c r="I487" s="6"/>
      <c r="J487" s="2"/>
      <c r="K487" s="2"/>
      <c r="L487" s="2"/>
    </row>
    <row r="488" ht="15.75" customHeight="1">
      <c r="B488" s="2"/>
      <c r="C488" s="3"/>
      <c r="D488" s="4"/>
      <c r="E488" s="5"/>
      <c r="F488" s="2"/>
      <c r="G488" s="2"/>
      <c r="H488" s="2"/>
      <c r="I488" s="6"/>
      <c r="J488" s="2"/>
      <c r="K488" s="2"/>
      <c r="L488" s="2"/>
    </row>
    <row r="489" ht="15.75" customHeight="1">
      <c r="B489" s="2"/>
      <c r="C489" s="3"/>
      <c r="D489" s="4"/>
      <c r="E489" s="5"/>
      <c r="F489" s="2"/>
      <c r="G489" s="2"/>
      <c r="H489" s="2"/>
      <c r="I489" s="6"/>
      <c r="J489" s="2"/>
      <c r="K489" s="2"/>
      <c r="L489" s="2"/>
    </row>
    <row r="490" ht="15.75" customHeight="1">
      <c r="B490" s="2"/>
      <c r="C490" s="3"/>
      <c r="D490" s="4"/>
      <c r="E490" s="5"/>
      <c r="F490" s="2"/>
      <c r="G490" s="2"/>
      <c r="H490" s="2"/>
      <c r="I490" s="6"/>
      <c r="J490" s="2"/>
      <c r="K490" s="2"/>
      <c r="L490" s="2"/>
    </row>
    <row r="491" ht="15.75" customHeight="1">
      <c r="B491" s="2"/>
      <c r="C491" s="3"/>
      <c r="D491" s="4"/>
      <c r="E491" s="5"/>
      <c r="F491" s="2"/>
      <c r="G491" s="2"/>
      <c r="H491" s="2"/>
      <c r="I491" s="6"/>
      <c r="J491" s="2"/>
      <c r="K491" s="2"/>
      <c r="L491" s="2"/>
    </row>
    <row r="492" ht="15.75" customHeight="1">
      <c r="B492" s="2"/>
      <c r="C492" s="3"/>
      <c r="D492" s="4"/>
      <c r="E492" s="5"/>
      <c r="F492" s="2"/>
      <c r="G492" s="2"/>
      <c r="H492" s="2"/>
      <c r="I492" s="6"/>
      <c r="J492" s="2"/>
      <c r="K492" s="2"/>
      <c r="L492" s="2"/>
    </row>
    <row r="493" ht="15.75" customHeight="1">
      <c r="B493" s="2"/>
      <c r="C493" s="3"/>
      <c r="D493" s="4"/>
      <c r="E493" s="5"/>
      <c r="F493" s="2"/>
      <c r="G493" s="2"/>
      <c r="H493" s="2"/>
      <c r="I493" s="6"/>
      <c r="J493" s="2"/>
      <c r="K493" s="2"/>
      <c r="L493" s="2"/>
    </row>
    <row r="494" ht="15.75" customHeight="1">
      <c r="B494" s="2"/>
      <c r="C494" s="3"/>
      <c r="D494" s="4"/>
      <c r="E494" s="5"/>
      <c r="F494" s="2"/>
      <c r="G494" s="2"/>
      <c r="H494" s="2"/>
      <c r="I494" s="6"/>
      <c r="J494" s="2"/>
      <c r="K494" s="2"/>
      <c r="L494" s="2"/>
    </row>
    <row r="495" ht="15.75" customHeight="1">
      <c r="B495" s="2"/>
      <c r="C495" s="3"/>
      <c r="D495" s="4"/>
      <c r="E495" s="5"/>
      <c r="F495" s="2"/>
      <c r="G495" s="2"/>
      <c r="H495" s="2"/>
      <c r="I495" s="6"/>
      <c r="J495" s="2"/>
      <c r="K495" s="2"/>
      <c r="L495" s="2"/>
    </row>
    <row r="496" ht="15.75" customHeight="1">
      <c r="B496" s="2"/>
      <c r="C496" s="3"/>
      <c r="D496" s="4"/>
      <c r="E496" s="5"/>
      <c r="F496" s="2"/>
      <c r="G496" s="2"/>
      <c r="H496" s="2"/>
      <c r="I496" s="6"/>
      <c r="J496" s="2"/>
      <c r="K496" s="2"/>
      <c r="L496" s="2"/>
    </row>
    <row r="497" ht="15.75" customHeight="1">
      <c r="B497" s="2"/>
      <c r="C497" s="3"/>
      <c r="D497" s="4"/>
      <c r="E497" s="5"/>
      <c r="F497" s="2"/>
      <c r="G497" s="2"/>
      <c r="H497" s="2"/>
      <c r="I497" s="6"/>
      <c r="J497" s="2"/>
      <c r="K497" s="2"/>
      <c r="L497" s="2"/>
    </row>
    <row r="498" ht="15.75" customHeight="1">
      <c r="B498" s="2"/>
      <c r="C498" s="3"/>
      <c r="D498" s="4"/>
      <c r="E498" s="5"/>
      <c r="F498" s="2"/>
      <c r="G498" s="2"/>
      <c r="H498" s="2"/>
      <c r="I498" s="6"/>
      <c r="J498" s="2"/>
      <c r="K498" s="2"/>
      <c r="L498" s="2"/>
    </row>
    <row r="499" ht="15.75" customHeight="1">
      <c r="B499" s="2"/>
      <c r="C499" s="3"/>
      <c r="D499" s="4"/>
      <c r="E499" s="5"/>
      <c r="F499" s="2"/>
      <c r="G499" s="2"/>
      <c r="H499" s="2"/>
      <c r="I499" s="6"/>
      <c r="J499" s="2"/>
      <c r="K499" s="2"/>
      <c r="L499" s="2"/>
    </row>
    <row r="500" ht="15.75" customHeight="1">
      <c r="B500" s="2"/>
      <c r="C500" s="3"/>
      <c r="D500" s="4"/>
      <c r="E500" s="5"/>
      <c r="F500" s="2"/>
      <c r="G500" s="2"/>
      <c r="H500" s="2"/>
      <c r="I500" s="6"/>
      <c r="J500" s="2"/>
      <c r="K500" s="2"/>
      <c r="L500" s="2"/>
    </row>
    <row r="501" ht="15.75" customHeight="1">
      <c r="B501" s="2"/>
      <c r="C501" s="3"/>
      <c r="D501" s="4"/>
      <c r="E501" s="5"/>
      <c r="F501" s="2"/>
      <c r="G501" s="2"/>
      <c r="H501" s="2"/>
      <c r="I501" s="6"/>
      <c r="J501" s="2"/>
      <c r="K501" s="2"/>
      <c r="L501" s="2"/>
    </row>
    <row r="502" ht="15.75" customHeight="1">
      <c r="B502" s="2"/>
      <c r="C502" s="3"/>
      <c r="D502" s="4"/>
      <c r="E502" s="5"/>
      <c r="F502" s="2"/>
      <c r="G502" s="2"/>
      <c r="H502" s="2"/>
      <c r="I502" s="6"/>
      <c r="J502" s="2"/>
      <c r="K502" s="2"/>
      <c r="L502" s="2"/>
    </row>
    <row r="503" ht="15.75" customHeight="1">
      <c r="B503" s="2"/>
      <c r="C503" s="3"/>
      <c r="D503" s="4"/>
      <c r="E503" s="5"/>
      <c r="F503" s="2"/>
      <c r="G503" s="2"/>
      <c r="H503" s="2"/>
      <c r="I503" s="6"/>
      <c r="J503" s="2"/>
      <c r="K503" s="2"/>
      <c r="L503" s="2"/>
    </row>
    <row r="504" ht="15.75" customHeight="1">
      <c r="B504" s="2"/>
      <c r="C504" s="3"/>
      <c r="D504" s="4"/>
      <c r="E504" s="5"/>
      <c r="F504" s="2"/>
      <c r="G504" s="2"/>
      <c r="H504" s="2"/>
      <c r="I504" s="6"/>
      <c r="J504" s="2"/>
      <c r="K504" s="2"/>
      <c r="L504" s="2"/>
    </row>
    <row r="505" ht="15.75" customHeight="1">
      <c r="B505" s="2"/>
      <c r="C505" s="3"/>
      <c r="D505" s="4"/>
      <c r="E505" s="5"/>
      <c r="F505" s="2"/>
      <c r="G505" s="2"/>
      <c r="H505" s="2"/>
      <c r="I505" s="6"/>
      <c r="J505" s="2"/>
      <c r="K505" s="2"/>
      <c r="L505" s="2"/>
    </row>
    <row r="506" ht="15.75" customHeight="1">
      <c r="B506" s="2"/>
      <c r="C506" s="3"/>
      <c r="D506" s="4"/>
      <c r="E506" s="5"/>
      <c r="F506" s="2"/>
      <c r="G506" s="2"/>
      <c r="H506" s="2"/>
      <c r="I506" s="6"/>
      <c r="J506" s="2"/>
      <c r="K506" s="2"/>
      <c r="L506" s="2"/>
    </row>
    <row r="507" ht="15.75" customHeight="1">
      <c r="B507" s="2"/>
      <c r="C507" s="3"/>
      <c r="D507" s="4"/>
      <c r="E507" s="5"/>
      <c r="F507" s="2"/>
      <c r="G507" s="2"/>
      <c r="H507" s="2"/>
      <c r="I507" s="6"/>
      <c r="J507" s="2"/>
      <c r="K507" s="2"/>
      <c r="L507" s="2"/>
    </row>
    <row r="508" ht="15.75" customHeight="1">
      <c r="B508" s="2"/>
      <c r="C508" s="3"/>
      <c r="D508" s="4"/>
      <c r="E508" s="5"/>
      <c r="F508" s="2"/>
      <c r="G508" s="2"/>
      <c r="H508" s="2"/>
      <c r="I508" s="6"/>
      <c r="J508" s="2"/>
      <c r="K508" s="2"/>
      <c r="L508" s="2"/>
    </row>
    <row r="509" ht="15.75" customHeight="1">
      <c r="B509" s="2"/>
      <c r="C509" s="3"/>
      <c r="D509" s="4"/>
      <c r="E509" s="5"/>
      <c r="F509" s="2"/>
      <c r="G509" s="2"/>
      <c r="H509" s="2"/>
      <c r="I509" s="6"/>
      <c r="J509" s="2"/>
      <c r="K509" s="2"/>
      <c r="L509" s="2"/>
    </row>
    <row r="510" ht="15.75" customHeight="1">
      <c r="B510" s="2"/>
      <c r="C510" s="3"/>
      <c r="D510" s="4"/>
      <c r="E510" s="5"/>
      <c r="F510" s="2"/>
      <c r="G510" s="2"/>
      <c r="H510" s="2"/>
      <c r="I510" s="6"/>
      <c r="J510" s="2"/>
      <c r="K510" s="2"/>
      <c r="L510" s="2"/>
    </row>
    <row r="511" ht="15.75" customHeight="1">
      <c r="B511" s="2"/>
      <c r="C511" s="3"/>
      <c r="D511" s="4"/>
      <c r="E511" s="5"/>
      <c r="F511" s="2"/>
      <c r="G511" s="2"/>
      <c r="H511" s="2"/>
      <c r="I511" s="6"/>
      <c r="J511" s="2"/>
      <c r="K511" s="2"/>
      <c r="L511" s="2"/>
    </row>
    <row r="512" ht="15.75" customHeight="1">
      <c r="B512" s="2"/>
      <c r="C512" s="3"/>
      <c r="D512" s="4"/>
      <c r="E512" s="5"/>
      <c r="F512" s="2"/>
      <c r="G512" s="2"/>
      <c r="H512" s="2"/>
      <c r="I512" s="6"/>
      <c r="J512" s="2"/>
      <c r="K512" s="2"/>
      <c r="L512" s="2"/>
    </row>
    <row r="513" ht="15.75" customHeight="1">
      <c r="B513" s="2"/>
      <c r="C513" s="3"/>
      <c r="D513" s="4"/>
      <c r="E513" s="5"/>
      <c r="F513" s="2"/>
      <c r="G513" s="2"/>
      <c r="H513" s="2"/>
      <c r="I513" s="6"/>
      <c r="J513" s="2"/>
      <c r="K513" s="2"/>
      <c r="L513" s="2"/>
    </row>
    <row r="514" ht="15.75" customHeight="1">
      <c r="B514" s="2"/>
      <c r="C514" s="3"/>
      <c r="D514" s="4"/>
      <c r="E514" s="5"/>
      <c r="F514" s="2"/>
      <c r="G514" s="2"/>
      <c r="H514" s="2"/>
      <c r="I514" s="6"/>
      <c r="J514" s="2"/>
      <c r="K514" s="2"/>
      <c r="L514" s="2"/>
    </row>
    <row r="515" ht="15.75" customHeight="1">
      <c r="B515" s="2"/>
      <c r="C515" s="3"/>
      <c r="D515" s="4"/>
      <c r="E515" s="5"/>
      <c r="F515" s="2"/>
      <c r="G515" s="2"/>
      <c r="H515" s="2"/>
      <c r="I515" s="6"/>
      <c r="J515" s="2"/>
      <c r="K515" s="2"/>
      <c r="L515" s="2"/>
    </row>
    <row r="516" ht="15.75" customHeight="1">
      <c r="B516" s="2"/>
      <c r="C516" s="3"/>
      <c r="D516" s="4"/>
      <c r="E516" s="5"/>
      <c r="F516" s="2"/>
      <c r="G516" s="2"/>
      <c r="H516" s="2"/>
      <c r="I516" s="6"/>
      <c r="J516" s="2"/>
      <c r="K516" s="2"/>
      <c r="L516" s="2"/>
    </row>
    <row r="517" ht="15.75" customHeight="1">
      <c r="B517" s="2"/>
      <c r="C517" s="3"/>
      <c r="D517" s="4"/>
      <c r="E517" s="5"/>
      <c r="F517" s="2"/>
      <c r="G517" s="2"/>
      <c r="H517" s="2"/>
      <c r="I517" s="6"/>
      <c r="J517" s="2"/>
      <c r="K517" s="2"/>
      <c r="L517" s="2"/>
    </row>
    <row r="518" ht="15.75" customHeight="1">
      <c r="B518" s="2"/>
      <c r="C518" s="3"/>
      <c r="D518" s="4"/>
      <c r="E518" s="5"/>
      <c r="F518" s="2"/>
      <c r="G518" s="2"/>
      <c r="H518" s="2"/>
      <c r="I518" s="6"/>
      <c r="J518" s="2"/>
      <c r="K518" s="2"/>
      <c r="L518" s="2"/>
    </row>
    <row r="519" ht="15.75" customHeight="1">
      <c r="B519" s="2"/>
      <c r="C519" s="3"/>
      <c r="D519" s="4"/>
      <c r="E519" s="5"/>
      <c r="F519" s="2"/>
      <c r="G519" s="2"/>
      <c r="H519" s="2"/>
      <c r="I519" s="6"/>
      <c r="J519" s="2"/>
      <c r="K519" s="2"/>
      <c r="L519" s="2"/>
    </row>
    <row r="520" ht="15.75" customHeight="1">
      <c r="B520" s="2"/>
      <c r="C520" s="3"/>
      <c r="D520" s="4"/>
      <c r="E520" s="5"/>
      <c r="F520" s="2"/>
      <c r="G520" s="2"/>
      <c r="H520" s="2"/>
      <c r="I520" s="6"/>
      <c r="J520" s="2"/>
      <c r="K520" s="2"/>
      <c r="L520" s="2"/>
    </row>
    <row r="521" ht="15.75" customHeight="1">
      <c r="B521" s="2"/>
      <c r="C521" s="3"/>
      <c r="D521" s="4"/>
      <c r="E521" s="5"/>
      <c r="F521" s="2"/>
      <c r="G521" s="2"/>
      <c r="H521" s="2"/>
      <c r="I521" s="6"/>
      <c r="J521" s="2"/>
      <c r="K521" s="2"/>
      <c r="L521" s="2"/>
    </row>
    <row r="522" ht="15.75" customHeight="1">
      <c r="B522" s="2"/>
      <c r="C522" s="3"/>
      <c r="D522" s="4"/>
      <c r="E522" s="5"/>
      <c r="F522" s="2"/>
      <c r="G522" s="2"/>
      <c r="H522" s="2"/>
      <c r="I522" s="6"/>
      <c r="J522" s="2"/>
      <c r="K522" s="2"/>
      <c r="L522" s="2"/>
    </row>
    <row r="523" ht="15.75" customHeight="1">
      <c r="B523" s="2"/>
      <c r="C523" s="3"/>
      <c r="D523" s="4"/>
      <c r="E523" s="5"/>
      <c r="F523" s="2"/>
      <c r="G523" s="2"/>
      <c r="H523" s="2"/>
      <c r="I523" s="6"/>
      <c r="J523" s="2"/>
      <c r="K523" s="2"/>
      <c r="L523" s="2"/>
    </row>
    <row r="524" ht="15.75" customHeight="1">
      <c r="B524" s="2"/>
      <c r="C524" s="3"/>
      <c r="D524" s="4"/>
      <c r="E524" s="5"/>
      <c r="F524" s="2"/>
      <c r="G524" s="2"/>
      <c r="H524" s="2"/>
      <c r="I524" s="6"/>
      <c r="J524" s="2"/>
      <c r="K524" s="2"/>
      <c r="L524" s="2"/>
    </row>
    <row r="525" ht="15.75" customHeight="1">
      <c r="B525" s="2"/>
      <c r="C525" s="3"/>
      <c r="D525" s="4"/>
      <c r="E525" s="5"/>
      <c r="F525" s="2"/>
      <c r="G525" s="2"/>
      <c r="H525" s="2"/>
      <c r="I525" s="6"/>
      <c r="J525" s="2"/>
      <c r="K525" s="2"/>
      <c r="L525" s="2"/>
    </row>
    <row r="526" ht="15.75" customHeight="1">
      <c r="B526" s="2"/>
      <c r="C526" s="3"/>
      <c r="D526" s="4"/>
      <c r="E526" s="5"/>
      <c r="F526" s="2"/>
      <c r="G526" s="2"/>
      <c r="H526" s="2"/>
      <c r="I526" s="6"/>
      <c r="J526" s="2"/>
      <c r="K526" s="2"/>
      <c r="L526" s="2"/>
    </row>
    <row r="527" ht="15.75" customHeight="1">
      <c r="B527" s="2"/>
      <c r="C527" s="3"/>
      <c r="D527" s="4"/>
      <c r="E527" s="5"/>
      <c r="F527" s="2"/>
      <c r="G527" s="2"/>
      <c r="H527" s="2"/>
      <c r="I527" s="6"/>
      <c r="J527" s="2"/>
      <c r="K527" s="2"/>
      <c r="L527" s="2"/>
    </row>
    <row r="528" ht="15.75" customHeight="1">
      <c r="B528" s="2"/>
      <c r="C528" s="3"/>
      <c r="D528" s="4"/>
      <c r="E528" s="5"/>
      <c r="F528" s="2"/>
      <c r="G528" s="2"/>
      <c r="H528" s="2"/>
      <c r="I528" s="6"/>
      <c r="J528" s="2"/>
      <c r="K528" s="2"/>
      <c r="L528" s="2"/>
    </row>
    <row r="529" ht="15.75" customHeight="1">
      <c r="B529" s="2"/>
      <c r="C529" s="3"/>
      <c r="D529" s="4"/>
      <c r="E529" s="5"/>
      <c r="F529" s="2"/>
      <c r="G529" s="2"/>
      <c r="H529" s="2"/>
      <c r="I529" s="6"/>
      <c r="J529" s="2"/>
      <c r="K529" s="2"/>
      <c r="L529" s="2"/>
    </row>
    <row r="530" ht="15.75" customHeight="1">
      <c r="B530" s="2"/>
      <c r="C530" s="3"/>
      <c r="D530" s="4"/>
      <c r="E530" s="5"/>
      <c r="F530" s="2"/>
      <c r="G530" s="2"/>
      <c r="H530" s="2"/>
      <c r="I530" s="6"/>
      <c r="J530" s="2"/>
      <c r="K530" s="2"/>
      <c r="L530" s="2"/>
    </row>
    <row r="531" ht="15.75" customHeight="1">
      <c r="B531" s="2"/>
      <c r="C531" s="3"/>
      <c r="D531" s="4"/>
      <c r="E531" s="5"/>
      <c r="F531" s="2"/>
      <c r="G531" s="2"/>
      <c r="H531" s="2"/>
      <c r="I531" s="6"/>
      <c r="J531" s="2"/>
      <c r="K531" s="2"/>
      <c r="L531" s="2"/>
    </row>
    <row r="532" ht="15.75" customHeight="1">
      <c r="B532" s="2"/>
      <c r="C532" s="3"/>
      <c r="D532" s="4"/>
      <c r="E532" s="5"/>
      <c r="F532" s="2"/>
      <c r="G532" s="2"/>
      <c r="H532" s="2"/>
      <c r="I532" s="6"/>
      <c r="J532" s="2"/>
      <c r="K532" s="2"/>
      <c r="L532" s="2"/>
    </row>
    <row r="533" ht="15.75" customHeight="1">
      <c r="B533" s="2"/>
      <c r="C533" s="3"/>
      <c r="D533" s="4"/>
      <c r="E533" s="5"/>
      <c r="F533" s="2"/>
      <c r="G533" s="2"/>
      <c r="H533" s="2"/>
      <c r="I533" s="6"/>
      <c r="J533" s="2"/>
      <c r="K533" s="2"/>
      <c r="L533" s="2"/>
    </row>
    <row r="534" ht="15.75" customHeight="1">
      <c r="B534" s="2"/>
      <c r="C534" s="3"/>
      <c r="D534" s="4"/>
      <c r="E534" s="5"/>
      <c r="F534" s="2"/>
      <c r="G534" s="2"/>
      <c r="H534" s="2"/>
      <c r="I534" s="6"/>
      <c r="J534" s="2"/>
      <c r="K534" s="2"/>
      <c r="L534" s="2"/>
    </row>
    <row r="535" ht="15.75" customHeight="1">
      <c r="B535" s="2"/>
      <c r="C535" s="3"/>
      <c r="D535" s="4"/>
      <c r="E535" s="5"/>
      <c r="F535" s="2"/>
      <c r="G535" s="2"/>
      <c r="H535" s="2"/>
      <c r="I535" s="6"/>
      <c r="J535" s="2"/>
      <c r="K535" s="2"/>
      <c r="L535" s="2"/>
    </row>
    <row r="536" ht="15.75" customHeight="1">
      <c r="B536" s="2"/>
      <c r="C536" s="3"/>
      <c r="D536" s="4"/>
      <c r="E536" s="5"/>
      <c r="F536" s="2"/>
      <c r="G536" s="2"/>
      <c r="H536" s="2"/>
      <c r="I536" s="6"/>
      <c r="J536" s="2"/>
      <c r="K536" s="2"/>
      <c r="L536" s="2"/>
    </row>
    <row r="537" ht="15.75" customHeight="1">
      <c r="B537" s="2"/>
      <c r="C537" s="3"/>
      <c r="D537" s="4"/>
      <c r="E537" s="5"/>
      <c r="F537" s="2"/>
      <c r="G537" s="2"/>
      <c r="H537" s="2"/>
      <c r="I537" s="6"/>
      <c r="J537" s="2"/>
      <c r="K537" s="2"/>
      <c r="L537" s="2"/>
    </row>
    <row r="538" ht="15.75" customHeight="1">
      <c r="B538" s="2"/>
      <c r="C538" s="3"/>
      <c r="D538" s="4"/>
      <c r="E538" s="5"/>
      <c r="F538" s="2"/>
      <c r="G538" s="2"/>
      <c r="H538" s="2"/>
      <c r="I538" s="6"/>
      <c r="J538" s="2"/>
      <c r="K538" s="2"/>
      <c r="L538" s="2"/>
    </row>
    <row r="539" ht="15.75" customHeight="1">
      <c r="B539" s="2"/>
      <c r="C539" s="3"/>
      <c r="D539" s="4"/>
      <c r="E539" s="5"/>
      <c r="F539" s="2"/>
      <c r="G539" s="2"/>
      <c r="H539" s="2"/>
      <c r="I539" s="6"/>
      <c r="J539" s="2"/>
      <c r="K539" s="2"/>
      <c r="L539" s="2"/>
    </row>
    <row r="540" ht="15.75" customHeight="1">
      <c r="B540" s="2"/>
      <c r="C540" s="3"/>
      <c r="D540" s="4"/>
      <c r="E540" s="5"/>
      <c r="F540" s="2"/>
      <c r="G540" s="2"/>
      <c r="H540" s="2"/>
      <c r="I540" s="6"/>
      <c r="J540" s="2"/>
      <c r="K540" s="2"/>
      <c r="L540" s="2"/>
    </row>
    <row r="541" ht="15.75" customHeight="1">
      <c r="B541" s="2"/>
      <c r="C541" s="3"/>
      <c r="D541" s="4"/>
      <c r="E541" s="5"/>
      <c r="F541" s="2"/>
      <c r="G541" s="2"/>
      <c r="H541" s="2"/>
      <c r="I541" s="6"/>
      <c r="J541" s="2"/>
      <c r="K541" s="2"/>
      <c r="L541" s="2"/>
    </row>
    <row r="542" ht="15.75" customHeight="1">
      <c r="B542" s="2"/>
      <c r="C542" s="3"/>
      <c r="D542" s="4"/>
      <c r="E542" s="5"/>
      <c r="F542" s="2"/>
      <c r="G542" s="2"/>
      <c r="H542" s="2"/>
      <c r="I542" s="6"/>
      <c r="J542" s="2"/>
      <c r="K542" s="2"/>
      <c r="L542" s="2"/>
    </row>
    <row r="543" ht="15.75" customHeight="1">
      <c r="B543" s="2"/>
      <c r="C543" s="3"/>
      <c r="D543" s="4"/>
      <c r="E543" s="5"/>
      <c r="F543" s="2"/>
      <c r="G543" s="2"/>
      <c r="H543" s="2"/>
      <c r="I543" s="6"/>
      <c r="J543" s="2"/>
      <c r="K543" s="2"/>
      <c r="L543" s="2"/>
    </row>
    <row r="544" ht="15.75" customHeight="1">
      <c r="B544" s="2"/>
      <c r="C544" s="3"/>
      <c r="D544" s="4"/>
      <c r="E544" s="5"/>
      <c r="F544" s="2"/>
      <c r="G544" s="2"/>
      <c r="H544" s="2"/>
      <c r="I544" s="6"/>
      <c r="J544" s="2"/>
      <c r="K544" s="2"/>
      <c r="L544" s="2"/>
    </row>
    <row r="545" ht="15.75" customHeight="1">
      <c r="B545" s="2"/>
      <c r="C545" s="3"/>
      <c r="D545" s="4"/>
      <c r="E545" s="5"/>
      <c r="F545" s="2"/>
      <c r="G545" s="2"/>
      <c r="H545" s="2"/>
      <c r="I545" s="6"/>
      <c r="J545" s="2"/>
      <c r="K545" s="2"/>
      <c r="L545" s="2"/>
    </row>
    <row r="546" ht="15.75" customHeight="1">
      <c r="B546" s="2"/>
      <c r="C546" s="3"/>
      <c r="D546" s="4"/>
      <c r="E546" s="5"/>
      <c r="F546" s="2"/>
      <c r="G546" s="2"/>
      <c r="H546" s="2"/>
      <c r="I546" s="6"/>
      <c r="J546" s="2"/>
      <c r="K546" s="2"/>
      <c r="L546" s="2"/>
    </row>
    <row r="547" ht="15.75" customHeight="1">
      <c r="B547" s="2"/>
      <c r="C547" s="3"/>
      <c r="D547" s="4"/>
      <c r="E547" s="5"/>
      <c r="F547" s="2"/>
      <c r="G547" s="2"/>
      <c r="H547" s="2"/>
      <c r="I547" s="6"/>
      <c r="J547" s="2"/>
      <c r="K547" s="2"/>
      <c r="L547" s="2"/>
    </row>
    <row r="548" ht="15.75" customHeight="1">
      <c r="B548" s="2"/>
      <c r="C548" s="3"/>
      <c r="D548" s="4"/>
      <c r="E548" s="5"/>
      <c r="F548" s="2"/>
      <c r="G548" s="2"/>
      <c r="H548" s="2"/>
      <c r="I548" s="6"/>
      <c r="J548" s="2"/>
      <c r="K548" s="2"/>
      <c r="L548" s="2"/>
    </row>
    <row r="549" ht="15.75" customHeight="1">
      <c r="B549" s="2"/>
      <c r="C549" s="3"/>
      <c r="D549" s="4"/>
      <c r="E549" s="5"/>
      <c r="F549" s="2"/>
      <c r="G549" s="2"/>
      <c r="H549" s="2"/>
      <c r="I549" s="6"/>
      <c r="J549" s="2"/>
      <c r="K549" s="2"/>
      <c r="L549" s="2"/>
    </row>
    <row r="550" ht="15.75" customHeight="1">
      <c r="B550" s="2"/>
      <c r="C550" s="3"/>
      <c r="D550" s="4"/>
      <c r="E550" s="5"/>
      <c r="F550" s="2"/>
      <c r="G550" s="2"/>
      <c r="H550" s="2"/>
      <c r="I550" s="6"/>
      <c r="J550" s="2"/>
      <c r="K550" s="2"/>
      <c r="L550" s="2"/>
    </row>
    <row r="551" ht="15.75" customHeight="1">
      <c r="B551" s="2"/>
      <c r="C551" s="3"/>
      <c r="D551" s="4"/>
      <c r="E551" s="5"/>
      <c r="F551" s="2"/>
      <c r="G551" s="2"/>
      <c r="H551" s="2"/>
      <c r="I551" s="6"/>
      <c r="J551" s="2"/>
      <c r="K551" s="2"/>
      <c r="L551" s="2"/>
    </row>
    <row r="552" ht="15.75" customHeight="1">
      <c r="B552" s="2"/>
      <c r="C552" s="3"/>
      <c r="D552" s="4"/>
      <c r="E552" s="5"/>
      <c r="F552" s="2"/>
      <c r="G552" s="2"/>
      <c r="H552" s="2"/>
      <c r="I552" s="6"/>
      <c r="J552" s="2"/>
      <c r="K552" s="2"/>
      <c r="L552" s="2"/>
    </row>
    <row r="553" ht="15.75" customHeight="1">
      <c r="B553" s="2"/>
      <c r="C553" s="3"/>
      <c r="D553" s="4"/>
      <c r="E553" s="5"/>
      <c r="F553" s="2"/>
      <c r="G553" s="2"/>
      <c r="H553" s="2"/>
      <c r="I553" s="6"/>
      <c r="J553" s="2"/>
      <c r="K553" s="2"/>
      <c r="L553" s="2"/>
    </row>
    <row r="554" ht="15.75" customHeight="1">
      <c r="B554" s="2"/>
      <c r="C554" s="3"/>
      <c r="D554" s="4"/>
      <c r="E554" s="5"/>
      <c r="F554" s="2"/>
      <c r="G554" s="2"/>
      <c r="H554" s="2"/>
      <c r="I554" s="6"/>
      <c r="J554" s="2"/>
      <c r="K554" s="2"/>
      <c r="L554" s="2"/>
    </row>
    <row r="555" ht="15.75" customHeight="1">
      <c r="B555" s="2"/>
      <c r="C555" s="3"/>
      <c r="D555" s="4"/>
      <c r="E555" s="5"/>
      <c r="F555" s="2"/>
      <c r="G555" s="2"/>
      <c r="H555" s="2"/>
      <c r="I555" s="6"/>
      <c r="J555" s="2"/>
      <c r="K555" s="2"/>
      <c r="L555" s="2"/>
    </row>
    <row r="556" ht="15.75" customHeight="1">
      <c r="B556" s="2"/>
      <c r="C556" s="3"/>
      <c r="D556" s="4"/>
      <c r="E556" s="5"/>
      <c r="F556" s="2"/>
      <c r="G556" s="2"/>
      <c r="H556" s="2"/>
      <c r="I556" s="6"/>
      <c r="J556" s="2"/>
      <c r="K556" s="2"/>
      <c r="L556" s="2"/>
    </row>
    <row r="557" ht="15.75" customHeight="1">
      <c r="B557" s="2"/>
      <c r="C557" s="3"/>
      <c r="D557" s="4"/>
      <c r="E557" s="5"/>
      <c r="F557" s="2"/>
      <c r="G557" s="2"/>
      <c r="H557" s="2"/>
      <c r="I557" s="6"/>
      <c r="J557" s="2"/>
      <c r="K557" s="2"/>
      <c r="L557" s="2"/>
    </row>
    <row r="558" ht="15.75" customHeight="1">
      <c r="B558" s="2"/>
      <c r="C558" s="3"/>
      <c r="D558" s="4"/>
      <c r="E558" s="5"/>
      <c r="F558" s="2"/>
      <c r="G558" s="2"/>
      <c r="H558" s="2"/>
      <c r="I558" s="6"/>
      <c r="J558" s="2"/>
      <c r="K558" s="2"/>
      <c r="L558" s="2"/>
    </row>
    <row r="559" ht="15.75" customHeight="1">
      <c r="B559" s="2"/>
      <c r="C559" s="3"/>
      <c r="D559" s="4"/>
      <c r="E559" s="5"/>
      <c r="F559" s="2"/>
      <c r="G559" s="2"/>
      <c r="H559" s="2"/>
      <c r="I559" s="6"/>
      <c r="J559" s="2"/>
      <c r="K559" s="2"/>
      <c r="L559" s="2"/>
    </row>
    <row r="560" ht="15.75" customHeight="1">
      <c r="B560" s="2"/>
      <c r="C560" s="3"/>
      <c r="D560" s="4"/>
      <c r="E560" s="5"/>
      <c r="F560" s="2"/>
      <c r="G560" s="2"/>
      <c r="H560" s="2"/>
      <c r="I560" s="6"/>
      <c r="J560" s="2"/>
      <c r="K560" s="2"/>
      <c r="L560" s="2"/>
    </row>
    <row r="561" ht="15.75" customHeight="1">
      <c r="B561" s="2"/>
      <c r="C561" s="3"/>
      <c r="D561" s="4"/>
      <c r="E561" s="5"/>
      <c r="F561" s="2"/>
      <c r="G561" s="2"/>
      <c r="H561" s="2"/>
      <c r="I561" s="6"/>
      <c r="J561" s="2"/>
      <c r="K561" s="2"/>
      <c r="L561" s="2"/>
    </row>
    <row r="562" ht="15.75" customHeight="1">
      <c r="B562" s="2"/>
      <c r="C562" s="3"/>
      <c r="D562" s="4"/>
      <c r="E562" s="5"/>
      <c r="F562" s="2"/>
      <c r="G562" s="2"/>
      <c r="H562" s="2"/>
      <c r="I562" s="6"/>
      <c r="J562" s="2"/>
      <c r="K562" s="2"/>
      <c r="L562" s="2"/>
    </row>
    <row r="563" ht="15.75" customHeight="1">
      <c r="B563" s="2"/>
      <c r="C563" s="3"/>
      <c r="D563" s="4"/>
      <c r="E563" s="5"/>
      <c r="F563" s="2"/>
      <c r="G563" s="2"/>
      <c r="H563" s="2"/>
      <c r="I563" s="6"/>
      <c r="J563" s="2"/>
      <c r="K563" s="2"/>
      <c r="L563" s="2"/>
    </row>
    <row r="564" ht="15.75" customHeight="1">
      <c r="B564" s="2"/>
      <c r="C564" s="3"/>
      <c r="D564" s="4"/>
      <c r="E564" s="5"/>
      <c r="F564" s="2"/>
      <c r="G564" s="2"/>
      <c r="H564" s="2"/>
      <c r="I564" s="6"/>
      <c r="J564" s="2"/>
      <c r="K564" s="2"/>
      <c r="L564" s="2"/>
    </row>
    <row r="565" ht="15.75" customHeight="1">
      <c r="B565" s="2"/>
      <c r="C565" s="3"/>
      <c r="D565" s="4"/>
      <c r="E565" s="5"/>
      <c r="F565" s="2"/>
      <c r="G565" s="2"/>
      <c r="H565" s="2"/>
      <c r="I565" s="6"/>
      <c r="J565" s="2"/>
      <c r="K565" s="2"/>
      <c r="L565" s="2"/>
    </row>
    <row r="566" ht="15.75" customHeight="1">
      <c r="B566" s="2"/>
      <c r="C566" s="3"/>
      <c r="D566" s="4"/>
      <c r="E566" s="5"/>
      <c r="F566" s="2"/>
      <c r="G566" s="2"/>
      <c r="H566" s="2"/>
      <c r="I566" s="6"/>
      <c r="J566" s="2"/>
      <c r="K566" s="2"/>
      <c r="L566" s="2"/>
    </row>
    <row r="567" ht="15.75" customHeight="1">
      <c r="B567" s="2"/>
      <c r="C567" s="3"/>
      <c r="D567" s="4"/>
      <c r="E567" s="5"/>
      <c r="F567" s="2"/>
      <c r="G567" s="2"/>
      <c r="H567" s="2"/>
      <c r="I567" s="6"/>
      <c r="J567" s="2"/>
      <c r="K567" s="2"/>
      <c r="L567" s="2"/>
    </row>
    <row r="568" ht="15.75" customHeight="1">
      <c r="B568" s="2"/>
      <c r="C568" s="3"/>
      <c r="D568" s="4"/>
      <c r="E568" s="5"/>
      <c r="F568" s="2"/>
      <c r="G568" s="2"/>
      <c r="H568" s="2"/>
      <c r="I568" s="6"/>
      <c r="J568" s="2"/>
      <c r="K568" s="2"/>
      <c r="L568" s="2"/>
    </row>
    <row r="569" ht="15.75" customHeight="1">
      <c r="B569" s="2"/>
      <c r="C569" s="3"/>
      <c r="D569" s="4"/>
      <c r="E569" s="5"/>
      <c r="F569" s="2"/>
      <c r="G569" s="2"/>
      <c r="H569" s="2"/>
      <c r="I569" s="6"/>
      <c r="J569" s="2"/>
      <c r="K569" s="2"/>
      <c r="L569" s="2"/>
    </row>
    <row r="570" ht="15.75" customHeight="1">
      <c r="B570" s="2"/>
      <c r="C570" s="3"/>
      <c r="D570" s="4"/>
      <c r="E570" s="5"/>
      <c r="F570" s="2"/>
      <c r="G570" s="2"/>
      <c r="H570" s="2"/>
      <c r="I570" s="6"/>
      <c r="J570" s="2"/>
      <c r="K570" s="2"/>
      <c r="L570" s="2"/>
    </row>
    <row r="571" ht="15.75" customHeight="1">
      <c r="B571" s="2"/>
      <c r="C571" s="3"/>
      <c r="D571" s="4"/>
      <c r="E571" s="5"/>
      <c r="F571" s="2"/>
      <c r="G571" s="2"/>
      <c r="H571" s="2"/>
      <c r="I571" s="6"/>
      <c r="J571" s="2"/>
      <c r="K571" s="2"/>
      <c r="L571" s="2"/>
    </row>
    <row r="572" ht="15.75" customHeight="1">
      <c r="B572" s="2"/>
      <c r="C572" s="3"/>
      <c r="D572" s="4"/>
      <c r="E572" s="5"/>
      <c r="F572" s="2"/>
      <c r="G572" s="2"/>
      <c r="H572" s="2"/>
      <c r="I572" s="6"/>
      <c r="J572" s="2"/>
      <c r="K572" s="2"/>
      <c r="L572" s="2"/>
    </row>
    <row r="573" ht="15.75" customHeight="1">
      <c r="B573" s="2"/>
      <c r="C573" s="3"/>
      <c r="D573" s="4"/>
      <c r="E573" s="5"/>
      <c r="F573" s="2"/>
      <c r="G573" s="2"/>
      <c r="H573" s="2"/>
      <c r="I573" s="6"/>
      <c r="J573" s="2"/>
      <c r="K573" s="2"/>
      <c r="L573" s="2"/>
    </row>
    <row r="574" ht="15.75" customHeight="1">
      <c r="B574" s="2"/>
      <c r="C574" s="3"/>
      <c r="D574" s="4"/>
      <c r="E574" s="5"/>
      <c r="F574" s="2"/>
      <c r="G574" s="2"/>
      <c r="H574" s="2"/>
      <c r="I574" s="6"/>
      <c r="J574" s="2"/>
      <c r="K574" s="2"/>
      <c r="L574" s="2"/>
    </row>
    <row r="575" ht="15.75" customHeight="1">
      <c r="B575" s="2"/>
      <c r="C575" s="3"/>
      <c r="D575" s="4"/>
      <c r="E575" s="5"/>
      <c r="F575" s="2"/>
      <c r="G575" s="2"/>
      <c r="H575" s="2"/>
      <c r="I575" s="6"/>
      <c r="J575" s="2"/>
      <c r="K575" s="2"/>
      <c r="L575" s="2"/>
    </row>
    <row r="576" ht="15.75" customHeight="1">
      <c r="B576" s="2"/>
      <c r="C576" s="3"/>
      <c r="D576" s="4"/>
      <c r="E576" s="5"/>
      <c r="F576" s="2"/>
      <c r="G576" s="2"/>
      <c r="H576" s="2"/>
      <c r="I576" s="6"/>
      <c r="J576" s="2"/>
      <c r="K576" s="2"/>
      <c r="L576" s="2"/>
    </row>
    <row r="577" ht="15.75" customHeight="1">
      <c r="B577" s="2"/>
      <c r="C577" s="3"/>
      <c r="D577" s="4"/>
      <c r="E577" s="5"/>
      <c r="F577" s="2"/>
      <c r="G577" s="2"/>
      <c r="H577" s="2"/>
      <c r="I577" s="6"/>
      <c r="J577" s="2"/>
      <c r="K577" s="2"/>
      <c r="L577" s="2"/>
    </row>
    <row r="578" ht="15.75" customHeight="1">
      <c r="B578" s="2"/>
      <c r="C578" s="3"/>
      <c r="D578" s="4"/>
      <c r="E578" s="5"/>
      <c r="F578" s="2"/>
      <c r="G578" s="2"/>
      <c r="H578" s="2"/>
      <c r="I578" s="6"/>
      <c r="J578" s="2"/>
      <c r="K578" s="2"/>
      <c r="L578" s="2"/>
    </row>
    <row r="579" ht="15.75" customHeight="1">
      <c r="B579" s="2"/>
      <c r="C579" s="3"/>
      <c r="D579" s="4"/>
      <c r="E579" s="5"/>
      <c r="F579" s="2"/>
      <c r="G579" s="2"/>
      <c r="H579" s="2"/>
      <c r="I579" s="6"/>
      <c r="J579" s="2"/>
      <c r="K579" s="2"/>
      <c r="L579" s="2"/>
    </row>
    <row r="580" ht="15.75" customHeight="1">
      <c r="B580" s="2"/>
      <c r="C580" s="3"/>
      <c r="D580" s="4"/>
      <c r="E580" s="5"/>
      <c r="F580" s="2"/>
      <c r="G580" s="2"/>
      <c r="H580" s="2"/>
      <c r="I580" s="6"/>
      <c r="J580" s="2"/>
      <c r="K580" s="2"/>
      <c r="L580" s="2"/>
    </row>
    <row r="581" ht="15.75" customHeight="1">
      <c r="B581" s="2"/>
      <c r="C581" s="3"/>
      <c r="D581" s="4"/>
      <c r="E581" s="5"/>
      <c r="F581" s="2"/>
      <c r="G581" s="2"/>
      <c r="H581" s="2"/>
      <c r="I581" s="6"/>
      <c r="J581" s="2"/>
      <c r="K581" s="2"/>
      <c r="L581" s="2"/>
    </row>
    <row r="582" ht="15.75" customHeight="1">
      <c r="B582" s="2"/>
      <c r="C582" s="3"/>
      <c r="D582" s="4"/>
      <c r="E582" s="5"/>
      <c r="F582" s="2"/>
      <c r="G582" s="2"/>
      <c r="H582" s="2"/>
      <c r="I582" s="6"/>
      <c r="J582" s="2"/>
      <c r="K582" s="2"/>
      <c r="L582" s="2"/>
    </row>
    <row r="583" ht="15.75" customHeight="1">
      <c r="B583" s="2"/>
      <c r="C583" s="3"/>
      <c r="D583" s="4"/>
      <c r="E583" s="5"/>
      <c r="F583" s="2"/>
      <c r="G583" s="2"/>
      <c r="H583" s="2"/>
      <c r="I583" s="6"/>
      <c r="J583" s="2"/>
      <c r="K583" s="2"/>
      <c r="L583" s="2"/>
    </row>
    <row r="584" ht="15.75" customHeight="1">
      <c r="B584" s="2"/>
      <c r="C584" s="3"/>
      <c r="D584" s="4"/>
      <c r="E584" s="5"/>
      <c r="F584" s="2"/>
      <c r="G584" s="2"/>
      <c r="H584" s="2"/>
      <c r="I584" s="6"/>
      <c r="J584" s="2"/>
      <c r="K584" s="2"/>
      <c r="L584" s="2"/>
    </row>
    <row r="585" ht="15.75" customHeight="1">
      <c r="B585" s="2"/>
      <c r="C585" s="3"/>
      <c r="D585" s="4"/>
      <c r="E585" s="5"/>
      <c r="F585" s="2"/>
      <c r="G585" s="2"/>
      <c r="H585" s="2"/>
      <c r="I585" s="6"/>
      <c r="J585" s="2"/>
      <c r="K585" s="2"/>
      <c r="L585" s="2"/>
    </row>
    <row r="586" ht="15.75" customHeight="1">
      <c r="B586" s="2"/>
      <c r="C586" s="3"/>
      <c r="D586" s="4"/>
      <c r="E586" s="5"/>
      <c r="F586" s="2"/>
      <c r="G586" s="2"/>
      <c r="H586" s="2"/>
      <c r="I586" s="6"/>
      <c r="J586" s="2"/>
      <c r="K586" s="2"/>
      <c r="L586" s="2"/>
    </row>
    <row r="587" ht="15.75" customHeight="1">
      <c r="B587" s="2"/>
      <c r="C587" s="3"/>
      <c r="D587" s="4"/>
      <c r="E587" s="5"/>
      <c r="F587" s="2"/>
      <c r="G587" s="2"/>
      <c r="H587" s="2"/>
      <c r="I587" s="6"/>
      <c r="J587" s="2"/>
      <c r="K587" s="2"/>
      <c r="L587" s="2"/>
    </row>
    <row r="588" ht="15.75" customHeight="1">
      <c r="B588" s="2"/>
      <c r="C588" s="3"/>
      <c r="D588" s="4"/>
      <c r="E588" s="5"/>
      <c r="F588" s="2"/>
      <c r="G588" s="2"/>
      <c r="H588" s="2"/>
      <c r="I588" s="6"/>
      <c r="J588" s="2"/>
      <c r="K588" s="2"/>
      <c r="L588" s="2"/>
    </row>
    <row r="589" ht="15.75" customHeight="1">
      <c r="B589" s="2"/>
      <c r="C589" s="3"/>
      <c r="D589" s="4"/>
      <c r="E589" s="5"/>
      <c r="F589" s="2"/>
      <c r="G589" s="2"/>
      <c r="H589" s="2"/>
      <c r="I589" s="6"/>
      <c r="J589" s="2"/>
      <c r="K589" s="2"/>
      <c r="L589" s="2"/>
    </row>
    <row r="590" ht="15.75" customHeight="1">
      <c r="B590" s="2"/>
      <c r="C590" s="3"/>
      <c r="D590" s="4"/>
      <c r="E590" s="5"/>
      <c r="F590" s="2"/>
      <c r="G590" s="2"/>
      <c r="H590" s="2"/>
      <c r="I590" s="6"/>
      <c r="J590" s="2"/>
      <c r="K590" s="2"/>
      <c r="L590" s="2"/>
    </row>
    <row r="591" ht="15.75" customHeight="1">
      <c r="B591" s="2"/>
      <c r="C591" s="3"/>
      <c r="D591" s="4"/>
      <c r="E591" s="5"/>
      <c r="F591" s="2"/>
      <c r="G591" s="2"/>
      <c r="H591" s="2"/>
      <c r="I591" s="6"/>
      <c r="J591" s="2"/>
      <c r="K591" s="2"/>
      <c r="L591" s="2"/>
    </row>
    <row r="592" ht="15.75" customHeight="1">
      <c r="B592" s="2"/>
      <c r="C592" s="3"/>
      <c r="D592" s="4"/>
      <c r="E592" s="5"/>
      <c r="F592" s="2"/>
      <c r="G592" s="2"/>
      <c r="H592" s="2"/>
      <c r="I592" s="6"/>
      <c r="J592" s="2"/>
      <c r="K592" s="2"/>
      <c r="L592" s="2"/>
    </row>
    <row r="593" ht="15.75" customHeight="1">
      <c r="B593" s="2"/>
      <c r="C593" s="3"/>
      <c r="D593" s="4"/>
      <c r="E593" s="5"/>
      <c r="F593" s="2"/>
      <c r="G593" s="2"/>
      <c r="H593" s="2"/>
      <c r="I593" s="6"/>
      <c r="J593" s="2"/>
      <c r="K593" s="2"/>
      <c r="L593" s="2"/>
    </row>
    <row r="594" ht="15.75" customHeight="1">
      <c r="B594" s="2"/>
      <c r="C594" s="3"/>
      <c r="D594" s="4"/>
      <c r="E594" s="5"/>
      <c r="F594" s="2"/>
      <c r="G594" s="2"/>
      <c r="H594" s="2"/>
      <c r="I594" s="6"/>
      <c r="J594" s="2"/>
      <c r="K594" s="2"/>
      <c r="L594" s="2"/>
    </row>
    <row r="595" ht="15.75" customHeight="1">
      <c r="B595" s="2"/>
      <c r="C595" s="3"/>
      <c r="D595" s="4"/>
      <c r="E595" s="5"/>
      <c r="F595" s="2"/>
      <c r="G595" s="2"/>
      <c r="H595" s="2"/>
      <c r="I595" s="6"/>
      <c r="J595" s="2"/>
      <c r="K595" s="2"/>
      <c r="L595" s="2"/>
    </row>
    <row r="596" ht="15.75" customHeight="1">
      <c r="B596" s="2"/>
      <c r="C596" s="3"/>
      <c r="D596" s="4"/>
      <c r="E596" s="5"/>
      <c r="F596" s="2"/>
      <c r="G596" s="2"/>
      <c r="H596" s="2"/>
      <c r="I596" s="6"/>
      <c r="J596" s="2"/>
      <c r="K596" s="2"/>
      <c r="L596" s="2"/>
    </row>
    <row r="597" ht="15.75" customHeight="1">
      <c r="B597" s="2"/>
      <c r="C597" s="3"/>
      <c r="D597" s="4"/>
      <c r="E597" s="5"/>
      <c r="F597" s="2"/>
      <c r="G597" s="2"/>
      <c r="H597" s="2"/>
      <c r="I597" s="6"/>
      <c r="J597" s="2"/>
      <c r="K597" s="2"/>
      <c r="L597" s="2"/>
    </row>
    <row r="598" ht="15.75" customHeight="1">
      <c r="B598" s="2"/>
      <c r="C598" s="3"/>
      <c r="D598" s="4"/>
      <c r="E598" s="5"/>
      <c r="F598" s="2"/>
      <c r="G598" s="2"/>
      <c r="H598" s="2"/>
      <c r="I598" s="6"/>
      <c r="J598" s="2"/>
      <c r="K598" s="2"/>
      <c r="L598" s="2"/>
    </row>
    <row r="599" ht="15.75" customHeight="1">
      <c r="B599" s="2"/>
      <c r="C599" s="3"/>
      <c r="D599" s="4"/>
      <c r="E599" s="5"/>
      <c r="F599" s="2"/>
      <c r="G599" s="2"/>
      <c r="H599" s="2"/>
      <c r="I599" s="6"/>
      <c r="J599" s="2"/>
      <c r="K599" s="2"/>
      <c r="L599" s="2"/>
    </row>
    <row r="600" ht="15.75" customHeight="1">
      <c r="B600" s="2"/>
      <c r="C600" s="3"/>
      <c r="D600" s="4"/>
      <c r="E600" s="5"/>
      <c r="F600" s="2"/>
      <c r="G600" s="2"/>
      <c r="H600" s="2"/>
      <c r="I600" s="6"/>
      <c r="J600" s="2"/>
      <c r="K600" s="2"/>
      <c r="L600" s="2"/>
    </row>
    <row r="601" ht="15.75" customHeight="1">
      <c r="B601" s="2"/>
      <c r="C601" s="3"/>
      <c r="D601" s="4"/>
      <c r="E601" s="5"/>
      <c r="F601" s="2"/>
      <c r="G601" s="2"/>
      <c r="H601" s="2"/>
      <c r="I601" s="6"/>
      <c r="J601" s="2"/>
      <c r="K601" s="2"/>
      <c r="L601" s="2"/>
    </row>
    <row r="602" ht="15.75" customHeight="1">
      <c r="B602" s="2"/>
      <c r="C602" s="3"/>
      <c r="D602" s="4"/>
      <c r="E602" s="5"/>
      <c r="F602" s="2"/>
      <c r="G602" s="2"/>
      <c r="H602" s="2"/>
      <c r="I602" s="6"/>
      <c r="J602" s="2"/>
      <c r="K602" s="2"/>
      <c r="L602" s="2"/>
    </row>
    <row r="603" ht="15.75" customHeight="1">
      <c r="B603" s="2"/>
      <c r="C603" s="3"/>
      <c r="D603" s="4"/>
      <c r="E603" s="5"/>
      <c r="F603" s="2"/>
      <c r="G603" s="2"/>
      <c r="H603" s="2"/>
      <c r="I603" s="6"/>
      <c r="J603" s="2"/>
      <c r="K603" s="2"/>
      <c r="L603" s="2"/>
    </row>
    <row r="604" ht="15.75" customHeight="1">
      <c r="B604" s="2"/>
      <c r="C604" s="3"/>
      <c r="D604" s="4"/>
      <c r="E604" s="5"/>
      <c r="F604" s="2"/>
      <c r="G604" s="2"/>
      <c r="H604" s="2"/>
      <c r="I604" s="6"/>
      <c r="J604" s="2"/>
      <c r="K604" s="2"/>
      <c r="L604" s="2"/>
    </row>
    <row r="605" ht="15.75" customHeight="1">
      <c r="B605" s="2"/>
      <c r="C605" s="3"/>
      <c r="D605" s="4"/>
      <c r="E605" s="5"/>
      <c r="F605" s="2"/>
      <c r="G605" s="2"/>
      <c r="H605" s="2"/>
      <c r="I605" s="6"/>
      <c r="J605" s="2"/>
      <c r="K605" s="2"/>
      <c r="L605" s="2"/>
    </row>
    <row r="606" ht="15.75" customHeight="1">
      <c r="B606" s="2"/>
      <c r="C606" s="3"/>
      <c r="D606" s="4"/>
      <c r="E606" s="5"/>
      <c r="F606" s="2"/>
      <c r="G606" s="2"/>
      <c r="H606" s="2"/>
      <c r="I606" s="6"/>
      <c r="J606" s="2"/>
      <c r="K606" s="2"/>
      <c r="L606" s="2"/>
    </row>
    <row r="607" ht="15.75" customHeight="1">
      <c r="B607" s="2"/>
      <c r="C607" s="3"/>
      <c r="D607" s="4"/>
      <c r="E607" s="5"/>
      <c r="F607" s="2"/>
      <c r="G607" s="2"/>
      <c r="H607" s="2"/>
      <c r="I607" s="6"/>
      <c r="J607" s="2"/>
      <c r="K607" s="2"/>
      <c r="L607" s="2"/>
    </row>
    <row r="608" ht="15.75" customHeight="1">
      <c r="B608" s="2"/>
      <c r="C608" s="3"/>
      <c r="D608" s="4"/>
      <c r="E608" s="5"/>
      <c r="F608" s="2"/>
      <c r="G608" s="2"/>
      <c r="H608" s="2"/>
      <c r="I608" s="6"/>
      <c r="J608" s="2"/>
      <c r="K608" s="2"/>
      <c r="L608" s="2"/>
    </row>
    <row r="609" ht="15.75" customHeight="1">
      <c r="B609" s="2"/>
      <c r="C609" s="3"/>
      <c r="D609" s="4"/>
      <c r="E609" s="5"/>
      <c r="F609" s="2"/>
      <c r="G609" s="2"/>
      <c r="H609" s="2"/>
      <c r="I609" s="6"/>
      <c r="J609" s="2"/>
      <c r="K609" s="2"/>
      <c r="L609" s="2"/>
    </row>
    <row r="610" ht="15.75" customHeight="1">
      <c r="B610" s="2"/>
      <c r="C610" s="3"/>
      <c r="D610" s="4"/>
      <c r="E610" s="5"/>
      <c r="F610" s="2"/>
      <c r="G610" s="2"/>
      <c r="H610" s="2"/>
      <c r="I610" s="6"/>
      <c r="J610" s="2"/>
      <c r="K610" s="2"/>
      <c r="L610" s="2"/>
    </row>
    <row r="611" ht="15.75" customHeight="1">
      <c r="B611" s="2"/>
      <c r="C611" s="3"/>
      <c r="D611" s="4"/>
      <c r="E611" s="5"/>
      <c r="F611" s="2"/>
      <c r="G611" s="2"/>
      <c r="H611" s="2"/>
      <c r="I611" s="6"/>
      <c r="J611" s="2"/>
      <c r="K611" s="2"/>
      <c r="L611" s="2"/>
    </row>
    <row r="612" ht="15.75" customHeight="1">
      <c r="B612" s="2"/>
      <c r="C612" s="3"/>
      <c r="D612" s="4"/>
      <c r="E612" s="5"/>
      <c r="F612" s="2"/>
      <c r="G612" s="2"/>
      <c r="H612" s="2"/>
      <c r="I612" s="6"/>
      <c r="J612" s="2"/>
      <c r="K612" s="2"/>
      <c r="L612" s="2"/>
    </row>
    <row r="613" ht="15.75" customHeight="1">
      <c r="B613" s="2"/>
      <c r="C613" s="3"/>
      <c r="D613" s="4"/>
      <c r="E613" s="5"/>
      <c r="F613" s="2"/>
      <c r="G613" s="2"/>
      <c r="H613" s="2"/>
      <c r="I613" s="6"/>
      <c r="J613" s="2"/>
      <c r="K613" s="2"/>
      <c r="L613" s="2"/>
    </row>
    <row r="614" ht="15.75" customHeight="1">
      <c r="B614" s="2"/>
      <c r="C614" s="3"/>
      <c r="D614" s="4"/>
      <c r="E614" s="5"/>
      <c r="F614" s="2"/>
      <c r="G614" s="2"/>
      <c r="H614" s="2"/>
      <c r="I614" s="6"/>
      <c r="J614" s="2"/>
      <c r="K614" s="2"/>
      <c r="L614" s="2"/>
    </row>
    <row r="615" ht="15.75" customHeight="1">
      <c r="B615" s="2"/>
      <c r="C615" s="3"/>
      <c r="D615" s="4"/>
      <c r="E615" s="5"/>
      <c r="F615" s="2"/>
      <c r="G615" s="2"/>
      <c r="H615" s="2"/>
      <c r="I615" s="6"/>
      <c r="J615" s="2"/>
      <c r="K615" s="2"/>
      <c r="L615" s="2"/>
    </row>
    <row r="616" ht="15.75" customHeight="1">
      <c r="B616" s="2"/>
      <c r="C616" s="3"/>
      <c r="D616" s="4"/>
      <c r="E616" s="5"/>
      <c r="F616" s="2"/>
      <c r="G616" s="2"/>
      <c r="H616" s="2"/>
      <c r="I616" s="6"/>
      <c r="J616" s="2"/>
      <c r="K616" s="2"/>
      <c r="L616" s="2"/>
    </row>
    <row r="617" ht="15.75" customHeight="1">
      <c r="B617" s="2"/>
      <c r="C617" s="3"/>
      <c r="D617" s="4"/>
      <c r="E617" s="5"/>
      <c r="F617" s="2"/>
      <c r="G617" s="2"/>
      <c r="H617" s="2"/>
      <c r="I617" s="6"/>
      <c r="J617" s="2"/>
      <c r="K617" s="2"/>
      <c r="L617" s="2"/>
    </row>
    <row r="618" ht="15.75" customHeight="1">
      <c r="B618" s="2"/>
      <c r="C618" s="3"/>
      <c r="D618" s="4"/>
      <c r="E618" s="5"/>
      <c r="F618" s="2"/>
      <c r="G618" s="2"/>
      <c r="H618" s="2"/>
      <c r="I618" s="6"/>
      <c r="J618" s="2"/>
      <c r="K618" s="2"/>
      <c r="L618" s="2"/>
    </row>
    <row r="619" ht="15.75" customHeight="1">
      <c r="B619" s="2"/>
      <c r="C619" s="3"/>
      <c r="D619" s="4"/>
      <c r="E619" s="5"/>
      <c r="F619" s="2"/>
      <c r="G619" s="2"/>
      <c r="H619" s="2"/>
      <c r="I619" s="6"/>
      <c r="J619" s="2"/>
      <c r="K619" s="2"/>
      <c r="L619" s="2"/>
    </row>
    <row r="620" ht="15.75" customHeight="1">
      <c r="B620" s="2"/>
      <c r="C620" s="3"/>
      <c r="D620" s="4"/>
      <c r="E620" s="5"/>
      <c r="F620" s="2"/>
      <c r="G620" s="2"/>
      <c r="H620" s="2"/>
      <c r="I620" s="6"/>
      <c r="J620" s="2"/>
      <c r="K620" s="2"/>
      <c r="L620" s="2"/>
    </row>
    <row r="621" ht="15.75" customHeight="1">
      <c r="B621" s="2"/>
      <c r="C621" s="3"/>
      <c r="D621" s="4"/>
      <c r="E621" s="5"/>
      <c r="F621" s="2"/>
      <c r="G621" s="2"/>
      <c r="H621" s="2"/>
      <c r="I621" s="6"/>
      <c r="J621" s="2"/>
      <c r="K621" s="2"/>
      <c r="L621" s="2"/>
    </row>
    <row r="622" ht="15.75" customHeight="1">
      <c r="B622" s="2"/>
      <c r="C622" s="3"/>
      <c r="D622" s="4"/>
      <c r="E622" s="5"/>
      <c r="F622" s="2"/>
      <c r="G622" s="2"/>
      <c r="H622" s="2"/>
      <c r="I622" s="6"/>
      <c r="J622" s="2"/>
      <c r="K622" s="2"/>
      <c r="L622" s="2"/>
    </row>
    <row r="623" ht="15.75" customHeight="1">
      <c r="B623" s="2"/>
      <c r="C623" s="3"/>
      <c r="D623" s="4"/>
      <c r="E623" s="5"/>
      <c r="F623" s="2"/>
      <c r="G623" s="2"/>
      <c r="H623" s="2"/>
      <c r="I623" s="6"/>
      <c r="J623" s="2"/>
      <c r="K623" s="2"/>
      <c r="L623" s="2"/>
    </row>
    <row r="624" ht="15.75" customHeight="1">
      <c r="B624" s="2"/>
      <c r="C624" s="3"/>
      <c r="D624" s="4"/>
      <c r="E624" s="5"/>
      <c r="F624" s="2"/>
      <c r="G624" s="2"/>
      <c r="H624" s="2"/>
      <c r="I624" s="6"/>
      <c r="J624" s="2"/>
      <c r="K624" s="2"/>
      <c r="L624" s="2"/>
    </row>
    <row r="625" ht="15.75" customHeight="1">
      <c r="B625" s="2"/>
      <c r="C625" s="3"/>
      <c r="D625" s="4"/>
      <c r="E625" s="5"/>
      <c r="F625" s="2"/>
      <c r="G625" s="2"/>
      <c r="H625" s="2"/>
      <c r="I625" s="6"/>
      <c r="J625" s="2"/>
      <c r="K625" s="2"/>
      <c r="L625" s="2"/>
    </row>
    <row r="626" ht="15.75" customHeight="1">
      <c r="B626" s="2"/>
      <c r="C626" s="3"/>
      <c r="D626" s="4"/>
      <c r="E626" s="5"/>
      <c r="F626" s="2"/>
      <c r="G626" s="2"/>
      <c r="H626" s="2"/>
      <c r="I626" s="6"/>
      <c r="J626" s="2"/>
      <c r="K626" s="2"/>
      <c r="L626" s="2"/>
    </row>
    <row r="627" ht="15.75" customHeight="1">
      <c r="B627" s="2"/>
      <c r="C627" s="3"/>
      <c r="D627" s="4"/>
      <c r="E627" s="5"/>
      <c r="F627" s="2"/>
      <c r="G627" s="2"/>
      <c r="H627" s="2"/>
      <c r="I627" s="6"/>
      <c r="J627" s="2"/>
      <c r="K627" s="2"/>
      <c r="L627" s="2"/>
    </row>
    <row r="628" ht="15.75" customHeight="1">
      <c r="B628" s="2"/>
      <c r="C628" s="3"/>
      <c r="D628" s="4"/>
      <c r="E628" s="5"/>
      <c r="F628" s="2"/>
      <c r="G628" s="2"/>
      <c r="H628" s="2"/>
      <c r="I628" s="6"/>
      <c r="J628" s="2"/>
      <c r="K628" s="2"/>
      <c r="L628" s="2"/>
    </row>
    <row r="629" ht="15.75" customHeight="1">
      <c r="B629" s="2"/>
      <c r="C629" s="3"/>
      <c r="D629" s="4"/>
      <c r="E629" s="5"/>
      <c r="F629" s="2"/>
      <c r="G629" s="2"/>
      <c r="H629" s="2"/>
      <c r="I629" s="6"/>
      <c r="J629" s="2"/>
      <c r="K629" s="2"/>
      <c r="L629" s="2"/>
    </row>
    <row r="630" ht="15.75" customHeight="1">
      <c r="B630" s="2"/>
      <c r="C630" s="3"/>
      <c r="D630" s="4"/>
      <c r="E630" s="5"/>
      <c r="F630" s="2"/>
      <c r="G630" s="2"/>
      <c r="H630" s="2"/>
      <c r="I630" s="6"/>
      <c r="J630" s="2"/>
      <c r="K630" s="2"/>
      <c r="L630" s="2"/>
    </row>
    <row r="631" ht="15.75" customHeight="1">
      <c r="B631" s="2"/>
      <c r="C631" s="3"/>
      <c r="D631" s="4"/>
      <c r="E631" s="5"/>
      <c r="F631" s="2"/>
      <c r="G631" s="2"/>
      <c r="H631" s="2"/>
      <c r="I631" s="6"/>
      <c r="J631" s="2"/>
      <c r="K631" s="2"/>
      <c r="L631" s="2"/>
    </row>
    <row r="632" ht="15.75" customHeight="1">
      <c r="B632" s="2"/>
      <c r="C632" s="3"/>
      <c r="D632" s="4"/>
      <c r="E632" s="5"/>
      <c r="F632" s="2"/>
      <c r="G632" s="2"/>
      <c r="H632" s="2"/>
      <c r="I632" s="6"/>
      <c r="J632" s="2"/>
      <c r="K632" s="2"/>
      <c r="L632" s="2"/>
    </row>
    <row r="633" ht="15.75" customHeight="1">
      <c r="B633" s="2"/>
      <c r="C633" s="3"/>
      <c r="D633" s="4"/>
      <c r="E633" s="5"/>
      <c r="F633" s="2"/>
      <c r="G633" s="2"/>
      <c r="H633" s="2"/>
      <c r="I633" s="6"/>
      <c r="J633" s="2"/>
      <c r="K633" s="2"/>
      <c r="L633" s="2"/>
    </row>
    <row r="634" ht="15.75" customHeight="1">
      <c r="B634" s="2"/>
      <c r="C634" s="3"/>
      <c r="D634" s="4"/>
      <c r="E634" s="5"/>
      <c r="F634" s="2"/>
      <c r="G634" s="2"/>
      <c r="H634" s="2"/>
      <c r="I634" s="6"/>
      <c r="J634" s="2"/>
      <c r="K634" s="2"/>
      <c r="L634" s="2"/>
    </row>
    <row r="635" ht="15.75" customHeight="1">
      <c r="B635" s="2"/>
      <c r="C635" s="3"/>
      <c r="D635" s="4"/>
      <c r="E635" s="5"/>
      <c r="F635" s="2"/>
      <c r="G635" s="2"/>
      <c r="H635" s="2"/>
      <c r="I635" s="6"/>
      <c r="J635" s="2"/>
      <c r="K635" s="2"/>
      <c r="L635" s="2"/>
    </row>
    <row r="636" ht="15.75" customHeight="1">
      <c r="B636" s="2"/>
      <c r="C636" s="3"/>
      <c r="D636" s="4"/>
      <c r="E636" s="5"/>
      <c r="F636" s="2"/>
      <c r="G636" s="2"/>
      <c r="H636" s="2"/>
      <c r="I636" s="6"/>
      <c r="J636" s="2"/>
      <c r="K636" s="2"/>
      <c r="L636" s="2"/>
    </row>
    <row r="637" ht="15.75" customHeight="1">
      <c r="B637" s="2"/>
      <c r="C637" s="3"/>
      <c r="D637" s="4"/>
      <c r="E637" s="5"/>
      <c r="F637" s="2"/>
      <c r="G637" s="2"/>
      <c r="H637" s="2"/>
      <c r="I637" s="6"/>
      <c r="J637" s="2"/>
      <c r="K637" s="2"/>
      <c r="L637" s="2"/>
    </row>
    <row r="638" ht="15.75" customHeight="1">
      <c r="B638" s="2"/>
      <c r="C638" s="3"/>
      <c r="D638" s="4"/>
      <c r="E638" s="5"/>
      <c r="F638" s="2"/>
      <c r="G638" s="2"/>
      <c r="H638" s="2"/>
      <c r="I638" s="6"/>
      <c r="J638" s="2"/>
      <c r="K638" s="2"/>
      <c r="L638" s="2"/>
    </row>
    <row r="639" ht="15.75" customHeight="1">
      <c r="B639" s="2"/>
      <c r="C639" s="3"/>
      <c r="D639" s="4"/>
      <c r="E639" s="5"/>
      <c r="F639" s="2"/>
      <c r="G639" s="2"/>
      <c r="H639" s="2"/>
      <c r="I639" s="6"/>
      <c r="J639" s="2"/>
      <c r="K639" s="2"/>
      <c r="L639" s="2"/>
    </row>
    <row r="640" ht="15.75" customHeight="1">
      <c r="B640" s="2"/>
      <c r="C640" s="3"/>
      <c r="D640" s="4"/>
      <c r="E640" s="5"/>
      <c r="F640" s="2"/>
      <c r="G640" s="2"/>
      <c r="H640" s="2"/>
      <c r="I640" s="6"/>
      <c r="J640" s="2"/>
      <c r="K640" s="2"/>
      <c r="L640" s="2"/>
    </row>
    <row r="641" ht="15.75" customHeight="1">
      <c r="B641" s="2"/>
      <c r="C641" s="3"/>
      <c r="D641" s="4"/>
      <c r="E641" s="5"/>
      <c r="F641" s="2"/>
      <c r="G641" s="2"/>
      <c r="H641" s="2"/>
      <c r="I641" s="6"/>
      <c r="J641" s="2"/>
      <c r="K641" s="2"/>
      <c r="L641" s="2"/>
    </row>
    <row r="642" ht="15.75" customHeight="1">
      <c r="B642" s="2"/>
      <c r="C642" s="3"/>
      <c r="D642" s="4"/>
      <c r="E642" s="5"/>
      <c r="F642" s="2"/>
      <c r="G642" s="2"/>
      <c r="H642" s="2"/>
      <c r="I642" s="6"/>
      <c r="J642" s="2"/>
      <c r="K642" s="2"/>
      <c r="L642" s="2"/>
    </row>
    <row r="643" ht="15.75" customHeight="1">
      <c r="B643" s="2"/>
      <c r="C643" s="3"/>
      <c r="D643" s="4"/>
      <c r="E643" s="5"/>
      <c r="F643" s="2"/>
      <c r="G643" s="2"/>
      <c r="H643" s="2"/>
      <c r="I643" s="6"/>
      <c r="J643" s="2"/>
      <c r="K643" s="2"/>
      <c r="L643" s="2"/>
    </row>
    <row r="644" ht="15.75" customHeight="1">
      <c r="B644" s="2"/>
      <c r="C644" s="3"/>
      <c r="D644" s="4"/>
      <c r="E644" s="5"/>
      <c r="F644" s="2"/>
      <c r="G644" s="2"/>
      <c r="H644" s="2"/>
      <c r="I644" s="6"/>
      <c r="J644" s="2"/>
      <c r="K644" s="2"/>
      <c r="L644" s="2"/>
    </row>
    <row r="645" ht="15.75" customHeight="1">
      <c r="B645" s="2"/>
      <c r="C645" s="3"/>
      <c r="D645" s="4"/>
      <c r="E645" s="5"/>
      <c r="F645" s="2"/>
      <c r="G645" s="2"/>
      <c r="H645" s="2"/>
      <c r="I645" s="6"/>
      <c r="J645" s="2"/>
      <c r="K645" s="2"/>
      <c r="L645" s="2"/>
    </row>
    <row r="646" ht="15.75" customHeight="1">
      <c r="B646" s="2"/>
      <c r="C646" s="3"/>
      <c r="D646" s="4"/>
      <c r="E646" s="5"/>
      <c r="F646" s="2"/>
      <c r="G646" s="2"/>
      <c r="H646" s="2"/>
      <c r="I646" s="6"/>
      <c r="J646" s="2"/>
      <c r="K646" s="2"/>
      <c r="L646" s="2"/>
    </row>
    <row r="647" ht="15.75" customHeight="1">
      <c r="B647" s="2"/>
      <c r="C647" s="3"/>
      <c r="D647" s="4"/>
      <c r="E647" s="5"/>
      <c r="F647" s="2"/>
      <c r="G647" s="2"/>
      <c r="H647" s="2"/>
      <c r="I647" s="6"/>
      <c r="J647" s="2"/>
      <c r="K647" s="2"/>
      <c r="L647" s="2"/>
    </row>
    <row r="648" ht="15.75" customHeight="1">
      <c r="B648" s="2"/>
      <c r="C648" s="3"/>
      <c r="D648" s="4"/>
      <c r="E648" s="5"/>
      <c r="F648" s="2"/>
      <c r="G648" s="2"/>
      <c r="H648" s="2"/>
      <c r="I648" s="6"/>
      <c r="J648" s="2"/>
      <c r="K648" s="2"/>
      <c r="L648" s="2"/>
    </row>
    <row r="649" ht="15.75" customHeight="1">
      <c r="B649" s="2"/>
      <c r="C649" s="3"/>
      <c r="D649" s="4"/>
      <c r="E649" s="5"/>
      <c r="F649" s="2"/>
      <c r="G649" s="2"/>
      <c r="H649" s="2"/>
      <c r="I649" s="6"/>
      <c r="J649" s="2"/>
      <c r="K649" s="2"/>
      <c r="L649" s="2"/>
    </row>
    <row r="650" ht="15.75" customHeight="1">
      <c r="B650" s="2"/>
      <c r="C650" s="3"/>
      <c r="D650" s="4"/>
      <c r="E650" s="5"/>
      <c r="F650" s="2"/>
      <c r="G650" s="2"/>
      <c r="H650" s="2"/>
      <c r="I650" s="6"/>
      <c r="J650" s="2"/>
      <c r="K650" s="2"/>
      <c r="L650" s="2"/>
    </row>
    <row r="651" ht="15.75" customHeight="1">
      <c r="B651" s="2"/>
      <c r="C651" s="3"/>
      <c r="D651" s="4"/>
      <c r="E651" s="5"/>
      <c r="F651" s="2"/>
      <c r="G651" s="2"/>
      <c r="H651" s="2"/>
      <c r="I651" s="6"/>
      <c r="J651" s="2"/>
      <c r="K651" s="2"/>
      <c r="L651" s="2"/>
    </row>
    <row r="652" ht="15.75" customHeight="1">
      <c r="B652" s="2"/>
      <c r="C652" s="3"/>
      <c r="D652" s="4"/>
      <c r="E652" s="5"/>
      <c r="F652" s="2"/>
      <c r="G652" s="2"/>
      <c r="H652" s="2"/>
      <c r="I652" s="6"/>
      <c r="J652" s="2"/>
      <c r="K652" s="2"/>
      <c r="L652" s="2"/>
    </row>
    <row r="653" ht="15.75" customHeight="1">
      <c r="B653" s="2"/>
      <c r="C653" s="3"/>
      <c r="D653" s="4"/>
      <c r="E653" s="5"/>
      <c r="F653" s="2"/>
      <c r="G653" s="2"/>
      <c r="H653" s="2"/>
      <c r="I653" s="6"/>
      <c r="J653" s="2"/>
      <c r="K653" s="2"/>
      <c r="L653" s="2"/>
    </row>
    <row r="654" ht="15.75" customHeight="1">
      <c r="B654" s="2"/>
      <c r="C654" s="3"/>
      <c r="D654" s="4"/>
      <c r="E654" s="5"/>
      <c r="F654" s="2"/>
      <c r="G654" s="2"/>
      <c r="H654" s="2"/>
      <c r="I654" s="6"/>
      <c r="J654" s="2"/>
      <c r="K654" s="2"/>
      <c r="L654" s="2"/>
    </row>
    <row r="655" ht="15.75" customHeight="1">
      <c r="B655" s="2"/>
      <c r="C655" s="3"/>
      <c r="D655" s="4"/>
      <c r="E655" s="5"/>
      <c r="F655" s="2"/>
      <c r="G655" s="2"/>
      <c r="H655" s="2"/>
      <c r="I655" s="6"/>
      <c r="J655" s="2"/>
      <c r="K655" s="2"/>
      <c r="L655" s="2"/>
    </row>
    <row r="656" ht="15.75" customHeight="1">
      <c r="B656" s="2"/>
      <c r="C656" s="3"/>
      <c r="D656" s="4"/>
      <c r="E656" s="5"/>
      <c r="F656" s="2"/>
      <c r="G656" s="2"/>
      <c r="H656" s="2"/>
      <c r="I656" s="6"/>
      <c r="J656" s="2"/>
      <c r="K656" s="2"/>
      <c r="L656" s="2"/>
    </row>
    <row r="657" ht="15.75" customHeight="1">
      <c r="B657" s="2"/>
      <c r="C657" s="3"/>
      <c r="D657" s="4"/>
      <c r="E657" s="5"/>
      <c r="F657" s="2"/>
      <c r="G657" s="2"/>
      <c r="H657" s="2"/>
      <c r="I657" s="6"/>
      <c r="J657" s="2"/>
      <c r="K657" s="2"/>
      <c r="L657" s="2"/>
    </row>
    <row r="658" ht="15.75" customHeight="1">
      <c r="B658" s="2"/>
      <c r="C658" s="3"/>
      <c r="D658" s="4"/>
      <c r="E658" s="5"/>
      <c r="F658" s="2"/>
      <c r="G658" s="2"/>
      <c r="H658" s="2"/>
      <c r="I658" s="6"/>
      <c r="J658" s="2"/>
      <c r="K658" s="2"/>
      <c r="L658" s="2"/>
    </row>
    <row r="659" ht="15.75" customHeight="1">
      <c r="B659" s="2"/>
      <c r="C659" s="3"/>
      <c r="D659" s="4"/>
      <c r="E659" s="5"/>
      <c r="F659" s="2"/>
      <c r="G659" s="2"/>
      <c r="H659" s="2"/>
      <c r="I659" s="6"/>
      <c r="J659" s="2"/>
      <c r="K659" s="2"/>
      <c r="L659" s="2"/>
    </row>
    <row r="660" ht="15.75" customHeight="1">
      <c r="B660" s="2"/>
      <c r="C660" s="3"/>
      <c r="D660" s="4"/>
      <c r="E660" s="5"/>
      <c r="F660" s="2"/>
      <c r="G660" s="2"/>
      <c r="H660" s="2"/>
      <c r="I660" s="6"/>
      <c r="J660" s="2"/>
      <c r="K660" s="2"/>
      <c r="L660" s="2"/>
    </row>
    <row r="661" ht="15.75" customHeight="1">
      <c r="B661" s="2"/>
      <c r="C661" s="3"/>
      <c r="D661" s="4"/>
      <c r="E661" s="5"/>
      <c r="F661" s="2"/>
      <c r="G661" s="2"/>
      <c r="H661" s="2"/>
      <c r="I661" s="6"/>
      <c r="J661" s="2"/>
      <c r="K661" s="2"/>
      <c r="L661" s="2"/>
    </row>
    <row r="662" ht="15.75" customHeight="1">
      <c r="B662" s="2"/>
      <c r="C662" s="3"/>
      <c r="D662" s="4"/>
      <c r="E662" s="5"/>
      <c r="F662" s="2"/>
      <c r="G662" s="2"/>
      <c r="H662" s="2"/>
      <c r="I662" s="6"/>
      <c r="J662" s="2"/>
      <c r="K662" s="2"/>
      <c r="L662" s="2"/>
    </row>
    <row r="663" ht="15.75" customHeight="1">
      <c r="B663" s="2"/>
      <c r="C663" s="3"/>
      <c r="D663" s="4"/>
      <c r="E663" s="5"/>
      <c r="F663" s="2"/>
      <c r="G663" s="2"/>
      <c r="H663" s="2"/>
      <c r="I663" s="6"/>
      <c r="J663" s="2"/>
      <c r="K663" s="2"/>
      <c r="L663" s="2"/>
    </row>
    <row r="664" ht="15.75" customHeight="1">
      <c r="B664" s="2"/>
      <c r="C664" s="3"/>
      <c r="D664" s="4"/>
      <c r="E664" s="5"/>
      <c r="F664" s="2"/>
      <c r="G664" s="2"/>
      <c r="H664" s="2"/>
      <c r="I664" s="6"/>
      <c r="J664" s="2"/>
      <c r="K664" s="2"/>
      <c r="L664" s="2"/>
    </row>
    <row r="665" ht="15.75" customHeight="1">
      <c r="B665" s="2"/>
      <c r="C665" s="3"/>
      <c r="D665" s="4"/>
      <c r="E665" s="5"/>
      <c r="F665" s="2"/>
      <c r="G665" s="2"/>
      <c r="H665" s="2"/>
      <c r="I665" s="6"/>
      <c r="J665" s="2"/>
      <c r="K665" s="2"/>
      <c r="L665" s="2"/>
    </row>
    <row r="666" ht="15.75" customHeight="1">
      <c r="B666" s="2"/>
      <c r="C666" s="3"/>
      <c r="D666" s="4"/>
      <c r="E666" s="5"/>
      <c r="F666" s="2"/>
      <c r="G666" s="2"/>
      <c r="H666" s="2"/>
      <c r="I666" s="6"/>
      <c r="J666" s="2"/>
      <c r="K666" s="2"/>
      <c r="L666" s="2"/>
    </row>
    <row r="667" ht="15.75" customHeight="1">
      <c r="B667" s="2"/>
      <c r="C667" s="3"/>
      <c r="D667" s="4"/>
      <c r="E667" s="5"/>
      <c r="F667" s="2"/>
      <c r="G667" s="2"/>
      <c r="H667" s="2"/>
      <c r="I667" s="6"/>
      <c r="J667" s="2"/>
      <c r="K667" s="2"/>
      <c r="L667" s="2"/>
    </row>
    <row r="668" ht="15.75" customHeight="1">
      <c r="B668" s="2"/>
      <c r="C668" s="3"/>
      <c r="D668" s="4"/>
      <c r="E668" s="5"/>
      <c r="F668" s="2"/>
      <c r="G668" s="2"/>
      <c r="H668" s="2"/>
      <c r="I668" s="6"/>
      <c r="J668" s="2"/>
      <c r="K668" s="2"/>
      <c r="L668" s="2"/>
    </row>
    <row r="669" ht="15.75" customHeight="1">
      <c r="B669" s="2"/>
      <c r="C669" s="3"/>
      <c r="D669" s="4"/>
      <c r="E669" s="5"/>
      <c r="F669" s="2"/>
      <c r="G669" s="2"/>
      <c r="H669" s="2"/>
      <c r="I669" s="6"/>
      <c r="J669" s="2"/>
      <c r="K669" s="2"/>
      <c r="L669" s="2"/>
    </row>
    <row r="670" ht="15.75" customHeight="1">
      <c r="B670" s="2"/>
      <c r="C670" s="3"/>
      <c r="D670" s="4"/>
      <c r="E670" s="5"/>
      <c r="F670" s="2"/>
      <c r="G670" s="2"/>
      <c r="H670" s="2"/>
      <c r="I670" s="6"/>
      <c r="J670" s="2"/>
      <c r="K670" s="2"/>
      <c r="L670" s="2"/>
    </row>
    <row r="671" ht="15.75" customHeight="1">
      <c r="B671" s="2"/>
      <c r="C671" s="3"/>
      <c r="D671" s="4"/>
      <c r="E671" s="5"/>
      <c r="F671" s="2"/>
      <c r="G671" s="2"/>
      <c r="H671" s="2"/>
      <c r="I671" s="6"/>
      <c r="J671" s="2"/>
      <c r="K671" s="2"/>
      <c r="L671" s="2"/>
    </row>
    <row r="672" ht="15.75" customHeight="1">
      <c r="B672" s="2"/>
      <c r="C672" s="3"/>
      <c r="D672" s="4"/>
      <c r="E672" s="5"/>
      <c r="F672" s="2"/>
      <c r="G672" s="2"/>
      <c r="H672" s="2"/>
      <c r="I672" s="6"/>
      <c r="J672" s="2"/>
      <c r="K672" s="2"/>
      <c r="L672" s="2"/>
    </row>
    <row r="673" ht="15.75" customHeight="1">
      <c r="B673" s="2"/>
      <c r="C673" s="3"/>
      <c r="D673" s="4"/>
      <c r="E673" s="5"/>
      <c r="F673" s="2"/>
      <c r="G673" s="2"/>
      <c r="H673" s="2"/>
      <c r="I673" s="6"/>
      <c r="J673" s="2"/>
      <c r="K673" s="2"/>
      <c r="L673" s="2"/>
    </row>
    <row r="674" ht="15.75" customHeight="1">
      <c r="B674" s="2"/>
      <c r="C674" s="3"/>
      <c r="D674" s="4"/>
      <c r="E674" s="5"/>
      <c r="F674" s="2"/>
      <c r="G674" s="2"/>
      <c r="H674" s="2"/>
      <c r="I674" s="6"/>
      <c r="J674" s="2"/>
      <c r="K674" s="2"/>
      <c r="L674" s="2"/>
    </row>
    <row r="675" ht="15.75" customHeight="1">
      <c r="B675" s="2"/>
      <c r="C675" s="3"/>
      <c r="D675" s="4"/>
      <c r="E675" s="5"/>
      <c r="F675" s="2"/>
      <c r="G675" s="2"/>
      <c r="H675" s="2"/>
      <c r="I675" s="6"/>
      <c r="J675" s="2"/>
      <c r="K675" s="2"/>
      <c r="L675" s="2"/>
    </row>
    <row r="676" ht="15.75" customHeight="1">
      <c r="B676" s="2"/>
      <c r="C676" s="3"/>
      <c r="D676" s="4"/>
      <c r="E676" s="5"/>
      <c r="F676" s="2"/>
      <c r="G676" s="2"/>
      <c r="H676" s="2"/>
      <c r="I676" s="6"/>
      <c r="J676" s="2"/>
      <c r="K676" s="2"/>
      <c r="L676" s="2"/>
    </row>
    <row r="677" ht="15.75" customHeight="1">
      <c r="B677" s="2"/>
      <c r="C677" s="3"/>
      <c r="D677" s="4"/>
      <c r="E677" s="5"/>
      <c r="F677" s="2"/>
      <c r="G677" s="2"/>
      <c r="H677" s="2"/>
      <c r="I677" s="6"/>
      <c r="J677" s="2"/>
      <c r="K677" s="2"/>
      <c r="L677" s="2"/>
    </row>
    <row r="678" ht="15.75" customHeight="1">
      <c r="B678" s="2"/>
      <c r="C678" s="3"/>
      <c r="D678" s="4"/>
      <c r="E678" s="5"/>
      <c r="F678" s="2"/>
      <c r="G678" s="2"/>
      <c r="H678" s="2"/>
      <c r="I678" s="6"/>
      <c r="J678" s="2"/>
      <c r="K678" s="2"/>
      <c r="L678" s="2"/>
    </row>
    <row r="679" ht="15.75" customHeight="1">
      <c r="B679" s="2"/>
      <c r="C679" s="3"/>
      <c r="D679" s="4"/>
      <c r="E679" s="5"/>
      <c r="F679" s="2"/>
      <c r="G679" s="2"/>
      <c r="H679" s="2"/>
      <c r="I679" s="6"/>
      <c r="J679" s="2"/>
      <c r="K679" s="2"/>
      <c r="L679" s="2"/>
    </row>
    <row r="680" ht="15.75" customHeight="1">
      <c r="B680" s="2"/>
      <c r="C680" s="3"/>
      <c r="D680" s="4"/>
      <c r="E680" s="5"/>
      <c r="F680" s="2"/>
      <c r="G680" s="2"/>
      <c r="H680" s="2"/>
      <c r="I680" s="6"/>
      <c r="J680" s="2"/>
      <c r="K680" s="2"/>
      <c r="L680" s="2"/>
    </row>
    <row r="681" ht="15.75" customHeight="1">
      <c r="B681" s="2"/>
      <c r="C681" s="3"/>
      <c r="D681" s="4"/>
      <c r="E681" s="5"/>
      <c r="F681" s="2"/>
      <c r="G681" s="2"/>
      <c r="H681" s="2"/>
      <c r="I681" s="6"/>
      <c r="J681" s="2"/>
      <c r="K681" s="2"/>
      <c r="L681" s="2"/>
    </row>
    <row r="682" ht="15.75" customHeight="1">
      <c r="B682" s="2"/>
      <c r="C682" s="3"/>
      <c r="D682" s="4"/>
      <c r="E682" s="5"/>
      <c r="F682" s="2"/>
      <c r="G682" s="2"/>
      <c r="H682" s="2"/>
      <c r="I682" s="6"/>
      <c r="J682" s="2"/>
      <c r="K682" s="2"/>
      <c r="L682" s="2"/>
    </row>
    <row r="683" ht="15.75" customHeight="1">
      <c r="B683" s="2"/>
      <c r="C683" s="3"/>
      <c r="D683" s="4"/>
      <c r="E683" s="5"/>
      <c r="F683" s="2"/>
      <c r="G683" s="2"/>
      <c r="H683" s="2"/>
      <c r="I683" s="6"/>
      <c r="J683" s="2"/>
      <c r="K683" s="2"/>
      <c r="L683" s="2"/>
    </row>
    <row r="684" ht="15.75" customHeight="1">
      <c r="B684" s="2"/>
      <c r="C684" s="3"/>
      <c r="D684" s="4"/>
      <c r="E684" s="5"/>
      <c r="F684" s="2"/>
      <c r="G684" s="2"/>
      <c r="H684" s="2"/>
      <c r="I684" s="6"/>
      <c r="J684" s="2"/>
      <c r="K684" s="2"/>
      <c r="L684" s="2"/>
    </row>
    <row r="685" ht="15.75" customHeight="1">
      <c r="B685" s="2"/>
      <c r="C685" s="3"/>
      <c r="D685" s="4"/>
      <c r="E685" s="5"/>
      <c r="F685" s="2"/>
      <c r="G685" s="2"/>
      <c r="H685" s="2"/>
      <c r="I685" s="6"/>
      <c r="J685" s="2"/>
      <c r="K685" s="2"/>
      <c r="L685" s="2"/>
    </row>
    <row r="686" ht="15.75" customHeight="1">
      <c r="B686" s="2"/>
      <c r="C686" s="3"/>
      <c r="D686" s="4"/>
      <c r="E686" s="5"/>
      <c r="F686" s="2"/>
      <c r="G686" s="2"/>
      <c r="H686" s="2"/>
      <c r="I686" s="6"/>
      <c r="J686" s="2"/>
      <c r="K686" s="2"/>
      <c r="L686" s="2"/>
    </row>
    <row r="687" ht="15.75" customHeight="1">
      <c r="B687" s="2"/>
      <c r="C687" s="3"/>
      <c r="D687" s="4"/>
      <c r="E687" s="5"/>
      <c r="F687" s="2"/>
      <c r="G687" s="2"/>
      <c r="H687" s="2"/>
      <c r="I687" s="6"/>
      <c r="J687" s="2"/>
      <c r="K687" s="2"/>
      <c r="L687" s="2"/>
    </row>
    <row r="688" ht="15.75" customHeight="1">
      <c r="B688" s="2"/>
      <c r="C688" s="3"/>
      <c r="D688" s="4"/>
      <c r="E688" s="5"/>
      <c r="F688" s="2"/>
      <c r="G688" s="2"/>
      <c r="H688" s="2"/>
      <c r="I688" s="6"/>
      <c r="J688" s="2"/>
      <c r="K688" s="2"/>
      <c r="L688" s="2"/>
    </row>
    <row r="689" ht="15.75" customHeight="1">
      <c r="B689" s="2"/>
      <c r="C689" s="3"/>
      <c r="D689" s="4"/>
      <c r="E689" s="5"/>
      <c r="F689" s="2"/>
      <c r="G689" s="2"/>
      <c r="H689" s="2"/>
      <c r="I689" s="6"/>
      <c r="J689" s="2"/>
      <c r="K689" s="2"/>
      <c r="L689" s="2"/>
    </row>
    <row r="690" ht="15.75" customHeight="1">
      <c r="B690" s="2"/>
      <c r="C690" s="3"/>
      <c r="D690" s="4"/>
      <c r="E690" s="5"/>
      <c r="F690" s="2"/>
      <c r="G690" s="2"/>
      <c r="H690" s="2"/>
      <c r="I690" s="6"/>
      <c r="J690" s="2"/>
      <c r="K690" s="2"/>
      <c r="L690" s="2"/>
    </row>
    <row r="691" ht="15.75" customHeight="1">
      <c r="B691" s="2"/>
      <c r="C691" s="3"/>
      <c r="D691" s="4"/>
      <c r="E691" s="5"/>
      <c r="F691" s="2"/>
      <c r="G691" s="2"/>
      <c r="H691" s="2"/>
      <c r="I691" s="6"/>
      <c r="J691" s="2"/>
      <c r="K691" s="2"/>
      <c r="L691" s="2"/>
    </row>
    <row r="692" ht="15.75" customHeight="1">
      <c r="B692" s="2"/>
      <c r="C692" s="3"/>
      <c r="D692" s="4"/>
      <c r="E692" s="5"/>
      <c r="F692" s="2"/>
      <c r="G692" s="2"/>
      <c r="H692" s="2"/>
      <c r="I692" s="6"/>
      <c r="J692" s="2"/>
      <c r="K692" s="2"/>
      <c r="L692" s="2"/>
    </row>
    <row r="693" ht="15.75" customHeight="1">
      <c r="B693" s="2"/>
      <c r="C693" s="3"/>
      <c r="D693" s="4"/>
      <c r="E693" s="5"/>
      <c r="F693" s="2"/>
      <c r="G693" s="2"/>
      <c r="H693" s="2"/>
      <c r="I693" s="6"/>
      <c r="J693" s="2"/>
      <c r="K693" s="2"/>
      <c r="L693" s="2"/>
    </row>
    <row r="694" ht="15.75" customHeight="1">
      <c r="B694" s="2"/>
      <c r="C694" s="3"/>
      <c r="D694" s="4"/>
      <c r="E694" s="5"/>
      <c r="F694" s="2"/>
      <c r="G694" s="2"/>
      <c r="H694" s="2"/>
      <c r="I694" s="6"/>
      <c r="J694" s="2"/>
      <c r="K694" s="2"/>
      <c r="L694" s="2"/>
    </row>
    <row r="695" ht="15.75" customHeight="1">
      <c r="B695" s="2"/>
      <c r="C695" s="3"/>
      <c r="D695" s="4"/>
      <c r="E695" s="5"/>
      <c r="F695" s="2"/>
      <c r="G695" s="2"/>
      <c r="H695" s="2"/>
      <c r="I695" s="6"/>
      <c r="J695" s="2"/>
      <c r="K695" s="2"/>
      <c r="L695" s="2"/>
    </row>
    <row r="696" ht="15.75" customHeight="1">
      <c r="B696" s="2"/>
      <c r="C696" s="3"/>
      <c r="D696" s="4"/>
      <c r="E696" s="5"/>
      <c r="F696" s="2"/>
      <c r="G696" s="2"/>
      <c r="H696" s="2"/>
      <c r="I696" s="6"/>
      <c r="J696" s="2"/>
      <c r="K696" s="2"/>
      <c r="L696" s="2"/>
    </row>
    <row r="697" ht="15.75" customHeight="1">
      <c r="B697" s="2"/>
      <c r="C697" s="3"/>
      <c r="D697" s="4"/>
      <c r="E697" s="5"/>
      <c r="F697" s="2"/>
      <c r="G697" s="2"/>
      <c r="H697" s="2"/>
      <c r="I697" s="6"/>
      <c r="J697" s="2"/>
      <c r="K697" s="2"/>
      <c r="L697" s="2"/>
    </row>
    <row r="698" ht="15.75" customHeight="1">
      <c r="B698" s="2"/>
      <c r="C698" s="3"/>
      <c r="D698" s="4"/>
      <c r="E698" s="5"/>
      <c r="F698" s="2"/>
      <c r="G698" s="2"/>
      <c r="H698" s="2"/>
      <c r="I698" s="6"/>
      <c r="J698" s="2"/>
      <c r="K698" s="2"/>
      <c r="L698" s="2"/>
    </row>
    <row r="699" ht="15.75" customHeight="1">
      <c r="B699" s="2"/>
      <c r="C699" s="3"/>
      <c r="D699" s="4"/>
      <c r="E699" s="5"/>
      <c r="F699" s="2"/>
      <c r="G699" s="2"/>
      <c r="H699" s="2"/>
      <c r="I699" s="6"/>
      <c r="J699" s="2"/>
      <c r="K699" s="2"/>
      <c r="L699" s="2"/>
    </row>
    <row r="700" ht="15.75" customHeight="1">
      <c r="B700" s="2"/>
      <c r="C700" s="3"/>
      <c r="D700" s="4"/>
      <c r="E700" s="5"/>
      <c r="F700" s="2"/>
      <c r="G700" s="2"/>
      <c r="H700" s="2"/>
      <c r="I700" s="6"/>
      <c r="J700" s="2"/>
      <c r="K700" s="2"/>
      <c r="L700" s="2"/>
    </row>
    <row r="701" ht="15.75" customHeight="1">
      <c r="B701" s="2"/>
      <c r="C701" s="3"/>
      <c r="D701" s="4"/>
      <c r="E701" s="5"/>
      <c r="F701" s="2"/>
      <c r="G701" s="2"/>
      <c r="H701" s="2"/>
      <c r="I701" s="6"/>
      <c r="J701" s="2"/>
      <c r="K701" s="2"/>
      <c r="L701" s="2"/>
    </row>
    <row r="702" ht="15.75" customHeight="1">
      <c r="B702" s="2"/>
      <c r="C702" s="3"/>
      <c r="D702" s="4"/>
      <c r="E702" s="5"/>
      <c r="F702" s="2"/>
      <c r="G702" s="2"/>
      <c r="H702" s="2"/>
      <c r="I702" s="6"/>
      <c r="J702" s="2"/>
      <c r="K702" s="2"/>
      <c r="L702" s="2"/>
    </row>
    <row r="703" ht="15.75" customHeight="1">
      <c r="B703" s="2"/>
      <c r="C703" s="3"/>
      <c r="D703" s="4"/>
      <c r="E703" s="5"/>
      <c r="F703" s="2"/>
      <c r="G703" s="2"/>
      <c r="H703" s="2"/>
      <c r="I703" s="6"/>
      <c r="J703" s="2"/>
      <c r="K703" s="2"/>
      <c r="L703" s="2"/>
    </row>
    <row r="704" ht="15.75" customHeight="1">
      <c r="B704" s="2"/>
      <c r="C704" s="3"/>
      <c r="D704" s="4"/>
      <c r="E704" s="5"/>
      <c r="F704" s="2"/>
      <c r="G704" s="2"/>
      <c r="H704" s="2"/>
      <c r="I704" s="6"/>
      <c r="J704" s="2"/>
      <c r="K704" s="2"/>
      <c r="L704" s="2"/>
    </row>
    <row r="705" ht="15.75" customHeight="1">
      <c r="B705" s="2"/>
      <c r="C705" s="3"/>
      <c r="D705" s="4"/>
      <c r="E705" s="5"/>
      <c r="F705" s="2"/>
      <c r="G705" s="2"/>
      <c r="H705" s="2"/>
      <c r="I705" s="6"/>
      <c r="J705" s="2"/>
      <c r="K705" s="2"/>
      <c r="L705" s="2"/>
    </row>
    <row r="706" ht="15.75" customHeight="1">
      <c r="B706" s="2"/>
      <c r="C706" s="3"/>
      <c r="D706" s="4"/>
      <c r="E706" s="5"/>
      <c r="F706" s="2"/>
      <c r="G706" s="2"/>
      <c r="H706" s="2"/>
      <c r="I706" s="6"/>
      <c r="J706" s="2"/>
      <c r="K706" s="2"/>
      <c r="L706" s="2"/>
    </row>
    <row r="707" ht="15.75" customHeight="1">
      <c r="B707" s="2"/>
      <c r="C707" s="3"/>
      <c r="D707" s="4"/>
      <c r="E707" s="5"/>
      <c r="F707" s="2"/>
      <c r="G707" s="2"/>
      <c r="H707" s="2"/>
      <c r="I707" s="6"/>
      <c r="J707" s="2"/>
      <c r="K707" s="2"/>
      <c r="L707" s="2"/>
    </row>
    <row r="708" ht="15.75" customHeight="1">
      <c r="B708" s="2"/>
      <c r="C708" s="3"/>
      <c r="D708" s="4"/>
      <c r="E708" s="5"/>
      <c r="F708" s="2"/>
      <c r="G708" s="2"/>
      <c r="H708" s="2"/>
      <c r="I708" s="6"/>
      <c r="J708" s="2"/>
      <c r="K708" s="2"/>
      <c r="L708" s="2"/>
    </row>
    <row r="709" ht="15.75" customHeight="1">
      <c r="B709" s="2"/>
      <c r="C709" s="3"/>
      <c r="D709" s="4"/>
      <c r="E709" s="5"/>
      <c r="F709" s="2"/>
      <c r="G709" s="2"/>
      <c r="H709" s="2"/>
      <c r="I709" s="6"/>
      <c r="J709" s="2"/>
      <c r="K709" s="2"/>
      <c r="L709" s="2"/>
    </row>
    <row r="710" ht="15.75" customHeight="1">
      <c r="B710" s="2"/>
      <c r="C710" s="3"/>
      <c r="D710" s="4"/>
      <c r="E710" s="5"/>
      <c r="F710" s="2"/>
      <c r="G710" s="2"/>
      <c r="H710" s="2"/>
      <c r="I710" s="6"/>
      <c r="J710" s="2"/>
      <c r="K710" s="2"/>
      <c r="L710" s="2"/>
    </row>
    <row r="711" ht="15.75" customHeight="1">
      <c r="B711" s="2"/>
      <c r="C711" s="3"/>
      <c r="D711" s="4"/>
      <c r="E711" s="5"/>
      <c r="F711" s="2"/>
      <c r="G711" s="2"/>
      <c r="H711" s="2"/>
      <c r="I711" s="6"/>
      <c r="J711" s="2"/>
      <c r="K711" s="2"/>
      <c r="L711" s="2"/>
    </row>
    <row r="712" ht="15.75" customHeight="1">
      <c r="B712" s="2"/>
      <c r="C712" s="3"/>
      <c r="D712" s="4"/>
      <c r="E712" s="5"/>
      <c r="F712" s="2"/>
      <c r="G712" s="2"/>
      <c r="H712" s="2"/>
      <c r="I712" s="6"/>
      <c r="J712" s="2"/>
      <c r="K712" s="2"/>
      <c r="L712" s="2"/>
    </row>
    <row r="713" ht="15.75" customHeight="1">
      <c r="B713" s="2"/>
      <c r="C713" s="3"/>
      <c r="D713" s="4"/>
      <c r="E713" s="5"/>
      <c r="F713" s="2"/>
      <c r="G713" s="2"/>
      <c r="H713" s="2"/>
      <c r="I713" s="6"/>
      <c r="J713" s="2"/>
      <c r="K713" s="2"/>
      <c r="L713" s="2"/>
    </row>
    <row r="714" ht="15.75" customHeight="1">
      <c r="B714" s="2"/>
      <c r="C714" s="3"/>
      <c r="D714" s="4"/>
      <c r="E714" s="5"/>
      <c r="F714" s="2"/>
      <c r="G714" s="2"/>
      <c r="H714" s="2"/>
      <c r="I714" s="6"/>
      <c r="J714" s="2"/>
      <c r="K714" s="2"/>
      <c r="L714" s="2"/>
    </row>
    <row r="715" ht="15.75" customHeight="1">
      <c r="B715" s="2"/>
      <c r="C715" s="3"/>
      <c r="D715" s="4"/>
      <c r="E715" s="5"/>
      <c r="F715" s="2"/>
      <c r="G715" s="2"/>
      <c r="H715" s="2"/>
      <c r="I715" s="6"/>
      <c r="J715" s="2"/>
      <c r="K715" s="2"/>
      <c r="L715" s="2"/>
    </row>
    <row r="716" ht="15.75" customHeight="1">
      <c r="B716" s="2"/>
      <c r="C716" s="3"/>
      <c r="D716" s="4"/>
      <c r="E716" s="5"/>
      <c r="F716" s="2"/>
      <c r="G716" s="2"/>
      <c r="H716" s="2"/>
      <c r="I716" s="6"/>
      <c r="J716" s="2"/>
      <c r="K716" s="2"/>
      <c r="L716" s="2"/>
    </row>
    <row r="717" ht="15.75" customHeight="1">
      <c r="B717" s="2"/>
      <c r="C717" s="3"/>
      <c r="D717" s="4"/>
      <c r="E717" s="5"/>
      <c r="F717" s="2"/>
      <c r="G717" s="2"/>
      <c r="H717" s="2"/>
      <c r="I717" s="6"/>
      <c r="J717" s="2"/>
      <c r="K717" s="2"/>
      <c r="L717" s="2"/>
    </row>
    <row r="718" ht="15.75" customHeight="1">
      <c r="B718" s="2"/>
      <c r="C718" s="3"/>
      <c r="D718" s="4"/>
      <c r="E718" s="5"/>
      <c r="F718" s="2"/>
      <c r="G718" s="2"/>
      <c r="H718" s="2"/>
      <c r="I718" s="6"/>
      <c r="J718" s="2"/>
      <c r="K718" s="2"/>
      <c r="L718" s="2"/>
    </row>
    <row r="719" ht="15.75" customHeight="1">
      <c r="B719" s="2"/>
      <c r="C719" s="3"/>
      <c r="D719" s="4"/>
      <c r="E719" s="5"/>
      <c r="F719" s="2"/>
      <c r="G719" s="2"/>
      <c r="H719" s="2"/>
      <c r="I719" s="6"/>
      <c r="J719" s="2"/>
      <c r="K719" s="2"/>
      <c r="L719" s="2"/>
    </row>
    <row r="720" ht="15.75" customHeight="1">
      <c r="B720" s="2"/>
      <c r="C720" s="3"/>
      <c r="D720" s="4"/>
      <c r="E720" s="5"/>
      <c r="F720" s="2"/>
      <c r="G720" s="2"/>
      <c r="H720" s="2"/>
      <c r="I720" s="6"/>
      <c r="J720" s="2"/>
      <c r="K720" s="2"/>
      <c r="L720" s="2"/>
    </row>
    <row r="721" ht="15.75" customHeight="1">
      <c r="B721" s="2"/>
      <c r="C721" s="3"/>
      <c r="D721" s="4"/>
      <c r="E721" s="5"/>
      <c r="F721" s="2"/>
      <c r="G721" s="2"/>
      <c r="H721" s="2"/>
      <c r="I721" s="6"/>
      <c r="J721" s="2"/>
      <c r="K721" s="2"/>
      <c r="L721" s="2"/>
    </row>
    <row r="722" ht="15.75" customHeight="1">
      <c r="B722" s="2"/>
      <c r="C722" s="3"/>
      <c r="D722" s="4"/>
      <c r="E722" s="5"/>
      <c r="F722" s="2"/>
      <c r="G722" s="2"/>
      <c r="H722" s="2"/>
      <c r="I722" s="6"/>
      <c r="J722" s="2"/>
      <c r="K722" s="2"/>
      <c r="L722" s="2"/>
    </row>
    <row r="723" ht="15.75" customHeight="1">
      <c r="B723" s="2"/>
      <c r="C723" s="3"/>
      <c r="D723" s="4"/>
      <c r="E723" s="5"/>
      <c r="F723" s="2"/>
      <c r="G723" s="2"/>
      <c r="H723" s="2"/>
      <c r="I723" s="6"/>
      <c r="J723" s="2"/>
      <c r="K723" s="2"/>
      <c r="L723" s="2"/>
    </row>
    <row r="724" ht="15.75" customHeight="1">
      <c r="B724" s="2"/>
      <c r="C724" s="3"/>
      <c r="D724" s="4"/>
      <c r="E724" s="5"/>
      <c r="F724" s="2"/>
      <c r="G724" s="2"/>
      <c r="H724" s="2"/>
      <c r="I724" s="6"/>
      <c r="J724" s="2"/>
      <c r="K724" s="2"/>
      <c r="L724" s="2"/>
    </row>
    <row r="725" ht="15.75" customHeight="1">
      <c r="B725" s="2"/>
      <c r="C725" s="3"/>
      <c r="D725" s="4"/>
      <c r="E725" s="5"/>
      <c r="F725" s="2"/>
      <c r="G725" s="2"/>
      <c r="H725" s="2"/>
      <c r="I725" s="6"/>
      <c r="J725" s="2"/>
      <c r="K725" s="2"/>
      <c r="L725" s="2"/>
    </row>
    <row r="726" ht="15.75" customHeight="1">
      <c r="B726" s="2"/>
      <c r="C726" s="3"/>
      <c r="D726" s="4"/>
      <c r="E726" s="5"/>
      <c r="F726" s="2"/>
      <c r="G726" s="2"/>
      <c r="H726" s="2"/>
      <c r="I726" s="6"/>
      <c r="J726" s="2"/>
      <c r="K726" s="2"/>
      <c r="L726" s="2"/>
    </row>
    <row r="727" ht="15.75" customHeight="1">
      <c r="B727" s="2"/>
      <c r="C727" s="3"/>
      <c r="D727" s="4"/>
      <c r="E727" s="5"/>
      <c r="F727" s="2"/>
      <c r="G727" s="2"/>
      <c r="H727" s="2"/>
      <c r="I727" s="6"/>
      <c r="J727" s="2"/>
      <c r="K727" s="2"/>
      <c r="L727" s="2"/>
    </row>
    <row r="728" ht="15.75" customHeight="1">
      <c r="B728" s="2"/>
      <c r="C728" s="3"/>
      <c r="D728" s="4"/>
      <c r="E728" s="5"/>
      <c r="F728" s="2"/>
      <c r="G728" s="2"/>
      <c r="H728" s="2"/>
      <c r="I728" s="6"/>
      <c r="J728" s="2"/>
      <c r="K728" s="2"/>
      <c r="L728" s="2"/>
    </row>
    <row r="729" ht="15.75" customHeight="1">
      <c r="B729" s="2"/>
      <c r="C729" s="3"/>
      <c r="D729" s="4"/>
      <c r="E729" s="5"/>
      <c r="F729" s="2"/>
      <c r="G729" s="2"/>
      <c r="H729" s="2"/>
      <c r="I729" s="6"/>
      <c r="J729" s="2"/>
      <c r="K729" s="2"/>
      <c r="L729" s="2"/>
    </row>
    <row r="730" ht="15.75" customHeight="1">
      <c r="B730" s="2"/>
      <c r="C730" s="3"/>
      <c r="D730" s="4"/>
      <c r="E730" s="5"/>
      <c r="F730" s="2"/>
      <c r="G730" s="2"/>
      <c r="H730" s="2"/>
      <c r="I730" s="6"/>
      <c r="J730" s="2"/>
      <c r="K730" s="2"/>
      <c r="L730" s="2"/>
    </row>
    <row r="731" ht="15.75" customHeight="1">
      <c r="B731" s="2"/>
      <c r="C731" s="3"/>
      <c r="D731" s="4"/>
      <c r="E731" s="5"/>
      <c r="F731" s="2"/>
      <c r="G731" s="2"/>
      <c r="H731" s="2"/>
      <c r="I731" s="6"/>
      <c r="J731" s="2"/>
      <c r="K731" s="2"/>
      <c r="L731" s="2"/>
    </row>
    <row r="732" ht="15.75" customHeight="1">
      <c r="B732" s="2"/>
      <c r="C732" s="3"/>
      <c r="D732" s="4"/>
      <c r="E732" s="5"/>
      <c r="F732" s="2"/>
      <c r="G732" s="2"/>
      <c r="H732" s="2"/>
      <c r="I732" s="6"/>
      <c r="J732" s="2"/>
      <c r="K732" s="2"/>
      <c r="L732" s="2"/>
    </row>
    <row r="733" ht="15.75" customHeight="1">
      <c r="B733" s="2"/>
      <c r="C733" s="3"/>
      <c r="D733" s="4"/>
      <c r="E733" s="5"/>
      <c r="F733" s="2"/>
      <c r="G733" s="2"/>
      <c r="H733" s="2"/>
      <c r="I733" s="6"/>
      <c r="J733" s="2"/>
      <c r="K733" s="2"/>
      <c r="L733" s="2"/>
    </row>
    <row r="734" ht="15.75" customHeight="1">
      <c r="B734" s="2"/>
      <c r="C734" s="3"/>
      <c r="D734" s="4"/>
      <c r="E734" s="5"/>
      <c r="F734" s="2"/>
      <c r="G734" s="2"/>
      <c r="H734" s="2"/>
      <c r="I734" s="6"/>
      <c r="J734" s="2"/>
      <c r="K734" s="2"/>
      <c r="L734" s="2"/>
    </row>
    <row r="735" ht="15.75" customHeight="1">
      <c r="B735" s="2"/>
      <c r="C735" s="3"/>
      <c r="D735" s="4"/>
      <c r="E735" s="5"/>
      <c r="F735" s="2"/>
      <c r="G735" s="2"/>
      <c r="H735" s="2"/>
      <c r="I735" s="6"/>
      <c r="J735" s="2"/>
      <c r="K735" s="2"/>
      <c r="L735" s="2"/>
    </row>
    <row r="736" ht="15.75" customHeight="1">
      <c r="B736" s="2"/>
      <c r="C736" s="3"/>
      <c r="D736" s="4"/>
      <c r="E736" s="5"/>
      <c r="F736" s="2"/>
      <c r="G736" s="2"/>
      <c r="H736" s="2"/>
      <c r="I736" s="6"/>
      <c r="J736" s="2"/>
      <c r="K736" s="2"/>
      <c r="L736" s="2"/>
    </row>
    <row r="737" ht="15.75" customHeight="1">
      <c r="B737" s="2"/>
      <c r="C737" s="3"/>
      <c r="D737" s="4"/>
      <c r="E737" s="5"/>
      <c r="F737" s="2"/>
      <c r="G737" s="2"/>
      <c r="H737" s="2"/>
      <c r="I737" s="6"/>
      <c r="J737" s="2"/>
      <c r="K737" s="2"/>
      <c r="L737" s="2"/>
    </row>
    <row r="738" ht="15.75" customHeight="1">
      <c r="B738" s="2"/>
      <c r="C738" s="3"/>
      <c r="D738" s="4"/>
      <c r="E738" s="5"/>
      <c r="F738" s="2"/>
      <c r="G738" s="2"/>
      <c r="H738" s="2"/>
      <c r="I738" s="6"/>
      <c r="J738" s="2"/>
      <c r="K738" s="2"/>
      <c r="L738" s="2"/>
    </row>
    <row r="739" ht="15.75" customHeight="1">
      <c r="B739" s="2"/>
      <c r="C739" s="3"/>
      <c r="D739" s="4"/>
      <c r="E739" s="5"/>
      <c r="F739" s="2"/>
      <c r="G739" s="2"/>
      <c r="H739" s="2"/>
      <c r="I739" s="6"/>
      <c r="J739" s="2"/>
      <c r="K739" s="2"/>
      <c r="L739" s="2"/>
    </row>
    <row r="740" ht="15.75" customHeight="1">
      <c r="B740" s="2"/>
      <c r="C740" s="3"/>
      <c r="D740" s="4"/>
      <c r="E740" s="5"/>
      <c r="F740" s="2"/>
      <c r="G740" s="2"/>
      <c r="H740" s="2"/>
      <c r="I740" s="6"/>
      <c r="J740" s="2"/>
      <c r="K740" s="2"/>
      <c r="L740" s="2"/>
    </row>
    <row r="741" ht="15.75" customHeight="1">
      <c r="B741" s="2"/>
      <c r="C741" s="3"/>
      <c r="D741" s="4"/>
      <c r="E741" s="5"/>
      <c r="F741" s="2"/>
      <c r="G741" s="2"/>
      <c r="H741" s="2"/>
      <c r="I741" s="6"/>
      <c r="J741" s="2"/>
      <c r="K741" s="2"/>
      <c r="L741" s="2"/>
    </row>
    <row r="742" ht="15.75" customHeight="1">
      <c r="B742" s="2"/>
      <c r="C742" s="3"/>
      <c r="D742" s="4"/>
      <c r="E742" s="5"/>
      <c r="F742" s="2"/>
      <c r="G742" s="2"/>
      <c r="H742" s="2"/>
      <c r="I742" s="6"/>
      <c r="J742" s="2"/>
      <c r="K742" s="2"/>
      <c r="L742" s="2"/>
    </row>
    <row r="743" ht="15.75" customHeight="1">
      <c r="B743" s="2"/>
      <c r="C743" s="3"/>
      <c r="D743" s="4"/>
      <c r="E743" s="5"/>
      <c r="F743" s="2"/>
      <c r="G743" s="2"/>
      <c r="H743" s="2"/>
      <c r="I743" s="6"/>
      <c r="J743" s="2"/>
      <c r="K743" s="2"/>
      <c r="L743" s="2"/>
    </row>
    <row r="744" ht="15.75" customHeight="1">
      <c r="B744" s="2"/>
      <c r="C744" s="3"/>
      <c r="D744" s="4"/>
      <c r="E744" s="5"/>
      <c r="F744" s="2"/>
      <c r="G744" s="2"/>
      <c r="H744" s="2"/>
      <c r="I744" s="6"/>
      <c r="J744" s="2"/>
      <c r="K744" s="2"/>
      <c r="L744" s="2"/>
    </row>
    <row r="745" ht="15.75" customHeight="1">
      <c r="B745" s="2"/>
      <c r="C745" s="3"/>
      <c r="D745" s="4"/>
      <c r="E745" s="5"/>
      <c r="F745" s="2"/>
      <c r="G745" s="2"/>
      <c r="H745" s="2"/>
      <c r="I745" s="6"/>
      <c r="J745" s="2"/>
      <c r="K745" s="2"/>
      <c r="L745" s="2"/>
    </row>
    <row r="746" ht="15.75" customHeight="1">
      <c r="B746" s="2"/>
      <c r="C746" s="3"/>
      <c r="D746" s="4"/>
      <c r="E746" s="5"/>
      <c r="F746" s="2"/>
      <c r="G746" s="2"/>
      <c r="H746" s="2"/>
      <c r="I746" s="6"/>
      <c r="J746" s="2"/>
      <c r="K746" s="2"/>
      <c r="L746" s="2"/>
    </row>
    <row r="747" ht="15.75" customHeight="1">
      <c r="B747" s="2"/>
      <c r="C747" s="3"/>
      <c r="D747" s="4"/>
      <c r="E747" s="5"/>
      <c r="F747" s="2"/>
      <c r="G747" s="2"/>
      <c r="H747" s="2"/>
      <c r="I747" s="6"/>
      <c r="J747" s="2"/>
      <c r="K747" s="2"/>
      <c r="L747" s="2"/>
    </row>
    <row r="748" ht="15.75" customHeight="1">
      <c r="B748" s="2"/>
      <c r="C748" s="3"/>
      <c r="D748" s="4"/>
      <c r="E748" s="5"/>
      <c r="F748" s="2"/>
      <c r="G748" s="2"/>
      <c r="H748" s="2"/>
      <c r="I748" s="6"/>
      <c r="J748" s="2"/>
      <c r="K748" s="2"/>
      <c r="L748" s="2"/>
    </row>
    <row r="749" ht="15.75" customHeight="1">
      <c r="B749" s="2"/>
      <c r="C749" s="3"/>
      <c r="D749" s="4"/>
      <c r="E749" s="5"/>
      <c r="F749" s="2"/>
      <c r="G749" s="2"/>
      <c r="H749" s="2"/>
      <c r="I749" s="6"/>
      <c r="J749" s="2"/>
      <c r="K749" s="2"/>
      <c r="L749" s="2"/>
    </row>
    <row r="750" ht="15.75" customHeight="1">
      <c r="B750" s="2"/>
      <c r="C750" s="3"/>
      <c r="D750" s="4"/>
      <c r="E750" s="5"/>
      <c r="F750" s="2"/>
      <c r="G750" s="2"/>
      <c r="H750" s="2"/>
      <c r="I750" s="6"/>
      <c r="J750" s="2"/>
      <c r="K750" s="2"/>
      <c r="L750" s="2"/>
    </row>
    <row r="751" ht="15.75" customHeight="1">
      <c r="B751" s="2"/>
      <c r="C751" s="3"/>
      <c r="D751" s="4"/>
      <c r="E751" s="5"/>
      <c r="F751" s="2"/>
      <c r="G751" s="2"/>
      <c r="H751" s="2"/>
      <c r="I751" s="6"/>
      <c r="J751" s="2"/>
      <c r="K751" s="2"/>
      <c r="L751" s="2"/>
    </row>
    <row r="752" ht="15.75" customHeight="1">
      <c r="B752" s="2"/>
      <c r="C752" s="3"/>
      <c r="D752" s="4"/>
      <c r="E752" s="5"/>
      <c r="F752" s="2"/>
      <c r="G752" s="2"/>
      <c r="H752" s="2"/>
      <c r="I752" s="6"/>
      <c r="J752" s="2"/>
      <c r="K752" s="2"/>
      <c r="L752" s="2"/>
    </row>
    <row r="753" ht="15.75" customHeight="1">
      <c r="B753" s="2"/>
      <c r="C753" s="3"/>
      <c r="D753" s="4"/>
      <c r="E753" s="5"/>
      <c r="F753" s="2"/>
      <c r="G753" s="2"/>
      <c r="H753" s="2"/>
      <c r="I753" s="6"/>
      <c r="J753" s="2"/>
      <c r="K753" s="2"/>
      <c r="L753" s="2"/>
    </row>
    <row r="754" ht="15.75" customHeight="1">
      <c r="B754" s="2"/>
      <c r="C754" s="3"/>
      <c r="D754" s="4"/>
      <c r="E754" s="5"/>
      <c r="F754" s="2"/>
      <c r="G754" s="2"/>
      <c r="H754" s="2"/>
      <c r="I754" s="6"/>
      <c r="J754" s="2"/>
      <c r="K754" s="2"/>
      <c r="L754" s="2"/>
    </row>
    <row r="755" ht="15.75" customHeight="1">
      <c r="B755" s="2"/>
      <c r="C755" s="3"/>
      <c r="D755" s="4"/>
      <c r="E755" s="5"/>
      <c r="F755" s="2"/>
      <c r="G755" s="2"/>
      <c r="H755" s="2"/>
      <c r="I755" s="6"/>
      <c r="J755" s="2"/>
      <c r="K755" s="2"/>
      <c r="L755" s="2"/>
    </row>
    <row r="756" ht="15.75" customHeight="1">
      <c r="B756" s="2"/>
      <c r="C756" s="3"/>
      <c r="D756" s="4"/>
      <c r="E756" s="5"/>
      <c r="F756" s="2"/>
      <c r="G756" s="2"/>
      <c r="H756" s="2"/>
      <c r="I756" s="6"/>
      <c r="J756" s="2"/>
      <c r="K756" s="2"/>
      <c r="L756" s="2"/>
    </row>
    <row r="757" ht="15.75" customHeight="1">
      <c r="B757" s="2"/>
      <c r="C757" s="3"/>
      <c r="D757" s="4"/>
      <c r="E757" s="5"/>
      <c r="F757" s="2"/>
      <c r="G757" s="2"/>
      <c r="H757" s="2"/>
      <c r="I757" s="6"/>
      <c r="J757" s="2"/>
      <c r="K757" s="2"/>
      <c r="L757" s="2"/>
    </row>
    <row r="758" ht="15.75" customHeight="1">
      <c r="B758" s="2"/>
      <c r="C758" s="3"/>
      <c r="D758" s="4"/>
      <c r="E758" s="5"/>
      <c r="F758" s="2"/>
      <c r="G758" s="2"/>
      <c r="H758" s="2"/>
      <c r="I758" s="6"/>
      <c r="J758" s="2"/>
      <c r="K758" s="2"/>
      <c r="L758" s="2"/>
    </row>
    <row r="759" ht="15.75" customHeight="1">
      <c r="B759" s="2"/>
      <c r="C759" s="3"/>
      <c r="D759" s="4"/>
      <c r="E759" s="5"/>
      <c r="F759" s="2"/>
      <c r="G759" s="2"/>
      <c r="H759" s="2"/>
      <c r="I759" s="6"/>
      <c r="J759" s="2"/>
      <c r="K759" s="2"/>
      <c r="L759" s="2"/>
    </row>
    <row r="760" ht="15.75" customHeight="1">
      <c r="B760" s="2"/>
      <c r="C760" s="3"/>
      <c r="D760" s="4"/>
      <c r="E760" s="5"/>
      <c r="F760" s="2"/>
      <c r="G760" s="2"/>
      <c r="H760" s="2"/>
      <c r="I760" s="6"/>
      <c r="J760" s="2"/>
      <c r="K760" s="2"/>
      <c r="L760" s="2"/>
    </row>
    <row r="761" ht="15.75" customHeight="1">
      <c r="B761" s="2"/>
      <c r="C761" s="3"/>
      <c r="D761" s="4"/>
      <c r="E761" s="5"/>
      <c r="F761" s="2"/>
      <c r="G761" s="2"/>
      <c r="H761" s="2"/>
      <c r="I761" s="6"/>
      <c r="J761" s="2"/>
      <c r="K761" s="2"/>
      <c r="L761" s="2"/>
    </row>
    <row r="762" ht="15.75" customHeight="1">
      <c r="B762" s="2"/>
      <c r="C762" s="3"/>
      <c r="D762" s="4"/>
      <c r="E762" s="5"/>
      <c r="F762" s="2"/>
      <c r="G762" s="2"/>
      <c r="H762" s="2"/>
      <c r="I762" s="6"/>
      <c r="J762" s="2"/>
      <c r="K762" s="2"/>
      <c r="L762" s="2"/>
    </row>
    <row r="763" ht="15.75" customHeight="1">
      <c r="B763" s="2"/>
      <c r="C763" s="3"/>
      <c r="D763" s="4"/>
      <c r="E763" s="5"/>
      <c r="F763" s="2"/>
      <c r="G763" s="2"/>
      <c r="H763" s="2"/>
      <c r="I763" s="6"/>
      <c r="J763" s="2"/>
      <c r="K763" s="2"/>
      <c r="L763" s="2"/>
    </row>
    <row r="764" ht="15.75" customHeight="1">
      <c r="B764" s="2"/>
      <c r="C764" s="3"/>
      <c r="D764" s="4"/>
      <c r="E764" s="5"/>
      <c r="F764" s="2"/>
      <c r="G764" s="2"/>
      <c r="H764" s="2"/>
      <c r="I764" s="6"/>
      <c r="J764" s="2"/>
      <c r="K764" s="2"/>
      <c r="L764" s="2"/>
    </row>
    <row r="765" ht="15.75" customHeight="1">
      <c r="B765" s="2"/>
      <c r="C765" s="3"/>
      <c r="D765" s="4"/>
      <c r="E765" s="5"/>
      <c r="F765" s="2"/>
      <c r="G765" s="2"/>
      <c r="H765" s="2"/>
      <c r="I765" s="6"/>
      <c r="J765" s="2"/>
      <c r="K765" s="2"/>
      <c r="L765" s="2"/>
    </row>
    <row r="766" ht="15.75" customHeight="1">
      <c r="B766" s="2"/>
      <c r="C766" s="3"/>
      <c r="D766" s="4"/>
      <c r="E766" s="5"/>
      <c r="F766" s="2"/>
      <c r="G766" s="2"/>
      <c r="H766" s="2"/>
      <c r="I766" s="6"/>
      <c r="J766" s="2"/>
      <c r="K766" s="2"/>
      <c r="L766" s="2"/>
    </row>
    <row r="767" ht="15.75" customHeight="1">
      <c r="B767" s="2"/>
      <c r="C767" s="3"/>
      <c r="D767" s="4"/>
      <c r="E767" s="5"/>
      <c r="F767" s="2"/>
      <c r="G767" s="2"/>
      <c r="H767" s="2"/>
      <c r="I767" s="6"/>
      <c r="J767" s="2"/>
      <c r="K767" s="2"/>
      <c r="L767" s="2"/>
    </row>
    <row r="768" ht="15.75" customHeight="1">
      <c r="B768" s="2"/>
      <c r="C768" s="3"/>
      <c r="D768" s="4"/>
      <c r="E768" s="5"/>
      <c r="F768" s="2"/>
      <c r="G768" s="2"/>
      <c r="H768" s="2"/>
      <c r="I768" s="6"/>
      <c r="J768" s="2"/>
      <c r="K768" s="2"/>
      <c r="L768" s="2"/>
    </row>
    <row r="769" ht="15.75" customHeight="1">
      <c r="B769" s="2"/>
      <c r="C769" s="3"/>
      <c r="D769" s="4"/>
      <c r="E769" s="5"/>
      <c r="F769" s="2"/>
      <c r="G769" s="2"/>
      <c r="H769" s="2"/>
      <c r="I769" s="6"/>
      <c r="J769" s="2"/>
      <c r="K769" s="2"/>
      <c r="L769" s="2"/>
    </row>
    <row r="770" ht="15.75" customHeight="1">
      <c r="B770" s="2"/>
      <c r="C770" s="3"/>
      <c r="D770" s="4"/>
      <c r="E770" s="5"/>
      <c r="F770" s="2"/>
      <c r="G770" s="2"/>
      <c r="H770" s="2"/>
      <c r="I770" s="6"/>
      <c r="J770" s="2"/>
      <c r="K770" s="2"/>
      <c r="L770" s="2"/>
    </row>
    <row r="771" ht="15.75" customHeight="1">
      <c r="B771" s="2"/>
      <c r="C771" s="3"/>
      <c r="D771" s="4"/>
      <c r="E771" s="5"/>
      <c r="F771" s="2"/>
      <c r="G771" s="2"/>
      <c r="H771" s="2"/>
      <c r="I771" s="6"/>
      <c r="J771" s="2"/>
      <c r="K771" s="2"/>
      <c r="L771" s="2"/>
    </row>
    <row r="772" ht="15.75" customHeight="1">
      <c r="B772" s="2"/>
      <c r="C772" s="3"/>
      <c r="D772" s="4"/>
      <c r="E772" s="5"/>
      <c r="F772" s="2"/>
      <c r="G772" s="2"/>
      <c r="H772" s="2"/>
      <c r="I772" s="6"/>
      <c r="J772" s="2"/>
      <c r="K772" s="2"/>
      <c r="L772" s="2"/>
    </row>
    <row r="773" ht="15.75" customHeight="1">
      <c r="B773" s="2"/>
      <c r="C773" s="3"/>
      <c r="D773" s="4"/>
      <c r="E773" s="5"/>
      <c r="F773" s="2"/>
      <c r="G773" s="2"/>
      <c r="H773" s="2"/>
      <c r="I773" s="6"/>
      <c r="J773" s="2"/>
      <c r="K773" s="2"/>
      <c r="L773" s="2"/>
    </row>
    <row r="774" ht="15.75" customHeight="1">
      <c r="B774" s="2"/>
      <c r="C774" s="3"/>
      <c r="D774" s="4"/>
      <c r="E774" s="5"/>
      <c r="F774" s="2"/>
      <c r="G774" s="2"/>
      <c r="H774" s="2"/>
      <c r="I774" s="6"/>
      <c r="J774" s="2"/>
      <c r="K774" s="2"/>
      <c r="L774" s="2"/>
    </row>
    <row r="775" ht="15.75" customHeight="1">
      <c r="B775" s="2"/>
      <c r="C775" s="3"/>
      <c r="D775" s="4"/>
      <c r="E775" s="5"/>
      <c r="F775" s="2"/>
      <c r="G775" s="2"/>
      <c r="H775" s="2"/>
      <c r="I775" s="6"/>
      <c r="J775" s="2"/>
      <c r="K775" s="2"/>
      <c r="L775" s="2"/>
    </row>
    <row r="776" ht="15.75" customHeight="1">
      <c r="B776" s="2"/>
      <c r="C776" s="3"/>
      <c r="D776" s="4"/>
      <c r="E776" s="5"/>
      <c r="F776" s="2"/>
      <c r="G776" s="2"/>
      <c r="H776" s="2"/>
      <c r="I776" s="6"/>
      <c r="J776" s="2"/>
      <c r="K776" s="2"/>
      <c r="L776" s="2"/>
    </row>
    <row r="777" ht="15.75" customHeight="1">
      <c r="B777" s="2"/>
      <c r="C777" s="3"/>
      <c r="D777" s="4"/>
      <c r="E777" s="5"/>
      <c r="F777" s="2"/>
      <c r="G777" s="2"/>
      <c r="H777" s="2"/>
      <c r="I777" s="6"/>
      <c r="J777" s="2"/>
      <c r="K777" s="2"/>
      <c r="L777" s="2"/>
    </row>
    <row r="778" ht="15.75" customHeight="1">
      <c r="B778" s="2"/>
      <c r="C778" s="3"/>
      <c r="D778" s="4"/>
      <c r="E778" s="5"/>
      <c r="F778" s="2"/>
      <c r="G778" s="2"/>
      <c r="H778" s="2"/>
      <c r="I778" s="6"/>
      <c r="J778" s="2"/>
      <c r="K778" s="2"/>
      <c r="L778" s="2"/>
    </row>
    <row r="779" ht="15.75" customHeight="1">
      <c r="B779" s="2"/>
      <c r="C779" s="3"/>
      <c r="D779" s="4"/>
      <c r="E779" s="5"/>
      <c r="F779" s="2"/>
      <c r="G779" s="2"/>
      <c r="H779" s="2"/>
      <c r="I779" s="6"/>
      <c r="J779" s="2"/>
      <c r="K779" s="2"/>
      <c r="L779" s="2"/>
    </row>
    <row r="780" ht="15.75" customHeight="1">
      <c r="B780" s="2"/>
      <c r="C780" s="3"/>
      <c r="D780" s="4"/>
      <c r="E780" s="5"/>
      <c r="F780" s="2"/>
      <c r="G780" s="2"/>
      <c r="H780" s="2"/>
      <c r="I780" s="6"/>
      <c r="J780" s="2"/>
      <c r="K780" s="2"/>
      <c r="L780" s="2"/>
    </row>
    <row r="781" ht="15.75" customHeight="1">
      <c r="B781" s="2"/>
      <c r="C781" s="3"/>
      <c r="D781" s="4"/>
      <c r="E781" s="5"/>
      <c r="F781" s="2"/>
      <c r="G781" s="2"/>
      <c r="H781" s="2"/>
      <c r="I781" s="6"/>
      <c r="J781" s="2"/>
      <c r="K781" s="2"/>
      <c r="L781" s="2"/>
    </row>
    <row r="782" ht="15.75" customHeight="1">
      <c r="B782" s="2"/>
      <c r="C782" s="3"/>
      <c r="D782" s="4"/>
      <c r="E782" s="5"/>
      <c r="F782" s="2"/>
      <c r="G782" s="2"/>
      <c r="H782" s="2"/>
      <c r="I782" s="6"/>
      <c r="J782" s="2"/>
      <c r="K782" s="2"/>
      <c r="L782" s="2"/>
    </row>
    <row r="783" ht="15.75" customHeight="1">
      <c r="B783" s="2"/>
      <c r="C783" s="3"/>
      <c r="D783" s="4"/>
      <c r="E783" s="5"/>
      <c r="F783" s="2"/>
      <c r="G783" s="2"/>
      <c r="H783" s="2"/>
      <c r="I783" s="6"/>
      <c r="J783" s="2"/>
      <c r="K783" s="2"/>
      <c r="L783" s="2"/>
    </row>
    <row r="784" ht="15.75" customHeight="1">
      <c r="B784" s="2"/>
      <c r="C784" s="3"/>
      <c r="D784" s="4"/>
      <c r="E784" s="5"/>
      <c r="F784" s="2"/>
      <c r="G784" s="2"/>
      <c r="H784" s="2"/>
      <c r="I784" s="6"/>
      <c r="J784" s="2"/>
      <c r="K784" s="2"/>
      <c r="L784" s="2"/>
    </row>
    <row r="785" ht="15.75" customHeight="1">
      <c r="B785" s="2"/>
      <c r="C785" s="3"/>
      <c r="D785" s="4"/>
      <c r="E785" s="5"/>
      <c r="F785" s="2"/>
      <c r="G785" s="2"/>
      <c r="H785" s="2"/>
      <c r="I785" s="6"/>
      <c r="J785" s="2"/>
      <c r="K785" s="2"/>
      <c r="L785" s="2"/>
    </row>
    <row r="786" ht="15.75" customHeight="1">
      <c r="B786" s="2"/>
      <c r="C786" s="3"/>
      <c r="D786" s="4"/>
      <c r="E786" s="5"/>
      <c r="F786" s="2"/>
      <c r="G786" s="2"/>
      <c r="H786" s="2"/>
      <c r="I786" s="6"/>
      <c r="J786" s="2"/>
      <c r="K786" s="2"/>
      <c r="L786" s="2"/>
    </row>
    <row r="787" ht="15.75" customHeight="1">
      <c r="B787" s="2"/>
      <c r="C787" s="3"/>
      <c r="D787" s="4"/>
      <c r="E787" s="5"/>
      <c r="F787" s="2"/>
      <c r="G787" s="2"/>
      <c r="H787" s="2"/>
      <c r="I787" s="6"/>
      <c r="J787" s="2"/>
      <c r="K787" s="2"/>
      <c r="L787" s="2"/>
    </row>
    <row r="788" ht="15.75" customHeight="1">
      <c r="B788" s="2"/>
      <c r="C788" s="3"/>
      <c r="D788" s="4"/>
      <c r="E788" s="5"/>
      <c r="F788" s="2"/>
      <c r="G788" s="2"/>
      <c r="H788" s="2"/>
      <c r="I788" s="6"/>
      <c r="J788" s="2"/>
      <c r="K788" s="2"/>
      <c r="L788" s="2"/>
    </row>
    <row r="789" ht="15.75" customHeight="1">
      <c r="B789" s="2"/>
      <c r="C789" s="3"/>
      <c r="D789" s="4"/>
      <c r="E789" s="5"/>
      <c r="F789" s="2"/>
      <c r="G789" s="2"/>
      <c r="H789" s="2"/>
      <c r="I789" s="6"/>
      <c r="J789" s="2"/>
      <c r="K789" s="2"/>
      <c r="L789" s="2"/>
    </row>
    <row r="790" ht="15.75" customHeight="1">
      <c r="B790" s="2"/>
      <c r="C790" s="3"/>
      <c r="D790" s="4"/>
      <c r="E790" s="5"/>
      <c r="F790" s="2"/>
      <c r="G790" s="2"/>
      <c r="H790" s="2"/>
      <c r="I790" s="6"/>
      <c r="J790" s="2"/>
      <c r="K790" s="2"/>
      <c r="L790" s="2"/>
    </row>
    <row r="791" ht="15.75" customHeight="1">
      <c r="B791" s="2"/>
      <c r="C791" s="3"/>
      <c r="D791" s="4"/>
      <c r="E791" s="5"/>
      <c r="F791" s="2"/>
      <c r="G791" s="2"/>
      <c r="H791" s="2"/>
      <c r="I791" s="6"/>
      <c r="J791" s="2"/>
      <c r="K791" s="2"/>
      <c r="L791" s="2"/>
    </row>
    <row r="792" ht="15.75" customHeight="1">
      <c r="B792" s="2"/>
      <c r="C792" s="3"/>
      <c r="D792" s="4"/>
      <c r="E792" s="5"/>
      <c r="F792" s="2"/>
      <c r="G792" s="2"/>
      <c r="H792" s="2"/>
      <c r="I792" s="6"/>
      <c r="J792" s="2"/>
      <c r="K792" s="2"/>
      <c r="L792" s="2"/>
    </row>
    <row r="793" ht="15.75" customHeight="1">
      <c r="B793" s="2"/>
      <c r="C793" s="3"/>
      <c r="D793" s="4"/>
      <c r="E793" s="5"/>
      <c r="F793" s="2"/>
      <c r="G793" s="2"/>
      <c r="H793" s="2"/>
      <c r="I793" s="6"/>
      <c r="J793" s="2"/>
      <c r="K793" s="2"/>
      <c r="L793" s="2"/>
    </row>
    <row r="794" ht="15.75" customHeight="1">
      <c r="B794" s="2"/>
      <c r="C794" s="3"/>
      <c r="D794" s="4"/>
      <c r="E794" s="5"/>
      <c r="F794" s="2"/>
      <c r="G794" s="2"/>
      <c r="H794" s="2"/>
      <c r="I794" s="6"/>
      <c r="J794" s="2"/>
      <c r="K794" s="2"/>
      <c r="L794" s="2"/>
    </row>
    <row r="795" ht="15.75" customHeight="1">
      <c r="B795" s="2"/>
      <c r="C795" s="3"/>
      <c r="D795" s="4"/>
      <c r="E795" s="5"/>
      <c r="F795" s="2"/>
      <c r="G795" s="2"/>
      <c r="H795" s="2"/>
      <c r="I795" s="6"/>
      <c r="J795" s="2"/>
      <c r="K795" s="2"/>
      <c r="L795" s="2"/>
    </row>
    <row r="796" ht="15.75" customHeight="1">
      <c r="B796" s="2"/>
      <c r="C796" s="3"/>
      <c r="D796" s="4"/>
      <c r="E796" s="5"/>
      <c r="F796" s="2"/>
      <c r="G796" s="2"/>
      <c r="H796" s="2"/>
      <c r="I796" s="6"/>
      <c r="J796" s="2"/>
      <c r="K796" s="2"/>
      <c r="L796" s="2"/>
    </row>
    <row r="797" ht="15.75" customHeight="1">
      <c r="B797" s="2"/>
      <c r="C797" s="3"/>
      <c r="D797" s="4"/>
      <c r="E797" s="5"/>
      <c r="F797" s="2"/>
      <c r="G797" s="2"/>
      <c r="H797" s="2"/>
      <c r="I797" s="6"/>
      <c r="J797" s="2"/>
      <c r="K797" s="2"/>
      <c r="L797" s="2"/>
    </row>
    <row r="798" ht="15.75" customHeight="1">
      <c r="B798" s="2"/>
      <c r="C798" s="3"/>
      <c r="D798" s="4"/>
      <c r="E798" s="5"/>
      <c r="F798" s="2"/>
      <c r="G798" s="2"/>
      <c r="H798" s="2"/>
      <c r="I798" s="6"/>
      <c r="J798" s="2"/>
      <c r="K798" s="2"/>
      <c r="L798" s="2"/>
    </row>
    <row r="799" ht="15.75" customHeight="1">
      <c r="B799" s="2"/>
      <c r="C799" s="3"/>
      <c r="D799" s="4"/>
      <c r="E799" s="5"/>
      <c r="F799" s="2"/>
      <c r="G799" s="2"/>
      <c r="H799" s="2"/>
      <c r="I799" s="6"/>
      <c r="J799" s="2"/>
      <c r="K799" s="2"/>
      <c r="L799" s="2"/>
    </row>
    <row r="800" ht="15.75" customHeight="1">
      <c r="B800" s="2"/>
      <c r="C800" s="3"/>
      <c r="D800" s="4"/>
      <c r="E800" s="5"/>
      <c r="F800" s="2"/>
      <c r="G800" s="2"/>
      <c r="H800" s="2"/>
      <c r="I800" s="6"/>
      <c r="J800" s="2"/>
      <c r="K800" s="2"/>
      <c r="L800" s="2"/>
    </row>
    <row r="801" ht="15.75" customHeight="1">
      <c r="B801" s="2"/>
      <c r="C801" s="3"/>
      <c r="D801" s="4"/>
      <c r="E801" s="5"/>
      <c r="F801" s="2"/>
      <c r="G801" s="2"/>
      <c r="H801" s="2"/>
      <c r="I801" s="6"/>
      <c r="J801" s="2"/>
      <c r="K801" s="2"/>
      <c r="L801" s="2"/>
    </row>
    <row r="802" ht="15.75" customHeight="1">
      <c r="B802" s="2"/>
      <c r="C802" s="3"/>
      <c r="D802" s="4"/>
      <c r="E802" s="5"/>
      <c r="F802" s="2"/>
      <c r="G802" s="2"/>
      <c r="H802" s="2"/>
      <c r="I802" s="6"/>
      <c r="J802" s="2"/>
      <c r="K802" s="2"/>
      <c r="L802" s="2"/>
    </row>
    <row r="803" ht="15.75" customHeight="1">
      <c r="B803" s="2"/>
      <c r="C803" s="3"/>
      <c r="D803" s="4"/>
      <c r="E803" s="5"/>
      <c r="F803" s="2"/>
      <c r="G803" s="2"/>
      <c r="H803" s="2"/>
      <c r="I803" s="6"/>
      <c r="J803" s="2"/>
      <c r="K803" s="2"/>
      <c r="L803" s="2"/>
    </row>
    <row r="804" ht="15.75" customHeight="1">
      <c r="B804" s="2"/>
      <c r="C804" s="3"/>
      <c r="D804" s="4"/>
      <c r="E804" s="5"/>
      <c r="F804" s="2"/>
      <c r="G804" s="2"/>
      <c r="H804" s="2"/>
      <c r="I804" s="6"/>
      <c r="J804" s="2"/>
      <c r="K804" s="2"/>
      <c r="L804" s="2"/>
    </row>
    <row r="805" ht="15.75" customHeight="1">
      <c r="B805" s="2"/>
      <c r="C805" s="3"/>
      <c r="D805" s="4"/>
      <c r="E805" s="5"/>
      <c r="F805" s="2"/>
      <c r="G805" s="2"/>
      <c r="H805" s="2"/>
      <c r="I805" s="6"/>
      <c r="J805" s="2"/>
      <c r="K805" s="2"/>
      <c r="L805" s="2"/>
    </row>
    <row r="806" ht="15.75" customHeight="1">
      <c r="B806" s="2"/>
      <c r="C806" s="3"/>
      <c r="D806" s="4"/>
      <c r="E806" s="5"/>
      <c r="F806" s="2"/>
      <c r="G806" s="2"/>
      <c r="H806" s="2"/>
      <c r="I806" s="6"/>
      <c r="J806" s="2"/>
      <c r="K806" s="2"/>
      <c r="L806" s="2"/>
    </row>
    <row r="807" ht="15.75" customHeight="1">
      <c r="B807" s="2"/>
      <c r="C807" s="3"/>
      <c r="D807" s="4"/>
      <c r="E807" s="5"/>
      <c r="F807" s="2"/>
      <c r="G807" s="2"/>
      <c r="H807" s="2"/>
      <c r="I807" s="6"/>
      <c r="J807" s="2"/>
      <c r="K807" s="2"/>
      <c r="L807" s="2"/>
    </row>
    <row r="808" ht="15.75" customHeight="1">
      <c r="B808" s="2"/>
      <c r="C808" s="3"/>
      <c r="D808" s="4"/>
      <c r="E808" s="5"/>
      <c r="F808" s="2"/>
      <c r="G808" s="2"/>
      <c r="H808" s="2"/>
      <c r="I808" s="6"/>
      <c r="J808" s="2"/>
      <c r="K808" s="2"/>
      <c r="L808" s="2"/>
    </row>
    <row r="809" ht="15.75" customHeight="1">
      <c r="B809" s="2"/>
      <c r="C809" s="3"/>
      <c r="D809" s="4"/>
      <c r="E809" s="5"/>
      <c r="F809" s="2"/>
      <c r="G809" s="2"/>
      <c r="H809" s="2"/>
      <c r="I809" s="6"/>
      <c r="J809" s="2"/>
      <c r="K809" s="2"/>
      <c r="L809" s="2"/>
    </row>
    <row r="810" ht="15.75" customHeight="1">
      <c r="B810" s="2"/>
      <c r="C810" s="3"/>
      <c r="D810" s="4"/>
      <c r="E810" s="5"/>
      <c r="F810" s="2"/>
      <c r="G810" s="2"/>
      <c r="H810" s="2"/>
      <c r="I810" s="6"/>
      <c r="J810" s="2"/>
      <c r="K810" s="2"/>
      <c r="L810" s="2"/>
    </row>
    <row r="811" ht="15.75" customHeight="1">
      <c r="B811" s="2"/>
      <c r="C811" s="3"/>
      <c r="D811" s="4"/>
      <c r="E811" s="5"/>
      <c r="F811" s="2"/>
      <c r="G811" s="2"/>
      <c r="H811" s="2"/>
      <c r="I811" s="6"/>
      <c r="J811" s="2"/>
      <c r="K811" s="2"/>
      <c r="L811" s="2"/>
    </row>
    <row r="812" ht="15.75" customHeight="1">
      <c r="B812" s="2"/>
      <c r="C812" s="3"/>
      <c r="D812" s="4"/>
      <c r="E812" s="5"/>
      <c r="F812" s="2"/>
      <c r="G812" s="2"/>
      <c r="H812" s="2"/>
      <c r="I812" s="6"/>
      <c r="J812" s="2"/>
      <c r="K812" s="2"/>
      <c r="L812" s="2"/>
    </row>
    <row r="813" ht="15.75" customHeight="1">
      <c r="B813" s="2"/>
      <c r="C813" s="3"/>
      <c r="D813" s="4"/>
      <c r="E813" s="5"/>
      <c r="F813" s="2"/>
      <c r="G813" s="2"/>
      <c r="H813" s="2"/>
      <c r="I813" s="6"/>
      <c r="J813" s="2"/>
      <c r="K813" s="2"/>
      <c r="L813" s="2"/>
    </row>
    <row r="814" ht="15.75" customHeight="1">
      <c r="B814" s="2"/>
      <c r="C814" s="3"/>
      <c r="D814" s="4"/>
      <c r="E814" s="5"/>
      <c r="F814" s="2"/>
      <c r="G814" s="2"/>
      <c r="H814" s="2"/>
      <c r="I814" s="6"/>
      <c r="J814" s="2"/>
      <c r="K814" s="2"/>
      <c r="L814" s="2"/>
    </row>
    <row r="815" ht="15.75" customHeight="1">
      <c r="B815" s="2"/>
      <c r="C815" s="3"/>
      <c r="D815" s="4"/>
      <c r="E815" s="5"/>
      <c r="F815" s="2"/>
      <c r="G815" s="2"/>
      <c r="H815" s="2"/>
      <c r="I815" s="6"/>
      <c r="J815" s="2"/>
      <c r="K815" s="2"/>
      <c r="L815" s="2"/>
    </row>
    <row r="816" ht="15.75" customHeight="1">
      <c r="B816" s="2"/>
      <c r="C816" s="3"/>
      <c r="D816" s="4"/>
      <c r="E816" s="5"/>
      <c r="F816" s="2"/>
      <c r="G816" s="2"/>
      <c r="H816" s="2"/>
      <c r="I816" s="6"/>
      <c r="J816" s="2"/>
      <c r="K816" s="2"/>
      <c r="L816" s="2"/>
    </row>
    <row r="817" ht="15.75" customHeight="1">
      <c r="B817" s="2"/>
      <c r="C817" s="3"/>
      <c r="D817" s="4"/>
      <c r="E817" s="5"/>
      <c r="F817" s="2"/>
      <c r="G817" s="2"/>
      <c r="H817" s="2"/>
      <c r="I817" s="6"/>
      <c r="J817" s="2"/>
      <c r="K817" s="2"/>
      <c r="L817" s="2"/>
    </row>
    <row r="818" ht="15.75" customHeight="1">
      <c r="B818" s="2"/>
      <c r="C818" s="3"/>
      <c r="D818" s="4"/>
      <c r="E818" s="5"/>
      <c r="F818" s="2"/>
      <c r="G818" s="2"/>
      <c r="H818" s="2"/>
      <c r="I818" s="6"/>
      <c r="J818" s="2"/>
      <c r="K818" s="2"/>
      <c r="L818" s="2"/>
    </row>
    <row r="819" ht="15.75" customHeight="1">
      <c r="B819" s="2"/>
      <c r="C819" s="3"/>
      <c r="D819" s="4"/>
      <c r="E819" s="5"/>
      <c r="F819" s="2"/>
      <c r="G819" s="2"/>
      <c r="H819" s="2"/>
      <c r="I819" s="6"/>
      <c r="J819" s="2"/>
      <c r="K819" s="2"/>
      <c r="L819" s="2"/>
    </row>
    <row r="820" ht="15.75" customHeight="1">
      <c r="B820" s="2"/>
      <c r="C820" s="3"/>
      <c r="D820" s="4"/>
      <c r="E820" s="5"/>
      <c r="F820" s="2"/>
      <c r="G820" s="2"/>
      <c r="H820" s="2"/>
      <c r="I820" s="6"/>
      <c r="J820" s="2"/>
      <c r="K820" s="2"/>
      <c r="L820" s="2"/>
    </row>
    <row r="821" ht="15.75" customHeight="1">
      <c r="B821" s="2"/>
      <c r="C821" s="3"/>
      <c r="D821" s="4"/>
      <c r="E821" s="5"/>
      <c r="F821" s="2"/>
      <c r="G821" s="2"/>
      <c r="H821" s="2"/>
      <c r="I821" s="6"/>
      <c r="J821" s="2"/>
      <c r="K821" s="2"/>
      <c r="L821" s="2"/>
    </row>
    <row r="822" ht="15.75" customHeight="1">
      <c r="B822" s="2"/>
      <c r="C822" s="3"/>
      <c r="D822" s="4"/>
      <c r="E822" s="5"/>
      <c r="F822" s="2"/>
      <c r="G822" s="2"/>
      <c r="H822" s="2"/>
      <c r="I822" s="6"/>
      <c r="J822" s="2"/>
      <c r="K822" s="2"/>
      <c r="L822" s="2"/>
    </row>
    <row r="823" ht="15.75" customHeight="1">
      <c r="B823" s="2"/>
      <c r="C823" s="3"/>
      <c r="D823" s="4"/>
      <c r="E823" s="5"/>
      <c r="F823" s="2"/>
      <c r="G823" s="2"/>
      <c r="H823" s="2"/>
      <c r="I823" s="6"/>
      <c r="J823" s="2"/>
      <c r="K823" s="2"/>
      <c r="L823" s="2"/>
    </row>
    <row r="824" ht="15.75" customHeight="1">
      <c r="B824" s="2"/>
      <c r="C824" s="3"/>
      <c r="D824" s="4"/>
      <c r="E824" s="5"/>
      <c r="F824" s="2"/>
      <c r="G824" s="2"/>
      <c r="H824" s="2"/>
      <c r="I824" s="6"/>
      <c r="J824" s="2"/>
      <c r="K824" s="2"/>
      <c r="L824" s="2"/>
    </row>
    <row r="825" ht="15.75" customHeight="1">
      <c r="B825" s="2"/>
      <c r="C825" s="3"/>
      <c r="D825" s="4"/>
      <c r="E825" s="5"/>
      <c r="F825" s="2"/>
      <c r="G825" s="2"/>
      <c r="H825" s="2"/>
      <c r="I825" s="6"/>
      <c r="J825" s="2"/>
      <c r="K825" s="2"/>
      <c r="L825" s="2"/>
    </row>
    <row r="826" ht="15.75" customHeight="1">
      <c r="B826" s="2"/>
      <c r="C826" s="3"/>
      <c r="D826" s="4"/>
      <c r="E826" s="5"/>
      <c r="F826" s="2"/>
      <c r="G826" s="2"/>
      <c r="H826" s="2"/>
      <c r="I826" s="6"/>
      <c r="J826" s="2"/>
      <c r="K826" s="2"/>
      <c r="L826" s="2"/>
    </row>
    <row r="827" ht="15.75" customHeight="1">
      <c r="B827" s="2"/>
      <c r="C827" s="3"/>
      <c r="D827" s="4"/>
      <c r="E827" s="5"/>
      <c r="F827" s="2"/>
      <c r="G827" s="2"/>
      <c r="H827" s="2"/>
      <c r="I827" s="6"/>
      <c r="J827" s="2"/>
      <c r="K827" s="2"/>
      <c r="L827" s="2"/>
    </row>
    <row r="828" ht="15.75" customHeight="1">
      <c r="B828" s="2"/>
      <c r="C828" s="3"/>
      <c r="D828" s="4"/>
      <c r="E828" s="5"/>
      <c r="F828" s="2"/>
      <c r="G828" s="2"/>
      <c r="H828" s="2"/>
      <c r="I828" s="6"/>
      <c r="J828" s="2"/>
      <c r="K828" s="2"/>
      <c r="L828" s="2"/>
    </row>
    <row r="829" ht="15.75" customHeight="1">
      <c r="B829" s="2"/>
      <c r="C829" s="3"/>
      <c r="D829" s="4"/>
      <c r="E829" s="5"/>
      <c r="F829" s="2"/>
      <c r="G829" s="2"/>
      <c r="H829" s="2"/>
      <c r="I829" s="6"/>
      <c r="J829" s="2"/>
      <c r="K829" s="2"/>
      <c r="L829" s="2"/>
    </row>
    <row r="830" ht="15.75" customHeight="1">
      <c r="B830" s="2"/>
      <c r="C830" s="3"/>
      <c r="D830" s="4"/>
      <c r="E830" s="5"/>
      <c r="F830" s="2"/>
      <c r="G830" s="2"/>
      <c r="H830" s="2"/>
      <c r="I830" s="6"/>
      <c r="J830" s="2"/>
      <c r="K830" s="2"/>
      <c r="L830" s="2"/>
    </row>
    <row r="831" ht="15.75" customHeight="1">
      <c r="B831" s="2"/>
      <c r="C831" s="3"/>
      <c r="D831" s="4"/>
      <c r="E831" s="5"/>
      <c r="F831" s="2"/>
      <c r="G831" s="2"/>
      <c r="H831" s="2"/>
      <c r="I831" s="6"/>
      <c r="J831" s="2"/>
      <c r="K831" s="2"/>
      <c r="L831" s="2"/>
    </row>
    <row r="832" ht="15.75" customHeight="1">
      <c r="B832" s="2"/>
      <c r="C832" s="3"/>
      <c r="D832" s="4"/>
      <c r="E832" s="5"/>
      <c r="F832" s="2"/>
      <c r="G832" s="2"/>
      <c r="H832" s="2"/>
      <c r="I832" s="6"/>
      <c r="J832" s="2"/>
      <c r="K832" s="2"/>
      <c r="L832" s="2"/>
    </row>
    <row r="833" ht="15.75" customHeight="1">
      <c r="B833" s="2"/>
      <c r="C833" s="3"/>
      <c r="D833" s="4"/>
      <c r="E833" s="5"/>
      <c r="F833" s="2"/>
      <c r="G833" s="2"/>
      <c r="H833" s="2"/>
      <c r="I833" s="6"/>
      <c r="J833" s="2"/>
      <c r="K833" s="2"/>
      <c r="L833" s="2"/>
    </row>
    <row r="834" ht="15.75" customHeight="1">
      <c r="B834" s="2"/>
      <c r="C834" s="3"/>
      <c r="D834" s="4"/>
      <c r="E834" s="5"/>
      <c r="F834" s="2"/>
      <c r="G834" s="2"/>
      <c r="H834" s="2"/>
      <c r="I834" s="6"/>
      <c r="J834" s="2"/>
      <c r="K834" s="2"/>
      <c r="L834" s="2"/>
    </row>
    <row r="835" ht="15.75" customHeight="1">
      <c r="B835" s="2"/>
      <c r="C835" s="3"/>
      <c r="D835" s="4"/>
      <c r="E835" s="5"/>
      <c r="F835" s="2"/>
      <c r="G835" s="2"/>
      <c r="H835" s="2"/>
      <c r="I835" s="6"/>
      <c r="J835" s="2"/>
      <c r="K835" s="2"/>
      <c r="L835" s="2"/>
    </row>
    <row r="836" ht="15.75" customHeight="1">
      <c r="B836" s="2"/>
      <c r="C836" s="3"/>
      <c r="D836" s="4"/>
      <c r="E836" s="5"/>
      <c r="F836" s="2"/>
      <c r="G836" s="2"/>
      <c r="H836" s="2"/>
      <c r="I836" s="6"/>
      <c r="J836" s="2"/>
      <c r="K836" s="2"/>
      <c r="L836" s="2"/>
    </row>
    <row r="837" ht="15.75" customHeight="1">
      <c r="B837" s="2"/>
      <c r="C837" s="3"/>
      <c r="D837" s="4"/>
      <c r="E837" s="5"/>
      <c r="F837" s="2"/>
      <c r="G837" s="2"/>
      <c r="H837" s="2"/>
      <c r="I837" s="6"/>
      <c r="J837" s="2"/>
      <c r="K837" s="2"/>
      <c r="L837" s="2"/>
    </row>
    <row r="838" ht="15.75" customHeight="1">
      <c r="B838" s="2"/>
      <c r="C838" s="3"/>
      <c r="D838" s="4"/>
      <c r="E838" s="5"/>
      <c r="F838" s="2"/>
      <c r="G838" s="2"/>
      <c r="H838" s="2"/>
      <c r="I838" s="6"/>
      <c r="J838" s="2"/>
      <c r="K838" s="2"/>
      <c r="L838" s="2"/>
    </row>
    <row r="839" ht="15.75" customHeight="1">
      <c r="B839" s="2"/>
      <c r="C839" s="3"/>
      <c r="D839" s="4"/>
      <c r="E839" s="5"/>
      <c r="F839" s="2"/>
      <c r="G839" s="2"/>
      <c r="H839" s="2"/>
      <c r="I839" s="6"/>
      <c r="J839" s="2"/>
      <c r="K839" s="2"/>
      <c r="L839" s="2"/>
    </row>
    <row r="840" ht="15.75" customHeight="1">
      <c r="B840" s="2"/>
      <c r="C840" s="3"/>
      <c r="D840" s="4"/>
      <c r="E840" s="5"/>
      <c r="F840" s="2"/>
      <c r="G840" s="2"/>
      <c r="H840" s="2"/>
      <c r="I840" s="6"/>
      <c r="J840" s="2"/>
      <c r="K840" s="2"/>
      <c r="L840" s="2"/>
    </row>
    <row r="841" ht="15.75" customHeight="1">
      <c r="B841" s="2"/>
      <c r="C841" s="3"/>
      <c r="D841" s="4"/>
      <c r="E841" s="5"/>
      <c r="F841" s="2"/>
      <c r="G841" s="2"/>
      <c r="H841" s="2"/>
      <c r="I841" s="6"/>
      <c r="J841" s="2"/>
      <c r="K841" s="2"/>
      <c r="L841" s="2"/>
    </row>
    <row r="842" ht="15.75" customHeight="1">
      <c r="B842" s="2"/>
      <c r="C842" s="3"/>
      <c r="D842" s="4"/>
      <c r="E842" s="5"/>
      <c r="F842" s="2"/>
      <c r="G842" s="2"/>
      <c r="H842" s="2"/>
      <c r="I842" s="6"/>
      <c r="J842" s="2"/>
      <c r="K842" s="2"/>
      <c r="L842" s="2"/>
    </row>
    <row r="843" ht="15.75" customHeight="1">
      <c r="B843" s="2"/>
      <c r="C843" s="3"/>
      <c r="D843" s="4"/>
      <c r="E843" s="5"/>
      <c r="F843" s="2"/>
      <c r="G843" s="2"/>
      <c r="H843" s="2"/>
      <c r="I843" s="6"/>
      <c r="J843" s="2"/>
      <c r="K843" s="2"/>
      <c r="L843" s="2"/>
    </row>
    <row r="844" ht="15.75" customHeight="1">
      <c r="B844" s="2"/>
      <c r="C844" s="3"/>
      <c r="D844" s="4"/>
      <c r="E844" s="5"/>
      <c r="F844" s="2"/>
      <c r="G844" s="2"/>
      <c r="H844" s="2"/>
      <c r="I844" s="6"/>
      <c r="J844" s="2"/>
      <c r="K844" s="2"/>
      <c r="L844" s="2"/>
    </row>
    <row r="845" ht="15.75" customHeight="1">
      <c r="B845" s="2"/>
      <c r="C845" s="3"/>
      <c r="D845" s="4"/>
      <c r="E845" s="5"/>
      <c r="F845" s="2"/>
      <c r="G845" s="2"/>
      <c r="H845" s="2"/>
      <c r="I845" s="6"/>
      <c r="J845" s="2"/>
      <c r="K845" s="2"/>
      <c r="L845" s="2"/>
    </row>
    <row r="846" ht="15.75" customHeight="1">
      <c r="B846" s="2"/>
      <c r="C846" s="3"/>
      <c r="D846" s="4"/>
      <c r="E846" s="5"/>
      <c r="F846" s="2"/>
      <c r="G846" s="2"/>
      <c r="H846" s="2"/>
      <c r="I846" s="6"/>
      <c r="J846" s="2"/>
      <c r="K846" s="2"/>
      <c r="L846" s="2"/>
    </row>
    <row r="847" ht="15.75" customHeight="1">
      <c r="B847" s="2"/>
      <c r="C847" s="3"/>
      <c r="D847" s="4"/>
      <c r="E847" s="5"/>
      <c r="F847" s="2"/>
      <c r="G847" s="2"/>
      <c r="H847" s="2"/>
      <c r="I847" s="6"/>
      <c r="J847" s="2"/>
      <c r="K847" s="2"/>
      <c r="L847" s="2"/>
    </row>
    <row r="848" ht="15.75" customHeight="1">
      <c r="B848" s="2"/>
      <c r="C848" s="3"/>
      <c r="D848" s="4"/>
      <c r="E848" s="5"/>
      <c r="F848" s="2"/>
      <c r="G848" s="2"/>
      <c r="H848" s="2"/>
      <c r="I848" s="6"/>
      <c r="J848" s="2"/>
      <c r="K848" s="2"/>
      <c r="L848" s="2"/>
    </row>
    <row r="849" ht="15.75" customHeight="1">
      <c r="B849" s="2"/>
      <c r="C849" s="3"/>
      <c r="D849" s="4"/>
      <c r="E849" s="5"/>
      <c r="F849" s="2"/>
      <c r="G849" s="2"/>
      <c r="H849" s="2"/>
      <c r="I849" s="6"/>
      <c r="J849" s="2"/>
      <c r="K849" s="2"/>
      <c r="L849" s="2"/>
    </row>
    <row r="850" ht="15.75" customHeight="1">
      <c r="B850" s="2"/>
      <c r="C850" s="3"/>
      <c r="D850" s="4"/>
      <c r="E850" s="5"/>
      <c r="F850" s="2"/>
      <c r="G850" s="2"/>
      <c r="H850" s="2"/>
      <c r="I850" s="6"/>
      <c r="J850" s="2"/>
      <c r="K850" s="2"/>
      <c r="L850" s="2"/>
    </row>
    <row r="851" ht="15.75" customHeight="1">
      <c r="B851" s="2"/>
      <c r="C851" s="3"/>
      <c r="D851" s="4"/>
      <c r="E851" s="5"/>
      <c r="F851" s="2"/>
      <c r="G851" s="2"/>
      <c r="H851" s="2"/>
      <c r="I851" s="6"/>
      <c r="J851" s="2"/>
      <c r="K851" s="2"/>
      <c r="L851" s="2"/>
    </row>
    <row r="852" ht="15.75" customHeight="1">
      <c r="B852" s="2"/>
      <c r="C852" s="3"/>
      <c r="D852" s="4"/>
      <c r="E852" s="5"/>
      <c r="F852" s="2"/>
      <c r="G852" s="2"/>
      <c r="H852" s="2"/>
      <c r="I852" s="6"/>
      <c r="J852" s="2"/>
      <c r="K852" s="2"/>
      <c r="L852" s="2"/>
    </row>
    <row r="853" ht="15.75" customHeight="1">
      <c r="B853" s="2"/>
      <c r="C853" s="3"/>
      <c r="D853" s="4"/>
      <c r="E853" s="5"/>
      <c r="F853" s="2"/>
      <c r="G853" s="2"/>
      <c r="H853" s="2"/>
      <c r="I853" s="6"/>
      <c r="J853" s="2"/>
      <c r="K853" s="2"/>
      <c r="L853" s="2"/>
    </row>
    <row r="854" ht="15.75" customHeight="1">
      <c r="B854" s="2"/>
      <c r="C854" s="3"/>
      <c r="D854" s="4"/>
      <c r="E854" s="5"/>
      <c r="F854" s="2"/>
      <c r="G854" s="2"/>
      <c r="H854" s="2"/>
      <c r="I854" s="6"/>
      <c r="J854" s="2"/>
      <c r="K854" s="2"/>
      <c r="L854" s="2"/>
    </row>
    <row r="855" ht="15.75" customHeight="1">
      <c r="B855" s="2"/>
      <c r="C855" s="3"/>
      <c r="D855" s="4"/>
      <c r="E855" s="5"/>
      <c r="F855" s="2"/>
      <c r="G855" s="2"/>
      <c r="H855" s="2"/>
      <c r="I855" s="6"/>
      <c r="J855" s="2"/>
      <c r="K855" s="2"/>
      <c r="L855" s="2"/>
    </row>
    <row r="856" ht="15.75" customHeight="1">
      <c r="B856" s="2"/>
      <c r="C856" s="3"/>
      <c r="D856" s="4"/>
      <c r="E856" s="5"/>
      <c r="F856" s="2"/>
      <c r="G856" s="2"/>
      <c r="H856" s="2"/>
      <c r="I856" s="6"/>
      <c r="J856" s="2"/>
      <c r="K856" s="2"/>
      <c r="L856" s="2"/>
    </row>
    <row r="857" ht="15.75" customHeight="1">
      <c r="B857" s="2"/>
      <c r="C857" s="3"/>
      <c r="D857" s="4"/>
      <c r="E857" s="5"/>
      <c r="F857" s="2"/>
      <c r="G857" s="2"/>
      <c r="H857" s="2"/>
      <c r="I857" s="6"/>
      <c r="J857" s="2"/>
      <c r="K857" s="2"/>
      <c r="L857" s="2"/>
    </row>
    <row r="858" ht="15.75" customHeight="1">
      <c r="B858" s="2"/>
      <c r="C858" s="3"/>
      <c r="D858" s="4"/>
      <c r="E858" s="5"/>
      <c r="F858" s="2"/>
      <c r="G858" s="2"/>
      <c r="H858" s="2"/>
      <c r="I858" s="6"/>
      <c r="J858" s="2"/>
      <c r="K858" s="2"/>
      <c r="L858" s="2"/>
    </row>
    <row r="859" ht="15.75" customHeight="1">
      <c r="B859" s="2"/>
      <c r="C859" s="3"/>
      <c r="D859" s="4"/>
      <c r="E859" s="5"/>
      <c r="F859" s="2"/>
      <c r="G859" s="2"/>
      <c r="H859" s="2"/>
      <c r="I859" s="6"/>
      <c r="J859" s="2"/>
      <c r="K859" s="2"/>
      <c r="L859" s="2"/>
    </row>
    <row r="860" ht="15.75" customHeight="1">
      <c r="B860" s="2"/>
      <c r="C860" s="3"/>
      <c r="D860" s="4"/>
      <c r="E860" s="5"/>
      <c r="F860" s="2"/>
      <c r="G860" s="2"/>
      <c r="H860" s="2"/>
      <c r="I860" s="6"/>
      <c r="J860" s="2"/>
      <c r="K860" s="2"/>
      <c r="L860" s="2"/>
    </row>
    <row r="861" ht="15.75" customHeight="1">
      <c r="B861" s="2"/>
      <c r="C861" s="3"/>
      <c r="D861" s="4"/>
      <c r="E861" s="5"/>
      <c r="F861" s="2"/>
      <c r="G861" s="2"/>
      <c r="H861" s="2"/>
      <c r="I861" s="6"/>
      <c r="J861" s="2"/>
      <c r="K861" s="2"/>
      <c r="L861" s="2"/>
    </row>
    <row r="862" ht="15.75" customHeight="1">
      <c r="B862" s="2"/>
      <c r="C862" s="3"/>
      <c r="D862" s="4"/>
      <c r="E862" s="5"/>
      <c r="F862" s="2"/>
      <c r="G862" s="2"/>
      <c r="H862" s="2"/>
      <c r="I862" s="6"/>
      <c r="J862" s="2"/>
      <c r="K862" s="2"/>
      <c r="L862" s="2"/>
    </row>
    <row r="863" ht="15.75" customHeight="1">
      <c r="B863" s="2"/>
      <c r="C863" s="3"/>
      <c r="D863" s="4"/>
      <c r="E863" s="5"/>
      <c r="F863" s="2"/>
      <c r="G863" s="2"/>
      <c r="H863" s="2"/>
      <c r="I863" s="6"/>
      <c r="J863" s="2"/>
      <c r="K863" s="2"/>
      <c r="L863" s="2"/>
    </row>
    <row r="864" ht="15.75" customHeight="1">
      <c r="B864" s="2"/>
      <c r="C864" s="3"/>
      <c r="D864" s="4"/>
      <c r="E864" s="5"/>
      <c r="F864" s="2"/>
      <c r="G864" s="2"/>
      <c r="H864" s="2"/>
      <c r="I864" s="6"/>
      <c r="J864" s="2"/>
      <c r="K864" s="2"/>
      <c r="L864" s="2"/>
    </row>
    <row r="865" ht="15.75" customHeight="1">
      <c r="B865" s="2"/>
      <c r="C865" s="3"/>
      <c r="D865" s="4"/>
      <c r="E865" s="5"/>
      <c r="F865" s="2"/>
      <c r="G865" s="2"/>
      <c r="H865" s="2"/>
      <c r="I865" s="6"/>
      <c r="J865" s="2"/>
      <c r="K865" s="2"/>
      <c r="L865" s="2"/>
    </row>
    <row r="866" ht="15.75" customHeight="1">
      <c r="B866" s="2"/>
      <c r="C866" s="3"/>
      <c r="D866" s="4"/>
      <c r="E866" s="5"/>
      <c r="F866" s="2"/>
      <c r="G866" s="2"/>
      <c r="H866" s="2"/>
      <c r="I866" s="6"/>
      <c r="J866" s="2"/>
      <c r="K866" s="2"/>
      <c r="L866" s="2"/>
    </row>
    <row r="867" ht="15.75" customHeight="1">
      <c r="B867" s="2"/>
      <c r="C867" s="3"/>
      <c r="D867" s="4"/>
      <c r="E867" s="5"/>
      <c r="F867" s="2"/>
      <c r="G867" s="2"/>
      <c r="H867" s="2"/>
      <c r="I867" s="6"/>
      <c r="J867" s="2"/>
      <c r="K867" s="2"/>
      <c r="L867" s="2"/>
    </row>
    <row r="868" ht="15.75" customHeight="1">
      <c r="B868" s="2"/>
      <c r="C868" s="3"/>
      <c r="D868" s="4"/>
      <c r="E868" s="5"/>
      <c r="F868" s="2"/>
      <c r="G868" s="2"/>
      <c r="H868" s="2"/>
      <c r="I868" s="6"/>
      <c r="J868" s="2"/>
      <c r="K868" s="2"/>
      <c r="L868" s="2"/>
    </row>
    <row r="869" ht="15.75" customHeight="1">
      <c r="B869" s="2"/>
      <c r="C869" s="3"/>
      <c r="D869" s="4"/>
      <c r="E869" s="5"/>
      <c r="F869" s="2"/>
      <c r="G869" s="2"/>
      <c r="H869" s="2"/>
      <c r="I869" s="6"/>
      <c r="J869" s="2"/>
      <c r="K869" s="2"/>
      <c r="L869" s="2"/>
    </row>
    <row r="870" ht="15.75" customHeight="1">
      <c r="B870" s="2"/>
      <c r="C870" s="3"/>
      <c r="D870" s="4"/>
      <c r="E870" s="5"/>
      <c r="F870" s="2"/>
      <c r="G870" s="2"/>
      <c r="H870" s="2"/>
      <c r="I870" s="6"/>
      <c r="J870" s="2"/>
      <c r="K870" s="2"/>
      <c r="L870" s="2"/>
    </row>
    <row r="871" ht="15.75" customHeight="1">
      <c r="B871" s="2"/>
      <c r="C871" s="3"/>
      <c r="D871" s="4"/>
      <c r="E871" s="5"/>
      <c r="F871" s="2"/>
      <c r="G871" s="2"/>
      <c r="H871" s="2"/>
      <c r="I871" s="6"/>
      <c r="J871" s="2"/>
      <c r="K871" s="2"/>
      <c r="L871" s="2"/>
    </row>
    <row r="872" ht="15.75" customHeight="1">
      <c r="B872" s="2"/>
      <c r="C872" s="3"/>
      <c r="D872" s="4"/>
      <c r="E872" s="5"/>
      <c r="F872" s="2"/>
      <c r="G872" s="2"/>
      <c r="H872" s="2"/>
      <c r="I872" s="6"/>
      <c r="J872" s="2"/>
      <c r="K872" s="2"/>
      <c r="L872" s="2"/>
    </row>
    <row r="873" ht="15.75" customHeight="1">
      <c r="B873" s="2"/>
      <c r="C873" s="3"/>
      <c r="D873" s="4"/>
      <c r="E873" s="5"/>
      <c r="F873" s="2"/>
      <c r="G873" s="2"/>
      <c r="H873" s="2"/>
      <c r="I873" s="6"/>
      <c r="J873" s="2"/>
      <c r="K873" s="2"/>
      <c r="L873" s="2"/>
    </row>
    <row r="874" ht="15.75" customHeight="1">
      <c r="B874" s="2"/>
      <c r="C874" s="3"/>
      <c r="D874" s="4"/>
      <c r="E874" s="5"/>
      <c r="F874" s="2"/>
      <c r="G874" s="2"/>
      <c r="H874" s="2"/>
      <c r="I874" s="6"/>
      <c r="J874" s="2"/>
      <c r="K874" s="2"/>
      <c r="L874" s="2"/>
    </row>
    <row r="875" ht="15.75" customHeight="1">
      <c r="B875" s="2"/>
      <c r="C875" s="3"/>
      <c r="D875" s="4"/>
      <c r="E875" s="5"/>
      <c r="F875" s="2"/>
      <c r="G875" s="2"/>
      <c r="H875" s="2"/>
      <c r="I875" s="6"/>
      <c r="J875" s="2"/>
      <c r="K875" s="2"/>
      <c r="L875" s="2"/>
    </row>
    <row r="876" ht="15.75" customHeight="1">
      <c r="B876" s="2"/>
      <c r="C876" s="3"/>
      <c r="D876" s="4"/>
      <c r="E876" s="5"/>
      <c r="F876" s="2"/>
      <c r="G876" s="2"/>
      <c r="H876" s="2"/>
      <c r="I876" s="6"/>
      <c r="J876" s="2"/>
      <c r="K876" s="2"/>
      <c r="L876" s="2"/>
    </row>
    <row r="877" ht="15.75" customHeight="1">
      <c r="B877" s="2"/>
      <c r="C877" s="3"/>
      <c r="D877" s="4"/>
      <c r="E877" s="5"/>
      <c r="F877" s="2"/>
      <c r="G877" s="2"/>
      <c r="H877" s="2"/>
      <c r="I877" s="6"/>
      <c r="J877" s="2"/>
      <c r="K877" s="2"/>
      <c r="L877" s="2"/>
    </row>
    <row r="878" ht="15.75" customHeight="1">
      <c r="B878" s="2"/>
      <c r="C878" s="3"/>
      <c r="D878" s="4"/>
      <c r="E878" s="5"/>
      <c r="F878" s="2"/>
      <c r="G878" s="2"/>
      <c r="H878" s="2"/>
      <c r="I878" s="6"/>
      <c r="J878" s="2"/>
      <c r="K878" s="2"/>
      <c r="L878" s="2"/>
    </row>
    <row r="879" ht="15.75" customHeight="1">
      <c r="B879" s="2"/>
      <c r="C879" s="3"/>
      <c r="D879" s="4"/>
      <c r="E879" s="5"/>
      <c r="F879" s="2"/>
      <c r="G879" s="2"/>
      <c r="H879" s="2"/>
      <c r="I879" s="6"/>
      <c r="J879" s="2"/>
      <c r="K879" s="2"/>
      <c r="L879" s="2"/>
    </row>
    <row r="880" ht="15.75" customHeight="1">
      <c r="B880" s="2"/>
      <c r="C880" s="3"/>
      <c r="D880" s="4"/>
      <c r="E880" s="5"/>
      <c r="F880" s="2"/>
      <c r="G880" s="2"/>
      <c r="H880" s="2"/>
      <c r="I880" s="6"/>
      <c r="J880" s="2"/>
      <c r="K880" s="2"/>
      <c r="L880" s="2"/>
    </row>
    <row r="881" ht="15.75" customHeight="1">
      <c r="B881" s="2"/>
      <c r="C881" s="3"/>
      <c r="D881" s="4"/>
      <c r="E881" s="5"/>
      <c r="F881" s="2"/>
      <c r="G881" s="2"/>
      <c r="H881" s="2"/>
      <c r="I881" s="6"/>
      <c r="J881" s="2"/>
      <c r="K881" s="2"/>
      <c r="L881" s="2"/>
    </row>
    <row r="882" ht="15.75" customHeight="1">
      <c r="B882" s="2"/>
      <c r="C882" s="3"/>
      <c r="D882" s="4"/>
      <c r="E882" s="5"/>
      <c r="F882" s="2"/>
      <c r="G882" s="2"/>
      <c r="H882" s="2"/>
      <c r="I882" s="6"/>
      <c r="J882" s="2"/>
      <c r="K882" s="2"/>
      <c r="L882" s="2"/>
    </row>
    <row r="883" ht="15.75" customHeight="1">
      <c r="B883" s="2"/>
      <c r="C883" s="3"/>
      <c r="D883" s="4"/>
      <c r="E883" s="5"/>
      <c r="F883" s="2"/>
      <c r="G883" s="2"/>
      <c r="H883" s="2"/>
      <c r="I883" s="6"/>
      <c r="J883" s="2"/>
      <c r="K883" s="2"/>
      <c r="L883" s="2"/>
    </row>
    <row r="884" ht="15.75" customHeight="1">
      <c r="B884" s="2"/>
      <c r="C884" s="3"/>
      <c r="D884" s="4"/>
      <c r="E884" s="5"/>
      <c r="F884" s="2"/>
      <c r="G884" s="2"/>
      <c r="H884" s="2"/>
      <c r="I884" s="6"/>
      <c r="J884" s="2"/>
      <c r="K884" s="2"/>
      <c r="L884" s="2"/>
    </row>
    <row r="885" ht="15.75" customHeight="1">
      <c r="B885" s="2"/>
      <c r="C885" s="3"/>
      <c r="D885" s="4"/>
      <c r="E885" s="5"/>
      <c r="F885" s="2"/>
      <c r="G885" s="2"/>
      <c r="H885" s="2"/>
      <c r="I885" s="6"/>
      <c r="J885" s="2"/>
      <c r="K885" s="2"/>
      <c r="L885" s="2"/>
    </row>
    <row r="886" ht="15.75" customHeight="1">
      <c r="B886" s="2"/>
      <c r="C886" s="3"/>
      <c r="D886" s="4"/>
      <c r="E886" s="5"/>
      <c r="F886" s="2"/>
      <c r="G886" s="2"/>
      <c r="H886" s="2"/>
      <c r="I886" s="6"/>
      <c r="J886" s="2"/>
      <c r="K886" s="2"/>
      <c r="L886" s="2"/>
    </row>
    <row r="887" ht="15.75" customHeight="1">
      <c r="B887" s="2"/>
      <c r="C887" s="3"/>
      <c r="D887" s="4"/>
      <c r="E887" s="5"/>
      <c r="F887" s="2"/>
      <c r="G887" s="2"/>
      <c r="H887" s="2"/>
      <c r="I887" s="6"/>
      <c r="J887" s="2"/>
      <c r="K887" s="2"/>
      <c r="L887" s="2"/>
    </row>
    <row r="888" ht="15.75" customHeight="1">
      <c r="B888" s="2"/>
      <c r="C888" s="3"/>
      <c r="D888" s="4"/>
      <c r="E888" s="5"/>
      <c r="F888" s="2"/>
      <c r="G888" s="2"/>
      <c r="H888" s="2"/>
      <c r="I888" s="6"/>
      <c r="J888" s="2"/>
      <c r="K888" s="2"/>
      <c r="L888" s="2"/>
    </row>
    <row r="889" ht="15.75" customHeight="1">
      <c r="B889" s="2"/>
      <c r="C889" s="3"/>
      <c r="D889" s="4"/>
      <c r="E889" s="5"/>
      <c r="F889" s="2"/>
      <c r="G889" s="2"/>
      <c r="H889" s="2"/>
      <c r="I889" s="6"/>
      <c r="J889" s="2"/>
      <c r="K889" s="2"/>
      <c r="L889" s="2"/>
    </row>
    <row r="890" ht="15.75" customHeight="1">
      <c r="B890" s="2"/>
      <c r="C890" s="3"/>
      <c r="D890" s="4"/>
      <c r="E890" s="5"/>
      <c r="F890" s="2"/>
      <c r="G890" s="2"/>
      <c r="H890" s="2"/>
      <c r="I890" s="6"/>
      <c r="J890" s="2"/>
      <c r="K890" s="2"/>
      <c r="L890" s="2"/>
    </row>
    <row r="891" ht="15.75" customHeight="1">
      <c r="B891" s="2"/>
      <c r="C891" s="3"/>
      <c r="D891" s="4"/>
      <c r="E891" s="5"/>
      <c r="F891" s="2"/>
      <c r="G891" s="2"/>
      <c r="H891" s="2"/>
      <c r="I891" s="6"/>
      <c r="J891" s="2"/>
      <c r="K891" s="2"/>
      <c r="L891" s="2"/>
    </row>
    <row r="892" ht="15.75" customHeight="1">
      <c r="B892" s="2"/>
      <c r="C892" s="3"/>
      <c r="D892" s="4"/>
      <c r="E892" s="5"/>
      <c r="F892" s="2"/>
      <c r="G892" s="2"/>
      <c r="H892" s="2"/>
      <c r="I892" s="6"/>
      <c r="J892" s="2"/>
      <c r="K892" s="2"/>
      <c r="L892" s="2"/>
    </row>
    <row r="893" ht="15.75" customHeight="1">
      <c r="B893" s="2"/>
      <c r="C893" s="3"/>
      <c r="D893" s="4"/>
      <c r="E893" s="5"/>
      <c r="F893" s="2"/>
      <c r="G893" s="2"/>
      <c r="H893" s="2"/>
      <c r="I893" s="6"/>
      <c r="J893" s="2"/>
      <c r="K893" s="2"/>
      <c r="L893" s="2"/>
    </row>
    <row r="894" ht="15.75" customHeight="1">
      <c r="B894" s="2"/>
      <c r="C894" s="3"/>
      <c r="D894" s="4"/>
      <c r="E894" s="5"/>
      <c r="F894" s="2"/>
      <c r="G894" s="2"/>
      <c r="H894" s="2"/>
      <c r="I894" s="6"/>
      <c r="J894" s="2"/>
      <c r="K894" s="2"/>
      <c r="L894" s="2"/>
    </row>
    <row r="895" ht="15.75" customHeight="1">
      <c r="B895" s="2"/>
      <c r="C895" s="3"/>
      <c r="D895" s="4"/>
      <c r="E895" s="5"/>
      <c r="F895" s="2"/>
      <c r="G895" s="2"/>
      <c r="H895" s="2"/>
      <c r="I895" s="6"/>
      <c r="J895" s="2"/>
      <c r="K895" s="2"/>
      <c r="L895" s="2"/>
    </row>
    <row r="896" ht="15.75" customHeight="1">
      <c r="B896" s="2"/>
      <c r="C896" s="3"/>
      <c r="D896" s="4"/>
      <c r="E896" s="5"/>
      <c r="F896" s="2"/>
      <c r="G896" s="2"/>
      <c r="H896" s="2"/>
      <c r="I896" s="6"/>
      <c r="J896" s="2"/>
      <c r="K896" s="2"/>
      <c r="L896" s="2"/>
    </row>
    <row r="897" ht="15.75" customHeight="1">
      <c r="B897" s="2"/>
      <c r="C897" s="3"/>
      <c r="D897" s="4"/>
      <c r="E897" s="5"/>
      <c r="F897" s="2"/>
      <c r="G897" s="2"/>
      <c r="H897" s="2"/>
      <c r="I897" s="6"/>
      <c r="J897" s="2"/>
      <c r="K897" s="2"/>
      <c r="L897" s="2"/>
    </row>
    <row r="898" ht="15.75" customHeight="1">
      <c r="B898" s="2"/>
      <c r="C898" s="3"/>
      <c r="D898" s="4"/>
      <c r="E898" s="5"/>
      <c r="F898" s="2"/>
      <c r="G898" s="2"/>
      <c r="H898" s="2"/>
      <c r="I898" s="6"/>
      <c r="J898" s="2"/>
      <c r="K898" s="2"/>
      <c r="L898" s="2"/>
    </row>
    <row r="899" ht="15.75" customHeight="1">
      <c r="B899" s="2"/>
      <c r="C899" s="3"/>
      <c r="D899" s="4"/>
      <c r="E899" s="5"/>
      <c r="F899" s="2"/>
      <c r="G899" s="2"/>
      <c r="H899" s="2"/>
      <c r="I899" s="6"/>
      <c r="J899" s="2"/>
      <c r="K899" s="2"/>
      <c r="L899" s="2"/>
    </row>
    <row r="900" ht="15.75" customHeight="1">
      <c r="B900" s="2"/>
      <c r="C900" s="3"/>
      <c r="D900" s="4"/>
      <c r="E900" s="5"/>
      <c r="F900" s="2"/>
      <c r="G900" s="2"/>
      <c r="H900" s="2"/>
      <c r="I900" s="6"/>
      <c r="J900" s="2"/>
      <c r="K900" s="2"/>
      <c r="L900" s="2"/>
    </row>
    <row r="901" ht="15.75" customHeight="1">
      <c r="B901" s="2"/>
      <c r="C901" s="3"/>
      <c r="D901" s="4"/>
      <c r="E901" s="5"/>
      <c r="F901" s="2"/>
      <c r="G901" s="2"/>
      <c r="H901" s="2"/>
      <c r="I901" s="6"/>
      <c r="J901" s="2"/>
      <c r="K901" s="2"/>
      <c r="L901" s="2"/>
    </row>
    <row r="902" ht="15.75" customHeight="1">
      <c r="B902" s="2"/>
      <c r="C902" s="3"/>
      <c r="D902" s="4"/>
      <c r="E902" s="5"/>
      <c r="F902" s="2"/>
      <c r="G902" s="2"/>
      <c r="H902" s="2"/>
      <c r="I902" s="6"/>
      <c r="J902" s="2"/>
      <c r="K902" s="2"/>
      <c r="L902" s="2"/>
    </row>
    <row r="903" ht="15.75" customHeight="1">
      <c r="B903" s="2"/>
      <c r="C903" s="3"/>
      <c r="D903" s="4"/>
      <c r="E903" s="5"/>
      <c r="F903" s="2"/>
      <c r="G903" s="2"/>
      <c r="H903" s="2"/>
      <c r="I903" s="6"/>
      <c r="J903" s="2"/>
      <c r="K903" s="2"/>
      <c r="L903" s="2"/>
    </row>
    <row r="904" ht="15.75" customHeight="1">
      <c r="B904" s="2"/>
      <c r="C904" s="3"/>
      <c r="D904" s="4"/>
      <c r="E904" s="5"/>
      <c r="F904" s="2"/>
      <c r="G904" s="2"/>
      <c r="H904" s="2"/>
      <c r="I904" s="6"/>
      <c r="J904" s="2"/>
      <c r="K904" s="2"/>
      <c r="L904" s="2"/>
    </row>
    <row r="905" ht="15.75" customHeight="1">
      <c r="B905" s="2"/>
      <c r="C905" s="3"/>
      <c r="D905" s="4"/>
      <c r="E905" s="5"/>
      <c r="F905" s="2"/>
      <c r="G905" s="2"/>
      <c r="H905" s="2"/>
      <c r="I905" s="6"/>
      <c r="J905" s="2"/>
      <c r="K905" s="2"/>
      <c r="L905" s="2"/>
    </row>
    <row r="906" ht="15.75" customHeight="1">
      <c r="B906" s="2"/>
      <c r="C906" s="3"/>
      <c r="D906" s="4"/>
      <c r="E906" s="5"/>
      <c r="F906" s="2"/>
      <c r="G906" s="2"/>
      <c r="H906" s="2"/>
      <c r="I906" s="6"/>
      <c r="J906" s="2"/>
      <c r="K906" s="2"/>
      <c r="L906" s="2"/>
    </row>
    <row r="907" ht="15.75" customHeight="1">
      <c r="B907" s="2"/>
      <c r="C907" s="3"/>
      <c r="D907" s="4"/>
      <c r="E907" s="5"/>
      <c r="F907" s="2"/>
      <c r="G907" s="2"/>
      <c r="H907" s="2"/>
      <c r="I907" s="6"/>
      <c r="J907" s="2"/>
      <c r="K907" s="2"/>
      <c r="L907" s="2"/>
    </row>
    <row r="908" ht="15.75" customHeight="1">
      <c r="B908" s="2"/>
      <c r="C908" s="3"/>
      <c r="D908" s="4"/>
      <c r="E908" s="5"/>
      <c r="F908" s="2"/>
      <c r="G908" s="2"/>
      <c r="H908" s="2"/>
      <c r="I908" s="6"/>
      <c r="J908" s="2"/>
      <c r="K908" s="2"/>
      <c r="L908" s="2"/>
    </row>
    <row r="909" ht="15.75" customHeight="1">
      <c r="B909" s="2"/>
      <c r="C909" s="3"/>
      <c r="D909" s="4"/>
      <c r="E909" s="5"/>
      <c r="F909" s="2"/>
      <c r="G909" s="2"/>
      <c r="H909" s="2"/>
      <c r="I909" s="6"/>
      <c r="J909" s="2"/>
      <c r="K909" s="2"/>
      <c r="L909" s="2"/>
    </row>
    <row r="910" ht="15.75" customHeight="1">
      <c r="B910" s="2"/>
      <c r="C910" s="3"/>
      <c r="D910" s="4"/>
      <c r="E910" s="5"/>
      <c r="F910" s="2"/>
      <c r="G910" s="2"/>
      <c r="H910" s="2"/>
      <c r="I910" s="6"/>
      <c r="J910" s="2"/>
      <c r="K910" s="2"/>
      <c r="L910" s="2"/>
    </row>
    <row r="911" ht="15.75" customHeight="1">
      <c r="B911" s="2"/>
      <c r="C911" s="3"/>
      <c r="D911" s="4"/>
      <c r="E911" s="5"/>
      <c r="F911" s="2"/>
      <c r="G911" s="2"/>
      <c r="H911" s="2"/>
      <c r="I911" s="6"/>
      <c r="J911" s="2"/>
      <c r="K911" s="2"/>
      <c r="L911" s="2"/>
    </row>
    <row r="912" ht="15.75" customHeight="1">
      <c r="B912" s="2"/>
      <c r="C912" s="3"/>
      <c r="D912" s="4"/>
      <c r="E912" s="5"/>
      <c r="F912" s="2"/>
      <c r="G912" s="2"/>
      <c r="H912" s="2"/>
      <c r="I912" s="6"/>
      <c r="J912" s="2"/>
      <c r="K912" s="2"/>
      <c r="L912" s="2"/>
    </row>
    <row r="913" ht="15.75" customHeight="1">
      <c r="B913" s="2"/>
      <c r="C913" s="3"/>
      <c r="D913" s="4"/>
      <c r="E913" s="5"/>
      <c r="F913" s="2"/>
      <c r="G913" s="2"/>
      <c r="H913" s="2"/>
      <c r="I913" s="6"/>
      <c r="J913" s="2"/>
      <c r="K913" s="2"/>
      <c r="L913" s="2"/>
    </row>
    <row r="914" ht="15.75" customHeight="1">
      <c r="B914" s="2"/>
      <c r="C914" s="3"/>
      <c r="D914" s="4"/>
      <c r="E914" s="5"/>
      <c r="F914" s="2"/>
      <c r="G914" s="2"/>
      <c r="H914" s="2"/>
      <c r="I914" s="6"/>
      <c r="J914" s="2"/>
      <c r="K914" s="2"/>
      <c r="L914" s="2"/>
    </row>
    <row r="915" ht="15.75" customHeight="1">
      <c r="B915" s="2"/>
      <c r="C915" s="3"/>
      <c r="D915" s="4"/>
      <c r="E915" s="5"/>
      <c r="F915" s="2"/>
      <c r="G915" s="2"/>
      <c r="H915" s="2"/>
      <c r="I915" s="6"/>
      <c r="J915" s="2"/>
      <c r="K915" s="2"/>
      <c r="L915" s="2"/>
    </row>
    <row r="916" ht="15.75" customHeight="1">
      <c r="B916" s="2"/>
      <c r="C916" s="3"/>
      <c r="D916" s="4"/>
      <c r="E916" s="5"/>
      <c r="F916" s="2"/>
      <c r="G916" s="2"/>
      <c r="H916" s="2"/>
      <c r="I916" s="6"/>
      <c r="J916" s="2"/>
      <c r="K916" s="2"/>
      <c r="L916" s="2"/>
    </row>
    <row r="917" ht="15.75" customHeight="1">
      <c r="B917" s="2"/>
      <c r="C917" s="3"/>
      <c r="D917" s="4"/>
      <c r="E917" s="5"/>
      <c r="F917" s="2"/>
      <c r="G917" s="2"/>
      <c r="H917" s="2"/>
      <c r="I917" s="6"/>
      <c r="J917" s="2"/>
      <c r="K917" s="2"/>
      <c r="L917" s="2"/>
    </row>
    <row r="918" ht="15.75" customHeight="1">
      <c r="B918" s="2"/>
      <c r="C918" s="3"/>
      <c r="D918" s="4"/>
      <c r="E918" s="5"/>
      <c r="F918" s="2"/>
      <c r="G918" s="2"/>
      <c r="H918" s="2"/>
      <c r="I918" s="6"/>
      <c r="J918" s="2"/>
      <c r="K918" s="2"/>
      <c r="L918" s="2"/>
    </row>
    <row r="919" ht="15.75" customHeight="1">
      <c r="B919" s="2"/>
      <c r="C919" s="3"/>
      <c r="D919" s="4"/>
      <c r="E919" s="5"/>
      <c r="F919" s="2"/>
      <c r="G919" s="2"/>
      <c r="H919" s="2"/>
      <c r="I919" s="6"/>
      <c r="J919" s="2"/>
      <c r="K919" s="2"/>
      <c r="L919" s="2"/>
    </row>
    <row r="920" ht="15.75" customHeight="1">
      <c r="B920" s="2"/>
      <c r="C920" s="3"/>
      <c r="D920" s="4"/>
      <c r="E920" s="5"/>
      <c r="F920" s="2"/>
      <c r="G920" s="2"/>
      <c r="H920" s="2"/>
      <c r="I920" s="6"/>
      <c r="J920" s="2"/>
      <c r="K920" s="2"/>
      <c r="L920" s="2"/>
    </row>
    <row r="921" ht="15.75" customHeight="1">
      <c r="B921" s="2"/>
      <c r="C921" s="3"/>
      <c r="D921" s="4"/>
      <c r="E921" s="5"/>
      <c r="F921" s="2"/>
      <c r="G921" s="2"/>
      <c r="H921" s="2"/>
      <c r="I921" s="6"/>
      <c r="J921" s="2"/>
      <c r="K921" s="2"/>
      <c r="L921" s="2"/>
    </row>
    <row r="922" ht="15.75" customHeight="1">
      <c r="B922" s="2"/>
      <c r="C922" s="3"/>
      <c r="D922" s="4"/>
      <c r="E922" s="5"/>
      <c r="F922" s="2"/>
      <c r="G922" s="2"/>
      <c r="H922" s="2"/>
      <c r="I922" s="6"/>
      <c r="J922" s="2"/>
      <c r="K922" s="2"/>
      <c r="L922" s="2"/>
    </row>
    <row r="923" ht="15.75" customHeight="1">
      <c r="B923" s="2"/>
      <c r="C923" s="3"/>
      <c r="D923" s="4"/>
      <c r="E923" s="5"/>
      <c r="F923" s="2"/>
      <c r="G923" s="2"/>
      <c r="H923" s="2"/>
      <c r="I923" s="6"/>
      <c r="J923" s="2"/>
      <c r="K923" s="2"/>
      <c r="L923" s="2"/>
    </row>
    <row r="924" ht="15.75" customHeight="1">
      <c r="B924" s="2"/>
      <c r="C924" s="3"/>
      <c r="D924" s="4"/>
      <c r="E924" s="5"/>
      <c r="F924" s="2"/>
      <c r="G924" s="2"/>
      <c r="H924" s="2"/>
      <c r="I924" s="6"/>
      <c r="J924" s="2"/>
      <c r="K924" s="2"/>
      <c r="L924" s="2"/>
    </row>
    <row r="925" ht="15.75" customHeight="1">
      <c r="B925" s="2"/>
      <c r="C925" s="3"/>
      <c r="D925" s="4"/>
      <c r="E925" s="5"/>
      <c r="F925" s="2"/>
      <c r="G925" s="2"/>
      <c r="H925" s="2"/>
      <c r="I925" s="6"/>
      <c r="J925" s="2"/>
      <c r="K925" s="2"/>
      <c r="L925" s="2"/>
    </row>
    <row r="926" ht="15.75" customHeight="1">
      <c r="B926" s="2"/>
      <c r="C926" s="3"/>
      <c r="D926" s="4"/>
      <c r="E926" s="5"/>
      <c r="F926" s="2"/>
      <c r="G926" s="2"/>
      <c r="H926" s="2"/>
      <c r="I926" s="6"/>
      <c r="J926" s="2"/>
      <c r="K926" s="2"/>
      <c r="L926" s="2"/>
    </row>
    <row r="927" ht="15.75" customHeight="1">
      <c r="B927" s="2"/>
      <c r="C927" s="3"/>
      <c r="D927" s="4"/>
      <c r="E927" s="5"/>
      <c r="F927" s="2"/>
      <c r="G927" s="2"/>
      <c r="H927" s="2"/>
      <c r="I927" s="6"/>
      <c r="J927" s="2"/>
      <c r="K927" s="2"/>
      <c r="L927" s="2"/>
    </row>
    <row r="928" ht="15.75" customHeight="1">
      <c r="B928" s="2"/>
      <c r="C928" s="3"/>
      <c r="D928" s="4"/>
      <c r="E928" s="5"/>
      <c r="F928" s="2"/>
      <c r="G928" s="2"/>
      <c r="H928" s="2"/>
      <c r="I928" s="6"/>
      <c r="J928" s="2"/>
      <c r="K928" s="2"/>
      <c r="L928" s="2"/>
    </row>
    <row r="929" ht="15.75" customHeight="1">
      <c r="B929" s="2"/>
      <c r="C929" s="3"/>
      <c r="D929" s="4"/>
      <c r="E929" s="5"/>
      <c r="F929" s="2"/>
      <c r="G929" s="2"/>
      <c r="H929" s="2"/>
      <c r="I929" s="6"/>
      <c r="J929" s="2"/>
      <c r="K929" s="2"/>
      <c r="L929" s="2"/>
    </row>
    <row r="930" ht="15.75" customHeight="1">
      <c r="B930" s="2"/>
      <c r="C930" s="3"/>
      <c r="D930" s="4"/>
      <c r="E930" s="5"/>
      <c r="F930" s="2"/>
      <c r="G930" s="2"/>
      <c r="H930" s="2"/>
      <c r="I930" s="6"/>
      <c r="J930" s="2"/>
      <c r="K930" s="2"/>
      <c r="L930" s="2"/>
    </row>
    <row r="931" ht="15.75" customHeight="1">
      <c r="B931" s="2"/>
      <c r="C931" s="3"/>
      <c r="D931" s="4"/>
      <c r="E931" s="5"/>
      <c r="F931" s="2"/>
      <c r="G931" s="2"/>
      <c r="H931" s="2"/>
      <c r="I931" s="6"/>
      <c r="J931" s="2"/>
      <c r="K931" s="2"/>
      <c r="L931" s="2"/>
    </row>
    <row r="932" ht="15.75" customHeight="1">
      <c r="B932" s="2"/>
      <c r="C932" s="3"/>
      <c r="D932" s="4"/>
      <c r="E932" s="5"/>
      <c r="F932" s="2"/>
      <c r="G932" s="2"/>
      <c r="H932" s="2"/>
      <c r="I932" s="6"/>
      <c r="J932" s="2"/>
      <c r="K932" s="2"/>
      <c r="L932" s="2"/>
    </row>
    <row r="933" ht="15.75" customHeight="1">
      <c r="B933" s="2"/>
      <c r="C933" s="3"/>
      <c r="D933" s="4"/>
      <c r="E933" s="5"/>
      <c r="F933" s="2"/>
      <c r="G933" s="2"/>
      <c r="H933" s="2"/>
      <c r="I933" s="6"/>
      <c r="J933" s="2"/>
      <c r="K933" s="2"/>
      <c r="L933" s="2"/>
    </row>
    <row r="934" ht="15.75" customHeight="1">
      <c r="B934" s="2"/>
      <c r="C934" s="3"/>
      <c r="D934" s="4"/>
      <c r="E934" s="5"/>
      <c r="F934" s="2"/>
      <c r="G934" s="2"/>
      <c r="H934" s="2"/>
      <c r="I934" s="6"/>
      <c r="J934" s="2"/>
      <c r="K934" s="2"/>
      <c r="L934" s="2"/>
    </row>
    <row r="935" ht="15.75" customHeight="1">
      <c r="B935" s="2"/>
      <c r="C935" s="3"/>
      <c r="D935" s="4"/>
      <c r="E935" s="5"/>
      <c r="F935" s="2"/>
      <c r="G935" s="2"/>
      <c r="H935" s="2"/>
      <c r="I935" s="6"/>
      <c r="J935" s="2"/>
      <c r="K935" s="2"/>
      <c r="L935" s="2"/>
    </row>
    <row r="936" ht="15.75" customHeight="1">
      <c r="B936" s="2"/>
      <c r="C936" s="3"/>
      <c r="D936" s="4"/>
      <c r="E936" s="5"/>
      <c r="F936" s="2"/>
      <c r="G936" s="2"/>
      <c r="H936" s="2"/>
      <c r="I936" s="6"/>
      <c r="J936" s="2"/>
      <c r="K936" s="2"/>
      <c r="L936" s="2"/>
    </row>
    <row r="937" ht="15.75" customHeight="1">
      <c r="B937" s="2"/>
      <c r="C937" s="3"/>
      <c r="D937" s="4"/>
      <c r="E937" s="5"/>
      <c r="F937" s="2"/>
      <c r="G937" s="2"/>
      <c r="H937" s="2"/>
      <c r="I937" s="6"/>
      <c r="J937" s="2"/>
      <c r="K937" s="2"/>
      <c r="L937" s="2"/>
    </row>
    <row r="938" ht="15.75" customHeight="1">
      <c r="B938" s="2"/>
      <c r="C938" s="3"/>
      <c r="D938" s="4"/>
      <c r="E938" s="5"/>
      <c r="F938" s="2"/>
      <c r="G938" s="2"/>
      <c r="H938" s="2"/>
      <c r="I938" s="6"/>
      <c r="J938" s="2"/>
      <c r="K938" s="2"/>
      <c r="L938" s="2"/>
    </row>
    <row r="939" ht="15.75" customHeight="1">
      <c r="B939" s="2"/>
      <c r="C939" s="3"/>
      <c r="D939" s="4"/>
      <c r="E939" s="5"/>
      <c r="F939" s="2"/>
      <c r="G939" s="2"/>
      <c r="H939" s="2"/>
      <c r="I939" s="6"/>
      <c r="J939" s="2"/>
      <c r="K939" s="2"/>
      <c r="L939" s="2"/>
    </row>
    <row r="940" ht="15.75" customHeight="1">
      <c r="B940" s="2"/>
      <c r="C940" s="3"/>
      <c r="D940" s="4"/>
      <c r="E940" s="5"/>
      <c r="F940" s="2"/>
      <c r="G940" s="2"/>
      <c r="H940" s="2"/>
      <c r="I940" s="6"/>
      <c r="J940" s="2"/>
      <c r="K940" s="2"/>
      <c r="L940" s="2"/>
    </row>
    <row r="941" ht="15.75" customHeight="1">
      <c r="B941" s="2"/>
      <c r="C941" s="3"/>
      <c r="D941" s="4"/>
      <c r="E941" s="5"/>
      <c r="F941" s="2"/>
      <c r="G941" s="2"/>
      <c r="H941" s="2"/>
      <c r="I941" s="6"/>
      <c r="J941" s="2"/>
      <c r="K941" s="2"/>
      <c r="L941" s="2"/>
    </row>
    <row r="942" ht="15.75" customHeight="1">
      <c r="B942" s="2"/>
      <c r="C942" s="3"/>
      <c r="D942" s="4"/>
      <c r="E942" s="5"/>
      <c r="F942" s="2"/>
      <c r="G942" s="2"/>
      <c r="H942" s="2"/>
      <c r="I942" s="6"/>
      <c r="J942" s="2"/>
      <c r="K942" s="2"/>
      <c r="L942" s="2"/>
    </row>
    <row r="943" ht="15.75" customHeight="1">
      <c r="B943" s="2"/>
      <c r="C943" s="3"/>
      <c r="D943" s="4"/>
      <c r="E943" s="5"/>
      <c r="F943" s="2"/>
      <c r="G943" s="2"/>
      <c r="H943" s="2"/>
      <c r="I943" s="6"/>
      <c r="J943" s="2"/>
      <c r="K943" s="2"/>
      <c r="L943" s="2"/>
    </row>
    <row r="944" ht="15.75" customHeight="1">
      <c r="B944" s="2"/>
      <c r="C944" s="3"/>
      <c r="D944" s="4"/>
      <c r="E944" s="5"/>
      <c r="F944" s="2"/>
      <c r="G944" s="2"/>
      <c r="H944" s="2"/>
      <c r="I944" s="6"/>
      <c r="J944" s="2"/>
      <c r="K944" s="2"/>
      <c r="L944" s="2"/>
    </row>
    <row r="945" ht="15.75" customHeight="1">
      <c r="B945" s="2"/>
      <c r="C945" s="3"/>
      <c r="D945" s="4"/>
      <c r="E945" s="5"/>
      <c r="F945" s="2"/>
      <c r="G945" s="2"/>
      <c r="H945" s="2"/>
      <c r="I945" s="6"/>
      <c r="J945" s="2"/>
      <c r="K945" s="2"/>
      <c r="L945" s="2"/>
    </row>
    <row r="946" ht="15.75" customHeight="1">
      <c r="B946" s="2"/>
      <c r="C946" s="3"/>
      <c r="D946" s="4"/>
      <c r="E946" s="5"/>
      <c r="F946" s="2"/>
      <c r="G946" s="2"/>
      <c r="H946" s="2"/>
      <c r="I946" s="6"/>
      <c r="J946" s="2"/>
      <c r="K946" s="2"/>
      <c r="L946" s="2"/>
    </row>
    <row r="947" ht="15.75" customHeight="1">
      <c r="B947" s="2"/>
      <c r="C947" s="3"/>
      <c r="D947" s="4"/>
      <c r="E947" s="5"/>
      <c r="F947" s="2"/>
      <c r="G947" s="2"/>
      <c r="H947" s="2"/>
      <c r="I947" s="6"/>
      <c r="J947" s="2"/>
      <c r="K947" s="2"/>
      <c r="L947" s="2"/>
    </row>
    <row r="948" ht="15.75" customHeight="1">
      <c r="B948" s="2"/>
      <c r="C948" s="3"/>
      <c r="D948" s="4"/>
      <c r="E948" s="5"/>
      <c r="F948" s="2"/>
      <c r="G948" s="2"/>
      <c r="H948" s="2"/>
      <c r="I948" s="6"/>
      <c r="J948" s="2"/>
      <c r="K948" s="2"/>
      <c r="L948" s="2"/>
    </row>
    <row r="949" ht="15.75" customHeight="1">
      <c r="B949" s="2"/>
      <c r="C949" s="3"/>
      <c r="D949" s="4"/>
      <c r="E949" s="5"/>
      <c r="F949" s="2"/>
      <c r="G949" s="2"/>
      <c r="H949" s="2"/>
      <c r="I949" s="6"/>
      <c r="J949" s="2"/>
      <c r="K949" s="2"/>
      <c r="L949" s="2"/>
    </row>
    <row r="950" ht="15.75" customHeight="1">
      <c r="B950" s="2"/>
      <c r="C950" s="3"/>
      <c r="D950" s="4"/>
      <c r="E950" s="5"/>
      <c r="F950" s="2"/>
      <c r="G950" s="2"/>
      <c r="H950" s="2"/>
      <c r="I950" s="6"/>
      <c r="J950" s="2"/>
      <c r="K950" s="2"/>
      <c r="L950" s="2"/>
    </row>
    <row r="951" ht="15.75" customHeight="1">
      <c r="B951" s="2"/>
      <c r="C951" s="3"/>
      <c r="D951" s="4"/>
      <c r="E951" s="5"/>
      <c r="F951" s="2"/>
      <c r="G951" s="2"/>
      <c r="H951" s="2"/>
      <c r="I951" s="6"/>
      <c r="J951" s="2"/>
      <c r="K951" s="2"/>
      <c r="L951" s="2"/>
    </row>
    <row r="952" ht="15.75" customHeight="1">
      <c r="B952" s="2"/>
      <c r="C952" s="3"/>
      <c r="D952" s="4"/>
      <c r="E952" s="5"/>
      <c r="F952" s="2"/>
      <c r="G952" s="2"/>
      <c r="H952" s="2"/>
      <c r="I952" s="6"/>
      <c r="J952" s="2"/>
      <c r="K952" s="2"/>
      <c r="L952" s="2"/>
    </row>
    <row r="953" ht="15.75" customHeight="1">
      <c r="B953" s="2"/>
      <c r="C953" s="3"/>
      <c r="D953" s="4"/>
      <c r="E953" s="5"/>
      <c r="F953" s="2"/>
      <c r="G953" s="2"/>
      <c r="H953" s="2"/>
      <c r="I953" s="6"/>
      <c r="J953" s="2"/>
      <c r="K953" s="2"/>
      <c r="L953" s="2"/>
    </row>
    <row r="954" ht="15.75" customHeight="1">
      <c r="B954" s="2"/>
      <c r="C954" s="3"/>
      <c r="D954" s="4"/>
      <c r="E954" s="5"/>
      <c r="F954" s="2"/>
      <c r="G954" s="2"/>
      <c r="H954" s="2"/>
      <c r="I954" s="6"/>
      <c r="J954" s="2"/>
      <c r="K954" s="2"/>
      <c r="L954" s="2"/>
    </row>
    <row r="955" ht="15.75" customHeight="1">
      <c r="B955" s="2"/>
      <c r="C955" s="3"/>
      <c r="D955" s="4"/>
      <c r="E955" s="5"/>
      <c r="F955" s="2"/>
      <c r="G955" s="2"/>
      <c r="H955" s="2"/>
      <c r="I955" s="6"/>
      <c r="J955" s="2"/>
      <c r="K955" s="2"/>
      <c r="L955" s="2"/>
    </row>
    <row r="956" ht="15.75" customHeight="1">
      <c r="B956" s="2"/>
      <c r="C956" s="3"/>
      <c r="D956" s="4"/>
      <c r="E956" s="5"/>
      <c r="F956" s="2"/>
      <c r="G956" s="2"/>
      <c r="H956" s="2"/>
      <c r="I956" s="6"/>
      <c r="J956" s="2"/>
      <c r="K956" s="2"/>
      <c r="L956" s="2"/>
    </row>
    <row r="957" ht="15.75" customHeight="1">
      <c r="B957" s="2"/>
      <c r="C957" s="3"/>
      <c r="D957" s="4"/>
      <c r="E957" s="5"/>
      <c r="F957" s="2"/>
      <c r="G957" s="2"/>
      <c r="H957" s="2"/>
      <c r="I957" s="6"/>
      <c r="J957" s="2"/>
      <c r="K957" s="2"/>
      <c r="L957" s="2"/>
    </row>
    <row r="958" ht="15.75" customHeight="1">
      <c r="B958" s="2"/>
      <c r="C958" s="3"/>
      <c r="D958" s="4"/>
      <c r="E958" s="5"/>
      <c r="F958" s="2"/>
      <c r="G958" s="2"/>
      <c r="H958" s="2"/>
      <c r="I958" s="6"/>
      <c r="J958" s="2"/>
      <c r="K958" s="2"/>
      <c r="L958" s="2"/>
    </row>
    <row r="959" ht="15.75" customHeight="1">
      <c r="B959" s="2"/>
      <c r="C959" s="3"/>
      <c r="D959" s="4"/>
      <c r="E959" s="5"/>
      <c r="F959" s="2"/>
      <c r="G959" s="2"/>
      <c r="H959" s="2"/>
      <c r="I959" s="6"/>
      <c r="J959" s="2"/>
      <c r="K959" s="2"/>
      <c r="L959" s="2"/>
    </row>
    <row r="960" ht="15.75" customHeight="1">
      <c r="B960" s="2"/>
      <c r="C960" s="3"/>
      <c r="D960" s="4"/>
      <c r="E960" s="5"/>
      <c r="F960" s="2"/>
      <c r="G960" s="2"/>
      <c r="H960" s="2"/>
      <c r="I960" s="6"/>
      <c r="J960" s="2"/>
      <c r="K960" s="2"/>
      <c r="L960" s="2"/>
    </row>
    <row r="961" ht="15.75" customHeight="1">
      <c r="B961" s="2"/>
      <c r="C961" s="3"/>
      <c r="D961" s="4"/>
      <c r="E961" s="5"/>
      <c r="F961" s="2"/>
      <c r="G961" s="2"/>
      <c r="H961" s="2"/>
      <c r="I961" s="6"/>
      <c r="J961" s="2"/>
      <c r="K961" s="2"/>
      <c r="L961" s="2"/>
    </row>
    <row r="962" ht="15.75" customHeight="1">
      <c r="B962" s="2"/>
      <c r="C962" s="3"/>
      <c r="D962" s="4"/>
      <c r="E962" s="5"/>
      <c r="F962" s="2"/>
      <c r="G962" s="2"/>
      <c r="H962" s="2"/>
      <c r="I962" s="6"/>
      <c r="J962" s="2"/>
      <c r="K962" s="2"/>
      <c r="L962" s="2"/>
    </row>
    <row r="963" ht="15.75" customHeight="1">
      <c r="B963" s="2"/>
      <c r="C963" s="3"/>
      <c r="D963" s="4"/>
      <c r="E963" s="5"/>
      <c r="F963" s="2"/>
      <c r="G963" s="2"/>
      <c r="H963" s="2"/>
      <c r="I963" s="6"/>
      <c r="J963" s="2"/>
      <c r="K963" s="2"/>
      <c r="L963" s="2"/>
    </row>
    <row r="964" ht="15.75" customHeight="1">
      <c r="B964" s="2"/>
      <c r="C964" s="3"/>
      <c r="D964" s="4"/>
      <c r="E964" s="5"/>
      <c r="F964" s="2"/>
      <c r="G964" s="2"/>
      <c r="H964" s="2"/>
      <c r="I964" s="6"/>
      <c r="J964" s="2"/>
      <c r="K964" s="2"/>
      <c r="L964" s="2"/>
    </row>
    <row r="965" ht="15.75" customHeight="1">
      <c r="B965" s="2"/>
      <c r="C965" s="3"/>
      <c r="D965" s="4"/>
      <c r="E965" s="5"/>
      <c r="F965" s="2"/>
      <c r="G965" s="2"/>
      <c r="H965" s="2"/>
      <c r="I965" s="6"/>
      <c r="J965" s="2"/>
      <c r="K965" s="2"/>
      <c r="L965" s="2"/>
    </row>
    <row r="966" ht="15.75" customHeight="1">
      <c r="B966" s="2"/>
      <c r="C966" s="3"/>
      <c r="D966" s="4"/>
      <c r="E966" s="5"/>
      <c r="F966" s="2"/>
      <c r="G966" s="2"/>
      <c r="H966" s="2"/>
      <c r="I966" s="6"/>
      <c r="J966" s="2"/>
      <c r="K966" s="2"/>
      <c r="L966" s="2"/>
    </row>
    <row r="967" ht="15.75" customHeight="1">
      <c r="B967" s="2"/>
      <c r="C967" s="3"/>
      <c r="D967" s="4"/>
      <c r="E967" s="5"/>
      <c r="F967" s="2"/>
      <c r="G967" s="2"/>
      <c r="H967" s="2"/>
      <c r="I967" s="6"/>
      <c r="J967" s="2"/>
      <c r="K967" s="2"/>
      <c r="L967" s="2"/>
    </row>
    <row r="968" ht="15.75" customHeight="1">
      <c r="B968" s="2"/>
      <c r="C968" s="3"/>
      <c r="D968" s="4"/>
      <c r="E968" s="5"/>
      <c r="F968" s="2"/>
      <c r="G968" s="2"/>
      <c r="H968" s="2"/>
      <c r="I968" s="6"/>
      <c r="J968" s="2"/>
      <c r="K968" s="2"/>
      <c r="L968" s="2"/>
    </row>
    <row r="969" ht="15.75" customHeight="1">
      <c r="B969" s="2"/>
      <c r="C969" s="3"/>
      <c r="D969" s="4"/>
      <c r="E969" s="5"/>
      <c r="F969" s="2"/>
      <c r="G969" s="2"/>
      <c r="H969" s="2"/>
      <c r="I969" s="6"/>
      <c r="J969" s="2"/>
      <c r="K969" s="2"/>
      <c r="L969" s="2"/>
    </row>
    <row r="970" ht="15.75" customHeight="1">
      <c r="B970" s="2"/>
      <c r="C970" s="3"/>
      <c r="D970" s="4"/>
      <c r="E970" s="5"/>
      <c r="F970" s="2"/>
      <c r="G970" s="2"/>
      <c r="H970" s="2"/>
      <c r="I970" s="6"/>
      <c r="J970" s="2"/>
      <c r="K970" s="2"/>
      <c r="L970" s="2"/>
    </row>
    <row r="971" ht="15.75" customHeight="1">
      <c r="B971" s="2"/>
      <c r="C971" s="3"/>
      <c r="D971" s="4"/>
      <c r="E971" s="5"/>
      <c r="F971" s="2"/>
      <c r="G971" s="2"/>
      <c r="H971" s="2"/>
      <c r="I971" s="6"/>
      <c r="J971" s="2"/>
      <c r="K971" s="2"/>
      <c r="L971" s="2"/>
    </row>
    <row r="972" ht="15.75" customHeight="1">
      <c r="B972" s="2"/>
      <c r="C972" s="3"/>
      <c r="D972" s="4"/>
      <c r="E972" s="5"/>
      <c r="F972" s="2"/>
      <c r="G972" s="2"/>
      <c r="H972" s="2"/>
      <c r="I972" s="6"/>
      <c r="J972" s="2"/>
      <c r="K972" s="2"/>
      <c r="L972" s="2"/>
    </row>
    <row r="973" ht="15.75" customHeight="1">
      <c r="B973" s="2"/>
      <c r="C973" s="3"/>
      <c r="D973" s="4"/>
      <c r="E973" s="5"/>
      <c r="F973" s="2"/>
      <c r="G973" s="2"/>
      <c r="H973" s="2"/>
      <c r="I973" s="6"/>
      <c r="J973" s="2"/>
      <c r="K973" s="2"/>
      <c r="L973" s="2"/>
    </row>
    <row r="974" ht="15.75" customHeight="1">
      <c r="B974" s="2"/>
      <c r="C974" s="3"/>
      <c r="D974" s="4"/>
      <c r="E974" s="5"/>
      <c r="F974" s="2"/>
      <c r="G974" s="2"/>
      <c r="H974" s="2"/>
      <c r="I974" s="6"/>
      <c r="J974" s="2"/>
      <c r="K974" s="2"/>
      <c r="L974" s="2"/>
    </row>
    <row r="975" ht="15.75" customHeight="1">
      <c r="B975" s="2"/>
      <c r="C975" s="3"/>
      <c r="D975" s="4"/>
      <c r="E975" s="5"/>
      <c r="F975" s="2"/>
      <c r="G975" s="2"/>
      <c r="H975" s="2"/>
      <c r="I975" s="6"/>
      <c r="J975" s="2"/>
      <c r="K975" s="2"/>
      <c r="L975" s="2"/>
    </row>
    <row r="976" ht="15.75" customHeight="1">
      <c r="B976" s="2"/>
      <c r="C976" s="3"/>
      <c r="D976" s="4"/>
      <c r="E976" s="5"/>
      <c r="F976" s="2"/>
      <c r="G976" s="2"/>
      <c r="H976" s="2"/>
      <c r="I976" s="6"/>
      <c r="J976" s="2"/>
      <c r="K976" s="2"/>
      <c r="L976" s="2"/>
    </row>
    <row r="977" ht="15.75" customHeight="1">
      <c r="B977" s="2"/>
      <c r="C977" s="3"/>
      <c r="D977" s="4"/>
      <c r="E977" s="5"/>
      <c r="F977" s="2"/>
      <c r="G977" s="2"/>
      <c r="H977" s="2"/>
      <c r="I977" s="6"/>
      <c r="J977" s="2"/>
      <c r="K977" s="2"/>
      <c r="L977" s="2"/>
    </row>
    <row r="978" ht="15.75" customHeight="1">
      <c r="B978" s="2"/>
      <c r="C978" s="3"/>
      <c r="D978" s="4"/>
      <c r="E978" s="5"/>
      <c r="F978" s="2"/>
      <c r="G978" s="2"/>
      <c r="H978" s="2"/>
      <c r="I978" s="6"/>
      <c r="J978" s="2"/>
      <c r="K978" s="2"/>
      <c r="L978" s="2"/>
    </row>
    <row r="979" ht="15.75" customHeight="1">
      <c r="B979" s="2"/>
      <c r="C979" s="3"/>
      <c r="D979" s="4"/>
      <c r="E979" s="5"/>
      <c r="F979" s="2"/>
      <c r="G979" s="2"/>
      <c r="H979" s="2"/>
      <c r="I979" s="6"/>
      <c r="J979" s="2"/>
      <c r="K979" s="2"/>
      <c r="L979" s="2"/>
    </row>
    <row r="980" ht="15.75" customHeight="1">
      <c r="B980" s="2"/>
      <c r="C980" s="3"/>
      <c r="D980" s="4"/>
      <c r="E980" s="5"/>
      <c r="F980" s="2"/>
      <c r="G980" s="2"/>
      <c r="H980" s="2"/>
      <c r="I980" s="6"/>
      <c r="J980" s="2"/>
      <c r="K980" s="2"/>
      <c r="L980" s="2"/>
    </row>
    <row r="981" ht="15.75" customHeight="1">
      <c r="B981" s="2"/>
      <c r="C981" s="3"/>
      <c r="D981" s="4"/>
      <c r="E981" s="5"/>
      <c r="F981" s="2"/>
      <c r="G981" s="2"/>
      <c r="H981" s="2"/>
      <c r="I981" s="6"/>
      <c r="J981" s="2"/>
      <c r="K981" s="2"/>
      <c r="L981" s="2"/>
    </row>
    <row r="982" ht="15.75" customHeight="1">
      <c r="B982" s="2"/>
      <c r="C982" s="3"/>
      <c r="D982" s="4"/>
      <c r="E982" s="5"/>
      <c r="F982" s="2"/>
      <c r="G982" s="2"/>
      <c r="H982" s="2"/>
      <c r="I982" s="6"/>
      <c r="J982" s="2"/>
      <c r="K982" s="2"/>
      <c r="L982" s="2"/>
    </row>
    <row r="983" ht="15.75" customHeight="1">
      <c r="B983" s="2"/>
      <c r="C983" s="3"/>
      <c r="D983" s="4"/>
      <c r="E983" s="5"/>
      <c r="F983" s="2"/>
      <c r="G983" s="2"/>
      <c r="H983" s="2"/>
      <c r="I983" s="6"/>
      <c r="J983" s="2"/>
      <c r="K983" s="2"/>
      <c r="L983" s="2"/>
    </row>
    <row r="984" ht="15.75" customHeight="1">
      <c r="B984" s="2"/>
      <c r="C984" s="3"/>
      <c r="D984" s="4"/>
      <c r="E984" s="5"/>
      <c r="F984" s="2"/>
      <c r="G984" s="2"/>
      <c r="H984" s="2"/>
      <c r="I984" s="6"/>
      <c r="J984" s="2"/>
      <c r="K984" s="2"/>
      <c r="L984" s="2"/>
    </row>
    <row r="985" ht="15.75" customHeight="1">
      <c r="B985" s="2"/>
      <c r="C985" s="3"/>
      <c r="D985" s="4"/>
      <c r="E985" s="5"/>
      <c r="F985" s="2"/>
      <c r="G985" s="2"/>
      <c r="H985" s="2"/>
      <c r="I985" s="6"/>
      <c r="J985" s="2"/>
      <c r="K985" s="2"/>
      <c r="L985" s="2"/>
    </row>
    <row r="986" ht="15.75" customHeight="1">
      <c r="B986" s="2"/>
      <c r="C986" s="3"/>
      <c r="D986" s="4"/>
      <c r="E986" s="5"/>
      <c r="F986" s="2"/>
      <c r="G986" s="2"/>
      <c r="H986" s="2"/>
      <c r="I986" s="6"/>
      <c r="J986" s="2"/>
      <c r="K986" s="2"/>
      <c r="L986" s="2"/>
    </row>
    <row r="987" ht="15.75" customHeight="1">
      <c r="B987" s="2"/>
      <c r="C987" s="3"/>
      <c r="D987" s="4"/>
      <c r="E987" s="5"/>
      <c r="F987" s="2"/>
      <c r="G987" s="2"/>
      <c r="H987" s="2"/>
      <c r="I987" s="6"/>
      <c r="J987" s="2"/>
      <c r="K987" s="2"/>
      <c r="L987" s="2"/>
    </row>
    <row r="988" ht="15.75" customHeight="1">
      <c r="B988" s="2"/>
      <c r="C988" s="3"/>
      <c r="D988" s="4"/>
      <c r="E988" s="5"/>
      <c r="F988" s="2"/>
      <c r="G988" s="2"/>
      <c r="H988" s="2"/>
      <c r="I988" s="6"/>
      <c r="J988" s="2"/>
      <c r="K988" s="2"/>
      <c r="L988" s="2"/>
    </row>
    <row r="989" ht="15.75" customHeight="1">
      <c r="B989" s="2"/>
      <c r="C989" s="3"/>
      <c r="D989" s="4"/>
      <c r="E989" s="5"/>
      <c r="F989" s="2"/>
      <c r="G989" s="2"/>
      <c r="H989" s="2"/>
      <c r="I989" s="6"/>
      <c r="J989" s="2"/>
      <c r="K989" s="2"/>
      <c r="L989" s="2"/>
    </row>
    <row r="990" ht="15.75" customHeight="1">
      <c r="B990" s="2"/>
      <c r="C990" s="3"/>
      <c r="D990" s="4"/>
      <c r="E990" s="5"/>
      <c r="F990" s="2"/>
      <c r="G990" s="2"/>
      <c r="H990" s="2"/>
      <c r="I990" s="6"/>
      <c r="J990" s="2"/>
      <c r="K990" s="2"/>
      <c r="L990" s="2"/>
    </row>
    <row r="991" ht="15.75" customHeight="1">
      <c r="B991" s="2"/>
      <c r="C991" s="3"/>
      <c r="D991" s="4"/>
      <c r="E991" s="5"/>
      <c r="F991" s="2"/>
      <c r="G991" s="2"/>
      <c r="H991" s="2"/>
      <c r="I991" s="6"/>
      <c r="J991" s="2"/>
      <c r="K991" s="2"/>
      <c r="L991" s="2"/>
    </row>
    <row r="992" ht="15.75" customHeight="1">
      <c r="B992" s="2"/>
      <c r="C992" s="3"/>
      <c r="D992" s="4"/>
      <c r="E992" s="5"/>
      <c r="F992" s="2"/>
      <c r="G992" s="2"/>
      <c r="H992" s="2"/>
      <c r="I992" s="6"/>
      <c r="J992" s="2"/>
      <c r="K992" s="2"/>
      <c r="L992" s="2"/>
    </row>
    <row r="993" ht="15.75" customHeight="1">
      <c r="B993" s="2"/>
      <c r="C993" s="3"/>
      <c r="D993" s="4"/>
      <c r="E993" s="5"/>
      <c r="F993" s="2"/>
      <c r="G993" s="2"/>
      <c r="H993" s="2"/>
      <c r="I993" s="6"/>
      <c r="J993" s="2"/>
      <c r="K993" s="2"/>
      <c r="L993" s="2"/>
    </row>
    <row r="994" ht="15.75" customHeight="1">
      <c r="B994" s="2"/>
      <c r="C994" s="3"/>
      <c r="D994" s="4"/>
      <c r="E994" s="5"/>
      <c r="F994" s="2"/>
      <c r="G994" s="2"/>
      <c r="H994" s="2"/>
      <c r="I994" s="6"/>
      <c r="J994" s="2"/>
      <c r="K994" s="2"/>
      <c r="L994" s="2"/>
    </row>
    <row r="995" ht="15.75" customHeight="1">
      <c r="B995" s="2"/>
      <c r="C995" s="3"/>
      <c r="D995" s="4"/>
      <c r="E995" s="5"/>
      <c r="F995" s="2"/>
      <c r="G995" s="2"/>
      <c r="H995" s="2"/>
      <c r="I995" s="6"/>
      <c r="J995" s="2"/>
      <c r="K995" s="2"/>
      <c r="L995" s="2"/>
    </row>
    <row r="996" ht="15.75" customHeight="1">
      <c r="B996" s="2"/>
      <c r="C996" s="3"/>
      <c r="D996" s="4"/>
      <c r="E996" s="5"/>
      <c r="F996" s="2"/>
      <c r="G996" s="2"/>
      <c r="H996" s="2"/>
      <c r="I996" s="6"/>
      <c r="J996" s="2"/>
      <c r="K996" s="2"/>
      <c r="L996" s="2"/>
    </row>
    <row r="997" ht="15.75" customHeight="1">
      <c r="B997" s="2"/>
      <c r="C997" s="3"/>
      <c r="D997" s="4"/>
      <c r="E997" s="5"/>
      <c r="F997" s="2"/>
      <c r="G997" s="2"/>
      <c r="H997" s="2"/>
      <c r="I997" s="6"/>
      <c r="J997" s="2"/>
      <c r="K997" s="2"/>
      <c r="L997" s="2"/>
    </row>
    <row r="998" ht="15.75" customHeight="1">
      <c r="B998" s="2"/>
      <c r="C998" s="3"/>
      <c r="D998" s="4"/>
      <c r="E998" s="5"/>
      <c r="F998" s="2"/>
      <c r="G998" s="2"/>
      <c r="H998" s="2"/>
      <c r="I998" s="6"/>
      <c r="J998" s="2"/>
      <c r="K998" s="2"/>
      <c r="L998" s="2"/>
    </row>
    <row r="999" ht="15.75" customHeight="1">
      <c r="B999" s="2"/>
      <c r="C999" s="3"/>
      <c r="D999" s="4"/>
      <c r="E999" s="5"/>
      <c r="F999" s="2"/>
      <c r="G999" s="2"/>
      <c r="H999" s="2"/>
      <c r="I999" s="6"/>
      <c r="J999" s="2"/>
      <c r="K999" s="2"/>
      <c r="L999" s="2"/>
    </row>
    <row r="1000" ht="15.75" customHeight="1">
      <c r="B1000" s="2"/>
      <c r="C1000" s="3"/>
      <c r="D1000" s="4"/>
      <c r="E1000" s="5"/>
      <c r="F1000" s="2"/>
      <c r="G1000" s="2"/>
      <c r="H1000" s="2"/>
      <c r="I1000" s="6"/>
      <c r="J1000" s="2"/>
      <c r="K1000" s="2"/>
      <c r="L1000" s="2"/>
    </row>
  </sheetData>
  <dataValidations>
    <dataValidation type="list" allowBlank="1" showErrorMessage="1" sqref="C23 C25:C26 C29:C37">
      <formula1>'Auto Responses'!$J$3:$J$4</formula1>
    </dataValidation>
  </dataValidations>
  <printOptions/>
  <pageMargins bottom="1.0" footer="0.0" header="0.0" left="0.75" right="0.75" top="1.0"/>
  <pageSetup orientation="landscape"/>
  <headerFooter>
    <oddFooter>&amp;L000000	&amp;P</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0B233"/>
    <pageSetUpPr/>
  </sheetPr>
  <sheetViews>
    <sheetView showGridLines="0" workbookViewId="0"/>
  </sheetViews>
  <sheetFormatPr customHeight="1" defaultColWidth="9.18" defaultRowHeight="15.0"/>
  <cols>
    <col customWidth="1" min="1" max="1" width="8.09"/>
    <col customWidth="1" min="2" max="2" width="21.73"/>
    <col customWidth="1" min="3" max="3" width="27.73"/>
    <col customWidth="1" min="4" max="4" width="21.45"/>
    <col customWidth="1" min="5" max="5" width="21.36"/>
    <col customWidth="1" min="6" max="6" width="17.0"/>
    <col customWidth="1" min="7" max="7" width="2.18"/>
    <col customWidth="1" min="8" max="8" width="6.45"/>
    <col customWidth="1" min="9" max="9" width="8.36"/>
    <col customWidth="1" min="10" max="10" width="31.09"/>
    <col customWidth="1" min="11" max="13" width="22.73"/>
    <col customWidth="1" min="14" max="14" width="8.45"/>
    <col customWidth="1" hidden="1" min="15" max="15" width="8.27"/>
    <col customWidth="1" hidden="1" min="16" max="16" width="8.18"/>
    <col customWidth="1" hidden="1" min="17" max="17" width="8.36"/>
    <col customWidth="1" hidden="1" min="18" max="24" width="8.45"/>
    <col customWidth="1" hidden="1" min="25" max="25" width="8.36"/>
    <col customWidth="1" hidden="1" min="26" max="26" width="8.27"/>
    <col customWidth="1" hidden="1" min="27" max="28" width="8.45"/>
    <col customWidth="1" hidden="1" min="29" max="29" width="8.18"/>
    <col customWidth="1" hidden="1" min="30" max="30" width="8.45"/>
    <col customWidth="1" hidden="1" min="31" max="32" width="8.36"/>
    <col customWidth="1" hidden="1" min="33" max="34" width="8.45"/>
  </cols>
  <sheetData>
    <row r="1" hidden="1">
      <c r="A1" s="227" t="s">
        <v>654</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row>
    <row r="2" ht="36.0" customHeight="1">
      <c r="A2" s="110" t="s">
        <v>655</v>
      </c>
      <c r="B2" s="110"/>
      <c r="C2" s="110"/>
      <c r="D2" s="110"/>
      <c r="E2" s="110"/>
      <c r="F2" s="110"/>
      <c r="G2" s="110"/>
      <c r="H2" s="110"/>
      <c r="I2" s="112"/>
      <c r="J2" s="112" t="str">
        <f>'Auto Responses'!$A$36</f>
        <v>Version 4.1.2</v>
      </c>
      <c r="K2" s="112"/>
      <c r="L2" s="112"/>
      <c r="M2" s="112"/>
      <c r="N2" s="61"/>
      <c r="O2" s="61"/>
      <c r="P2" s="61"/>
      <c r="Q2" s="61"/>
      <c r="R2" s="61"/>
      <c r="S2" s="61"/>
      <c r="T2" s="61"/>
      <c r="U2" s="61"/>
      <c r="V2" s="61"/>
      <c r="W2" s="61"/>
      <c r="X2" s="61"/>
      <c r="Y2" s="61"/>
      <c r="Z2" s="61"/>
      <c r="AA2" s="61"/>
      <c r="AB2" s="61"/>
      <c r="AC2" s="61"/>
      <c r="AD2" s="61"/>
      <c r="AE2" s="61"/>
      <c r="AF2" s="61"/>
      <c r="AG2" s="61"/>
      <c r="AH2" s="61"/>
    </row>
    <row r="3" ht="22.5" customHeight="1">
      <c r="A3" s="114"/>
      <c r="B3" s="114"/>
      <c r="C3" s="114"/>
      <c r="D3" s="114"/>
      <c r="E3" s="114"/>
      <c r="F3" s="114"/>
      <c r="G3" s="114"/>
      <c r="H3" s="114"/>
      <c r="I3" s="114"/>
      <c r="J3" s="114"/>
      <c r="K3" s="114"/>
      <c r="L3" s="114"/>
      <c r="M3" s="114"/>
      <c r="N3" s="61"/>
      <c r="O3" s="61"/>
      <c r="P3" s="61"/>
      <c r="Q3" s="61"/>
      <c r="R3" s="61"/>
      <c r="S3" s="61"/>
      <c r="T3" s="61"/>
      <c r="U3" s="61"/>
      <c r="V3" s="61"/>
      <c r="W3" s="61"/>
      <c r="X3" s="61"/>
      <c r="Y3" s="61"/>
      <c r="Z3" s="61"/>
      <c r="AA3" s="61"/>
      <c r="AB3" s="61"/>
      <c r="AC3" s="61"/>
      <c r="AD3" s="61"/>
      <c r="AE3" s="61"/>
      <c r="AF3" s="61"/>
      <c r="AG3" s="61"/>
      <c r="AH3" s="61"/>
    </row>
    <row r="4" ht="36.0" customHeight="1">
      <c r="A4" s="115" t="s">
        <v>656</v>
      </c>
      <c r="B4" s="116"/>
      <c r="C4" s="116"/>
      <c r="D4" s="116"/>
      <c r="E4" s="116"/>
      <c r="F4" s="116"/>
      <c r="G4" s="116"/>
      <c r="H4" s="116"/>
      <c r="I4" s="116"/>
      <c r="J4" s="116"/>
      <c r="K4" s="116"/>
      <c r="L4" s="116"/>
      <c r="M4" s="116"/>
      <c r="N4" s="61"/>
      <c r="O4" s="61"/>
      <c r="P4" s="61"/>
      <c r="Q4" s="61"/>
      <c r="R4" s="61"/>
      <c r="S4" s="61"/>
      <c r="T4" s="61"/>
      <c r="U4" s="61"/>
      <c r="V4" s="61"/>
      <c r="W4" s="61"/>
      <c r="X4" s="61"/>
      <c r="Y4" s="61"/>
      <c r="Z4" s="61"/>
      <c r="AA4" s="61"/>
      <c r="AB4" s="61"/>
      <c r="AC4" s="61"/>
      <c r="AD4" s="61"/>
      <c r="AE4" s="61"/>
      <c r="AF4" s="61"/>
      <c r="AG4" s="61"/>
      <c r="AH4" s="61"/>
    </row>
    <row r="5" ht="19.5" customHeight="1">
      <c r="A5" s="22" t="str">
        <f>HLOOKUP($A$4,'Auto Responses'!$H$2:$H$5,2,0)&amp;""</f>
        <v>1. The scorecard below reflects those questions marked as "Critical Importance" or those where the "Non-Negotiable" box was checked. </v>
      </c>
      <c r="B5" s="23"/>
      <c r="C5" s="23"/>
      <c r="D5" s="23"/>
      <c r="E5" s="23"/>
      <c r="F5" s="23"/>
      <c r="G5" s="23"/>
      <c r="H5" s="23"/>
      <c r="I5" s="23"/>
      <c r="J5" s="120"/>
      <c r="K5" s="120"/>
      <c r="L5" s="120"/>
      <c r="M5" s="120"/>
      <c r="N5" s="61"/>
      <c r="O5" s="61"/>
      <c r="P5" s="61"/>
      <c r="Q5" s="61"/>
      <c r="R5" s="61"/>
      <c r="S5" s="61"/>
      <c r="T5" s="61"/>
      <c r="U5" s="61"/>
      <c r="V5" s="61"/>
      <c r="W5" s="61"/>
      <c r="X5" s="61"/>
      <c r="Y5" s="61"/>
      <c r="Z5" s="61"/>
      <c r="AA5" s="61"/>
      <c r="AB5" s="61"/>
      <c r="AC5" s="61"/>
      <c r="AD5" s="61"/>
      <c r="AE5" s="61"/>
      <c r="AF5" s="61"/>
      <c r="AG5" s="61"/>
      <c r="AH5" s="61"/>
    </row>
    <row r="6" ht="19.5" customHeight="1">
      <c r="A6" s="22" t="str">
        <f>HLOOKUP($A$4,'Auto Responses'!$H$2:$H$5,3,0)&amp;""</f>
        <v>2. Use these condensed, aggregated views to review those questions that pose the highest risk. </v>
      </c>
      <c r="B6" s="22"/>
      <c r="C6" s="22"/>
      <c r="D6" s="22"/>
      <c r="E6" s="22"/>
      <c r="F6" s="22"/>
      <c r="G6" s="22"/>
      <c r="H6" s="22"/>
      <c r="I6" s="22"/>
      <c r="J6" s="228"/>
      <c r="K6" s="228"/>
      <c r="L6" s="228"/>
      <c r="M6" s="228"/>
      <c r="N6" s="229"/>
      <c r="O6" s="229"/>
      <c r="P6" s="229"/>
      <c r="Q6" s="229"/>
      <c r="R6" s="229"/>
      <c r="S6" s="229"/>
      <c r="T6" s="229"/>
      <c r="U6" s="229"/>
      <c r="V6" s="229"/>
      <c r="W6" s="229"/>
      <c r="X6" s="229"/>
      <c r="Y6" s="229"/>
      <c r="Z6" s="229"/>
      <c r="AA6" s="229"/>
      <c r="AB6" s="229"/>
      <c r="AC6" s="229"/>
      <c r="AD6" s="229"/>
      <c r="AE6" s="229"/>
      <c r="AF6" s="229"/>
      <c r="AG6" s="229"/>
      <c r="AH6" s="229"/>
    </row>
    <row r="7" ht="19.5" customHeight="1">
      <c r="A7" s="22" t="str">
        <f>HLOOKUP($A$4,'Auto Responses'!$H$2:$H$5,4,0)&amp;""</f>
        <v>3. Changes cannot be made in this sheet. Please make changes in the appropriate "Evaluation" tab.</v>
      </c>
      <c r="B7" s="23"/>
      <c r="C7" s="23"/>
      <c r="D7" s="23"/>
      <c r="E7" s="23"/>
      <c r="F7" s="23"/>
      <c r="G7" s="23"/>
      <c r="H7" s="23"/>
      <c r="I7" s="23"/>
      <c r="J7" s="120"/>
      <c r="K7" s="120"/>
      <c r="L7" s="120"/>
      <c r="M7" s="120"/>
      <c r="N7" s="61"/>
      <c r="O7" s="61"/>
      <c r="P7" s="61"/>
      <c r="Q7" s="61"/>
      <c r="R7" s="61"/>
      <c r="S7" s="61"/>
      <c r="T7" s="61"/>
      <c r="U7" s="61"/>
      <c r="V7" s="61"/>
      <c r="W7" s="61"/>
      <c r="X7" s="61"/>
      <c r="Y7" s="61"/>
      <c r="Z7" s="61"/>
      <c r="AA7" s="61"/>
      <c r="AB7" s="61"/>
      <c r="AC7" s="61"/>
      <c r="AD7" s="61"/>
      <c r="AE7" s="61"/>
      <c r="AF7" s="61"/>
      <c r="AG7" s="61"/>
      <c r="AH7" s="61"/>
    </row>
    <row r="8" ht="19.5" customHeight="1">
      <c r="A8" s="230" t="s">
        <v>657</v>
      </c>
      <c r="B8" s="23"/>
      <c r="C8" s="23"/>
      <c r="D8" s="23"/>
      <c r="E8" s="23"/>
      <c r="F8" s="23"/>
      <c r="G8" s="23"/>
      <c r="H8" s="23"/>
      <c r="I8" s="23"/>
      <c r="J8" s="120"/>
      <c r="K8" s="120"/>
      <c r="L8" s="120"/>
      <c r="M8" s="120"/>
      <c r="N8" s="61"/>
      <c r="O8" s="61"/>
      <c r="P8" s="61"/>
      <c r="Q8" s="61"/>
      <c r="R8" s="61"/>
      <c r="S8" s="61"/>
      <c r="T8" s="61"/>
      <c r="U8" s="61"/>
      <c r="V8" s="61"/>
      <c r="W8" s="61"/>
      <c r="X8" s="61"/>
      <c r="Y8" s="61"/>
      <c r="Z8" s="61"/>
      <c r="AA8" s="61"/>
      <c r="AB8" s="61"/>
      <c r="AC8" s="61"/>
      <c r="AD8" s="61"/>
      <c r="AE8" s="61"/>
      <c r="AF8" s="61"/>
      <c r="AG8" s="61"/>
      <c r="AH8" s="61"/>
    </row>
    <row r="9" ht="25.5" customHeight="1">
      <c r="A9" s="121" t="str">
        <f>'START HERE'!$B$13</f>
        <v>Solution Provider Name</v>
      </c>
      <c r="B9" s="122"/>
      <c r="C9" s="123" t="str">
        <f>VLOOKUP($A9,'START HERE'!$B$13:$C$21,2,0)&amp;""</f>
        <v>CoGrader</v>
      </c>
      <c r="D9" s="124"/>
      <c r="E9" s="231"/>
      <c r="F9" s="127"/>
      <c r="G9" s="127"/>
      <c r="H9" s="128"/>
      <c r="I9" s="127"/>
      <c r="J9" s="127"/>
      <c r="K9" s="129"/>
      <c r="L9" s="129"/>
      <c r="M9" s="129"/>
      <c r="N9" s="129"/>
      <c r="O9" s="129"/>
      <c r="P9" s="129"/>
      <c r="Q9" s="129"/>
      <c r="R9" s="129"/>
      <c r="S9" s="129"/>
      <c r="T9" s="129"/>
      <c r="U9" s="129"/>
      <c r="V9" s="129"/>
      <c r="W9" s="129"/>
      <c r="X9" s="129"/>
      <c r="Y9" s="129"/>
      <c r="Z9" s="129"/>
      <c r="AA9" s="129"/>
      <c r="AB9" s="129"/>
      <c r="AC9" s="129"/>
      <c r="AD9" s="129"/>
      <c r="AE9" s="129"/>
      <c r="AF9" s="129"/>
      <c r="AG9" s="129"/>
      <c r="AH9" s="129"/>
    </row>
    <row r="10" ht="25.5" customHeight="1">
      <c r="A10" s="130" t="str">
        <f>'START HERE'!$B$16</f>
        <v>Solution Provider Contact Name</v>
      </c>
      <c r="B10" s="131"/>
      <c r="C10" s="132" t="str">
        <f>VLOOKUP($A10,'START HERE'!$B$13:$C$21,2,0)&amp;""</f>
        <v>Gil Quadros Flores</v>
      </c>
      <c r="D10" s="133"/>
      <c r="E10" s="232"/>
      <c r="F10" s="127"/>
      <c r="G10" s="127"/>
      <c r="H10" s="128"/>
      <c r="I10" s="127"/>
      <c r="J10" s="127"/>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row>
    <row r="11" ht="25.5" customHeight="1">
      <c r="A11" s="130" t="str">
        <f>'START HERE'!$B$17</f>
        <v>Solution Provider Contact Title</v>
      </c>
      <c r="B11" s="131"/>
      <c r="C11" s="132" t="str">
        <f>VLOOKUP($A11,'START HERE'!$B$13:$C$21,2,0)&amp;""</f>
        <v>CEO</v>
      </c>
      <c r="D11" s="133"/>
      <c r="E11" s="232"/>
      <c r="F11" s="127"/>
      <c r="G11" s="127"/>
      <c r="H11" s="128"/>
      <c r="I11" s="127"/>
      <c r="J11" s="127"/>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row>
    <row r="12" ht="25.5" customHeight="1">
      <c r="A12" s="130" t="str">
        <f>'START HERE'!$B$18</f>
        <v>Solution Provider Contact Email</v>
      </c>
      <c r="B12" s="131"/>
      <c r="C12" s="132" t="str">
        <f>VLOOKUP($A12,'START HERE'!$B$13:$C$21,2,0)&amp;""</f>
        <v>partnerships@cograder.com</v>
      </c>
      <c r="D12" s="133"/>
      <c r="E12" s="232"/>
      <c r="F12" s="233"/>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row>
    <row r="13" ht="25.5" customHeight="1">
      <c r="A13" s="130" t="str">
        <f>'START HERE'!$B$14</f>
        <v>Solution Name</v>
      </c>
      <c r="B13" s="131"/>
      <c r="C13" s="132" t="str">
        <f>VLOOKUP($A13,'START HERE'!$B$13:$C$21,2,0)&amp;""</f>
        <v>CoGrader</v>
      </c>
      <c r="D13" s="133"/>
      <c r="E13" s="232"/>
      <c r="F13" s="233"/>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row>
    <row r="14" ht="25.5" customHeight="1">
      <c r="A14" s="130" t="str">
        <f>'START HERE'!$B$15</f>
        <v>Solution Description</v>
      </c>
      <c r="B14" s="131"/>
      <c r="C14" s="132" t="str">
        <f>VLOOKUP($A14,'START HERE'!$B$13:$C$21,2,0)&amp;""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4" s="133"/>
      <c r="E14" s="232"/>
      <c r="F14" s="233"/>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row>
    <row r="15" ht="25.5" customHeight="1">
      <c r="A15" s="136" t="s">
        <v>594</v>
      </c>
      <c r="B15" s="137"/>
      <c r="C15" s="138" t="str">
        <f>'START HERE'!$C$3</f>
        <v/>
      </c>
      <c r="D15" s="139"/>
      <c r="E15" s="234"/>
      <c r="F15" s="233"/>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row>
    <row r="16">
      <c r="A16" s="95" t="s">
        <v>658</v>
      </c>
      <c r="B16" s="61"/>
      <c r="C16" s="235"/>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row>
    <row r="17" ht="24.0" customHeight="1">
      <c r="A17" s="143"/>
      <c r="B17" s="143"/>
      <c r="C17" s="143"/>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row>
    <row r="18" ht="36.75" customHeight="1">
      <c r="A18" s="61"/>
      <c r="B18" s="146" t="s">
        <v>596</v>
      </c>
      <c r="C18" s="147" t="s">
        <v>659</v>
      </c>
      <c r="D18" s="148" t="s">
        <v>598</v>
      </c>
      <c r="E18" s="149" t="s">
        <v>599</v>
      </c>
      <c r="F18" s="236" t="s">
        <v>600</v>
      </c>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row>
    <row r="19" ht="36.75" customHeight="1">
      <c r="A19" s="153"/>
      <c r="B19" s="237" t="s">
        <v>660</v>
      </c>
      <c r="C19" s="238">
        <f>SUM('(backend scoring)'!$Q$3:$Q$333)</f>
        <v>0</v>
      </c>
      <c r="D19" s="239">
        <f>SUMIF('(backend scoring)'!$Q$3:$Q$333,1,'(backend scoring)'!$O$3:$O$333)</f>
        <v>0</v>
      </c>
      <c r="E19" s="239">
        <f>SUMIF('(backend scoring)'!$Q$3:$Q$333,1,'(backend scoring)'!$P$3:$P$333)</f>
        <v>0</v>
      </c>
      <c r="F19" s="240" t="str">
        <f t="shared" ref="F19:F20" si="1">IF(D19=0,"N/A",E19/D19)</f>
        <v>N/A</v>
      </c>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row>
    <row r="20" ht="36.75" customHeight="1">
      <c r="A20" s="153"/>
      <c r="B20" s="237" t="s">
        <v>661</v>
      </c>
      <c r="C20" s="238">
        <f>SUM('(backend scoring)'!$T$3:$T$333)</f>
        <v>88</v>
      </c>
      <c r="D20" s="239">
        <f>SUMIF('(backend scoring)'!$N$3:$N$333,1,'(backend scoring)'!$O$3:$O$333)</f>
        <v>1480</v>
      </c>
      <c r="E20" s="239">
        <f>SUMIF('(backend scoring)'!$N$3:$N$333,1,'(backend scoring)'!$P$3:$P$333)</f>
        <v>1180</v>
      </c>
      <c r="F20" s="240">
        <f t="shared" si="1"/>
        <v>0.7972972973</v>
      </c>
      <c r="G20" s="51" t="s">
        <v>35</v>
      </c>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row>
    <row r="21" ht="15.75" customHeight="1"/>
    <row r="22" ht="15.75" customHeight="1"/>
    <row r="23" ht="34.5" customHeight="1">
      <c r="A23" s="241" t="s">
        <v>662</v>
      </c>
      <c r="B23" s="242"/>
      <c r="C23" s="242"/>
      <c r="D23" s="242"/>
      <c r="E23" s="242"/>
      <c r="F23" s="243"/>
      <c r="G23" s="244"/>
      <c r="H23" s="241" t="s">
        <v>663</v>
      </c>
      <c r="I23" s="242"/>
      <c r="J23" s="242"/>
      <c r="K23" s="242"/>
      <c r="L23" s="242"/>
      <c r="M23" s="243"/>
    </row>
    <row r="24" ht="34.5" customHeight="1">
      <c r="A24" s="213"/>
      <c r="B24" s="245" t="s">
        <v>664</v>
      </c>
      <c r="C24" s="245" t="s">
        <v>646</v>
      </c>
      <c r="D24" s="245" t="s">
        <v>21</v>
      </c>
      <c r="E24" s="245" t="s">
        <v>22</v>
      </c>
      <c r="F24" s="246" t="s">
        <v>24</v>
      </c>
      <c r="G24" s="247"/>
      <c r="H24" s="213"/>
      <c r="I24" s="245" t="s">
        <v>664</v>
      </c>
      <c r="J24" s="245" t="s">
        <v>646</v>
      </c>
      <c r="K24" s="245" t="s">
        <v>21</v>
      </c>
      <c r="L24" s="245" t="s">
        <v>22</v>
      </c>
      <c r="M24" s="246" t="s">
        <v>24</v>
      </c>
    </row>
    <row r="25" ht="96.75" customHeight="1">
      <c r="A25" s="209">
        <v>1.0</v>
      </c>
      <c r="B25" s="209" t="str">
        <f t="array" ref="B25">XLOOKUP($A25,'(backend scoring)'!$V$2:$V$333,'(backend scoring)'!$A$2:$A$333,"")</f>
        <v>COMP-01</v>
      </c>
      <c r="C25" s="209" t="str">
        <f>IFERROR(VLOOKUP($B25,'Institution Evaluation'!$A$55:$F$346,2,0),IFERROR(VLOOKUP($B25,'Privacy Analyst Evaluation'!$A$46:$F$120,2,0),""))&amp;""</f>
        <v>Do you have a dedicated software and system development team(s) (e.g., customer support, implementation, product management, etc.)?*</v>
      </c>
      <c r="D25" s="209" t="str">
        <f>IFERROR(VLOOKUP($B25,'Institution Evaluation'!$A$55:$F$346,3,0),IFERROR(VLOOKUP($B25,'Privacy Analyst Evaluation'!$A$46:$F$120,3,0),""))&amp;""</f>
        <v>Yes</v>
      </c>
      <c r="E25" s="209" t="str">
        <f>IFERROR(VLOOKUP($B25,'Institution Evaluation'!$A$55:$F$346,4,0),IFERROR(VLOOKUP($B25,'Privacy Analyst Evaluation'!$A$46:$F$120,4,0),""))&amp;""</f>
        <v>We maintain dedicated teams for engineering and product development, and an operations function that handles implementation and customer support. These functions are led by the CTO (Head of Engineering) and the COO (Head of Operations). As of the system description dated January 27, 2025, CoGrader’s personnel were organized under management and engineering/product development and the company lists CEO Gil Flores, CTO/Head of Engineering Vitor Barbosa, and COO/Head of Operations Gabriel Adamante as its leadership.</v>
      </c>
      <c r="F25" s="209" t="str">
        <f>IFERROR(VLOOKUP($B25,'Institution Evaluation'!$A$55:$F$346,6,0),IFERROR(VLOOKUP($B25,'Privacy Analyst Evaluation'!$A$46:$F$120,6,0),""))&amp;""</f>
        <v/>
      </c>
      <c r="G25" s="248"/>
      <c r="H25" s="209">
        <v>1.0</v>
      </c>
      <c r="I25" s="209" t="str">
        <f t="array" ref="I25">XLOOKUP($H25,'(backend scoring)'!$S$2:$S$333,'(backend scoring)'!$A$2:$A$333,"")</f>
        <v/>
      </c>
      <c r="J25" s="209" t="str">
        <f>IFERROR(VLOOKUP($I25,'Institution Evaluation'!$A$55:$F$346,2,0),IFERROR(VLOOKUP($I25,'Privacy Analyst Evaluation'!$A$46:$F$120,2,0),""))&amp;""</f>
        <v/>
      </c>
      <c r="K25" s="209" t="str">
        <f>IFERROR(VLOOKUP($I25,'Institution Evaluation'!$A$55:$F$346,3,0),IFERROR(VLOOKUP($I25,'Privacy Analyst Evaluation'!$A$46:$F$120,3,0),""))&amp;""</f>
        <v/>
      </c>
      <c r="L25" s="209" t="str">
        <f>IFERROR(VLOOKUP($I25,'Institution Evaluation'!$A$55:$F$346,4,0),IFERROR(VLOOKUP($I25,'Privacy Analyst Evaluation'!$A$46:$F$120,4,0),""))&amp;""</f>
        <v/>
      </c>
      <c r="M25" s="209" t="str">
        <f>IFERROR(VLOOKUP($I25,'Institution Evaluation'!$A$55:$F$346,6,0),IFERROR(VLOOKUP($I25,'Privacy Analyst Evaluation'!$A$46:$F$120,6,0),""))&amp;""</f>
        <v/>
      </c>
    </row>
    <row r="26" ht="64.5" customHeight="1">
      <c r="A26" s="209">
        <f>IFERROR(IF($A25+1&gt;'(backend scoring)'!$T$335,"",$A25+1),"")</f>
        <v>2</v>
      </c>
      <c r="B26" s="209" t="str">
        <f t="array" ref="B26">XLOOKUP($A26,'(backend scoring)'!$V$2:$V$333,'(backend scoring)'!$A$2:$A$333,"")</f>
        <v>DOCU-01</v>
      </c>
      <c r="C26" s="209" t="str">
        <f>IFERROR(VLOOKUP($B26,'Institution Evaluation'!$A$55:$F$346,2,0),IFERROR(VLOOKUP($B26,'Privacy Analyst Evaluation'!$A$46:$F$120,2,0),""))&amp;""</f>
        <v>Do you have a well-documented business continuity plan (BCP), with a clear owner, that is tested annually?*</v>
      </c>
      <c r="D26" s="209" t="str">
        <f>IFERROR(VLOOKUP($B26,'Institution Evaluation'!$A$55:$F$346,3,0),IFERROR(VLOOKUP($B26,'Privacy Analyst Evaluation'!$A$46:$F$120,3,0),""))&amp;""</f>
        <v>Yes</v>
      </c>
      <c r="E26" s="209" t="str">
        <f>IFERROR(VLOOKUP($B26,'Institution Evaluation'!$A$55:$F$346,4,0),IFERROR(VLOOKUP($B26,'Privacy Analyst Evaluation'!$A$46:$F$120,4,0),""))&amp;""</f>
        <v>Yes, refer to SOC2 ( https://cograder.com/soc2.pdf )</v>
      </c>
      <c r="F26" s="209" t="str">
        <f>IFERROR(VLOOKUP($B26,'Institution Evaluation'!$A$55:$F$346,6,0),IFERROR(VLOOKUP($B26,'Privacy Analyst Evaluation'!$A$46:$F$120,6,0),""))&amp;""</f>
        <v/>
      </c>
      <c r="G26" s="248"/>
      <c r="H26" s="209" t="str">
        <f>IFERROR(IF($H25+1&gt;'(backend scoring)'!$Q$335,"",$H25+1),"")</f>
        <v/>
      </c>
      <c r="I26" s="209" t="str">
        <f t="array" ref="I26">XLOOKUP($H26,'(backend scoring)'!$S$2:$S$333,'(backend scoring)'!$A$2:$A$333,"")</f>
        <v/>
      </c>
      <c r="J26" s="209" t="str">
        <f>IFERROR(VLOOKUP($I26,'Institution Evaluation'!$A$55:$F$346,2,0),IFERROR(VLOOKUP($I26,'Privacy Analyst Evaluation'!$A$46:$F$120,2,0),""))</f>
        <v/>
      </c>
      <c r="K26" s="209" t="str">
        <f>IFERROR(VLOOKUP($I26,'Institution Evaluation'!$A$55:$F$346,3,0),IFERROR(VLOOKUP($I26,'Privacy Analyst Evaluation'!$A$46:$F$120,3,0),""))&amp;""</f>
        <v/>
      </c>
      <c r="L26" s="209" t="str">
        <f>IFERROR(VLOOKUP($I26,'Institution Evaluation'!$A$55:$F$346,4,0),IFERROR(VLOOKUP($I26,'Privacy Analyst Evaluation'!$A$46:$F$120,4,0),""))&amp;""</f>
        <v/>
      </c>
      <c r="M26" s="209" t="str">
        <f>IFERROR(VLOOKUP($I26,'Institution Evaluation'!$A$55:$F$346,6,0),IFERROR(VLOOKUP($I26,'Privacy Analyst Evaluation'!$A$46:$F$120,6,0),""))&amp;""</f>
        <v/>
      </c>
    </row>
    <row r="27" ht="66.75" customHeight="1">
      <c r="A27" s="209">
        <f>IFERROR(IF($A26+1&gt;'(backend scoring)'!$T$335,"",$A26+1),"")</f>
        <v>3</v>
      </c>
      <c r="B27" s="209" t="str">
        <f t="array" ref="B27">XLOOKUP($A27,'(backend scoring)'!$V$2:$V$333,'(backend scoring)'!$A$2:$A$333,"")</f>
        <v>DOCU-02</v>
      </c>
      <c r="C27" s="209" t="str">
        <f>IFERROR(VLOOKUP($B27,'Institution Evaluation'!$A$55:$F$346,2,0),IFERROR(VLOOKUP($B27,'Privacy Analyst Evaluation'!$A$46:$F$120,2,0),""))&amp;""</f>
        <v>Do you have a well-documented disaster recovery plan (DRP), with a clear owner, that is tested annually?*</v>
      </c>
      <c r="D27" s="209" t="str">
        <f>IFERROR(VLOOKUP($B27,'Institution Evaluation'!$A$55:$F$346,3,0),IFERROR(VLOOKUP($B27,'Privacy Analyst Evaluation'!$A$46:$F$120,3,0),""))&amp;""</f>
        <v>Yes</v>
      </c>
      <c r="E27" s="209" t="str">
        <f>IFERROR(VLOOKUP($B27,'Institution Evaluation'!$A$55:$F$346,4,0),IFERROR(VLOOKUP($B27,'Privacy Analyst Evaluation'!$A$46:$F$120,4,0),""))&amp;""</f>
        <v>Yes, refer to SOC2 ( https://cograder.com/soc2.pdf )</v>
      </c>
      <c r="F27" s="209" t="str">
        <f>IFERROR(VLOOKUP($B27,'Institution Evaluation'!$A$55:$F$346,6,0),IFERROR(VLOOKUP($B27,'Privacy Analyst Evaluation'!$A$46:$F$120,6,0),""))&amp;""</f>
        <v/>
      </c>
      <c r="G27" s="248"/>
      <c r="H27" s="209" t="str">
        <f>IFERROR(IF($H26+1&gt;'(backend scoring)'!$Q$335,"",$H26+1),"")</f>
        <v/>
      </c>
      <c r="I27" s="209" t="str">
        <f t="array" ref="I27">XLOOKUP($H27,'(backend scoring)'!$S$2:$S$333,'(backend scoring)'!$A$2:$A$333,"")</f>
        <v/>
      </c>
      <c r="J27" s="209" t="str">
        <f>IFERROR(VLOOKUP($I27,'Institution Evaluation'!$A$55:$F$346,2,0),IFERROR(VLOOKUP($I27,'Privacy Analyst Evaluation'!$A$46:$F$120,2,0),""))</f>
        <v/>
      </c>
      <c r="K27" s="209" t="str">
        <f>IFERROR(VLOOKUP($I27,'Institution Evaluation'!$A$55:$F$346,3,0),IFERROR(VLOOKUP($I27,'Privacy Analyst Evaluation'!$A$46:$F$120,3,0),""))&amp;""</f>
        <v/>
      </c>
      <c r="L27" s="209" t="str">
        <f>IFERROR(VLOOKUP($I27,'Institution Evaluation'!$A$55:$F$346,4,0),IFERROR(VLOOKUP($I27,'Privacy Analyst Evaluation'!$A$46:$F$120,4,0),""))&amp;""</f>
        <v/>
      </c>
      <c r="M27" s="209" t="str">
        <f>IFERROR(VLOOKUP($I27,'Institution Evaluation'!$A$55:$F$346,6,0),IFERROR(VLOOKUP($I27,'Privacy Analyst Evaluation'!$A$46:$F$120,6,0),""))&amp;""</f>
        <v/>
      </c>
    </row>
    <row r="28" ht="15.75" customHeight="1">
      <c r="A28" s="209">
        <f>IFERROR(IF($A27+1&gt;'(backend scoring)'!$T$335,"",$A27+1),"")</f>
        <v>4</v>
      </c>
      <c r="B28" s="209" t="str">
        <f t="array" ref="B28">XLOOKUP($A28,'(backend scoring)'!$V$2:$V$333,'(backend scoring)'!$A$2:$A$333,"")</f>
        <v>ITAC-06</v>
      </c>
      <c r="C28" s="209" t="str">
        <f>IFERROR(VLOOKUP($B28,'Institution Evaluation'!$A$55:$F$346,2,0),IFERROR(VLOOKUP($B28,'Privacy Analyst Evaluation'!$A$46:$F$120,2,0),""))&amp;""</f>
        <v>Has a VPAT or ACR been created or updated for the solution and version under consideration within the past 12 months?*</v>
      </c>
      <c r="D28" s="209" t="str">
        <f>IFERROR(VLOOKUP($B28,'Institution Evaluation'!$A$55:$F$346,3,0),IFERROR(VLOOKUP($B28,'Privacy Analyst Evaluation'!$A$46:$F$120,3,0),""))&amp;""</f>
        <v>No</v>
      </c>
      <c r="E28" s="209" t="str">
        <f>IFERROR(VLOOKUP($B28,'Institution Evaluation'!$A$55:$F$346,4,0),IFERROR(VLOOKUP($B28,'Privacy Analyst Evaluation'!$A$46:$F$120,4,0),""))&amp;""</f>
        <v>The VPAT is available at the link above and documents accessibility testing and results; we will produce an updated VPAT/ACR on request to reflect any product changes or a newer WCAG/Section 508 evaluation.</v>
      </c>
      <c r="F28" s="209" t="str">
        <f>IFERROR(VLOOKUP($B28,'Institution Evaluation'!$A$55:$F$346,6,0),IFERROR(VLOOKUP($B28,'Privacy Analyst Evaluation'!$A$46:$F$120,6,0),""))&amp;""</f>
        <v/>
      </c>
      <c r="G28" s="248"/>
      <c r="H28" s="209" t="str">
        <f>IFERROR(IF($H27+1&gt;'(backend scoring)'!$Q$335,"",$H27+1),"")</f>
        <v/>
      </c>
      <c r="I28" s="209" t="str">
        <f t="array" ref="I28">XLOOKUP($H28,'(backend scoring)'!$S$2:$S$333,'(backend scoring)'!$A$2:$A$333,"")</f>
        <v/>
      </c>
      <c r="J28" s="209" t="str">
        <f>IFERROR(VLOOKUP($I28,'Institution Evaluation'!$A$55:$F$346,2,0),IFERROR(VLOOKUP($I28,'Privacy Analyst Evaluation'!$A$46:$F$120,2,0),""))</f>
        <v/>
      </c>
      <c r="K28" s="209" t="str">
        <f>IFERROR(VLOOKUP($I28,'Institution Evaluation'!$A$55:$F$346,3,0),IFERROR(VLOOKUP($I28,'Privacy Analyst Evaluation'!$A$46:$F$120,3,0),""))&amp;""</f>
        <v/>
      </c>
      <c r="L28" s="209" t="str">
        <f>IFERROR(VLOOKUP($I28,'Institution Evaluation'!$A$55:$F$346,4,0),IFERROR(VLOOKUP($I28,'Privacy Analyst Evaluation'!$A$46:$F$120,4,0),""))&amp;""</f>
        <v/>
      </c>
      <c r="M28" s="209" t="str">
        <f>IFERROR(VLOOKUP($I28,'Institution Evaluation'!$A$55:$F$346,6,0),IFERROR(VLOOKUP($I28,'Privacy Analyst Evaluation'!$A$46:$F$120,6,0),""))&amp;""</f>
        <v/>
      </c>
    </row>
    <row r="29" ht="15.75" customHeight="1">
      <c r="A29" s="209">
        <f>IFERROR(IF($A28+1&gt;'(backend scoring)'!$T$335,"",$A28+1),"")</f>
        <v>5</v>
      </c>
      <c r="B29" s="209" t="str">
        <f t="array" ref="B29">XLOOKUP($A29,'(backend scoring)'!$V$2:$V$333,'(backend scoring)'!$A$2:$A$333,"")</f>
        <v>ITAC-07</v>
      </c>
      <c r="C29" s="209" t="str">
        <f>IFERROR(VLOOKUP($B29,'Institution Evaluation'!$A$55:$F$346,2,0),IFERROR(VLOOKUP($B29,'Privacy Analyst Evaluation'!$A$46:$F$120,2,0),""))&amp;""</f>
        <v>Will your company agree to meet your stated accessibility standard or WCAG 2.1 AA as part of your contractual agreement for the solution?*</v>
      </c>
      <c r="D29" s="209" t="str">
        <f>IFERROR(VLOOKUP($B29,'Institution Evaluation'!$A$55:$F$346,3,0),IFERROR(VLOOKUP($B29,'Privacy Analyst Evaluation'!$A$46:$F$120,3,0),""))&amp;""</f>
        <v>No</v>
      </c>
      <c r="E29" s="209" t="str">
        <f>IFERROR(VLOOKUP($B29,'Institution Evaluation'!$A$55:$F$346,4,0),IFERROR(VLOOKUP($B29,'Privacy Analyst Evaluation'!$A$46:$F$120,4,0),""))&amp;""</f>
        <v>CoGrader will contractually agree to meet the stated accessibility standard (or WCAG 2.1 AA) as part of procurements where requested. Contract language can include a statement of conformance, remediation commitments for confirmed accessibility defects, and an agreed schedule for any required corrections or remediation activities. Our platform is built on the Mantine UI component library, which follows WAI-ARIA accessibility guidelines. All Mantine components have proper roles, aria-* attributes and semantics, provide full keyboard support, manage focus correctly, and support screen readers. This architectural foundation ensures ongoing conformance as the platform evolves.</v>
      </c>
      <c r="F29" s="209" t="str">
        <f>IFERROR(VLOOKUP($B29,'Institution Evaluation'!$A$55:$F$346,6,0),IFERROR(VLOOKUP($B29,'Privacy Analyst Evaluation'!$A$46:$F$120,6,0),""))&amp;""</f>
        <v/>
      </c>
      <c r="G29" s="248"/>
      <c r="H29" s="209" t="str">
        <f>IFERROR(IF($H28+1&gt;'(backend scoring)'!$Q$335,"",$H28+1),"")</f>
        <v/>
      </c>
      <c r="I29" s="209" t="str">
        <f t="array" ref="I29">XLOOKUP($H29,'(backend scoring)'!$S$2:$S$333,'(backend scoring)'!$A$2:$A$333,"")</f>
        <v/>
      </c>
      <c r="J29" s="209" t="str">
        <f>IFERROR(VLOOKUP($I29,'Institution Evaluation'!$A$55:$F$346,2,0),IFERROR(VLOOKUP($I29,'Privacy Analyst Evaluation'!$A$46:$F$120,2,0),""))</f>
        <v/>
      </c>
      <c r="K29" s="209" t="str">
        <f>IFERROR(VLOOKUP($I29,'Institution Evaluation'!$A$55:$F$346,3,0),IFERROR(VLOOKUP($I29,'Privacy Analyst Evaluation'!$A$46:$F$120,3,0),""))&amp;""</f>
        <v/>
      </c>
      <c r="L29" s="209" t="str">
        <f>IFERROR(VLOOKUP($I29,'Institution Evaluation'!$A$55:$F$346,4,0),IFERROR(VLOOKUP($I29,'Privacy Analyst Evaluation'!$A$46:$F$120,4,0),""))&amp;""</f>
        <v/>
      </c>
      <c r="M29" s="209" t="str">
        <f>IFERROR(VLOOKUP($I29,'Institution Evaluation'!$A$55:$F$346,6,0),IFERROR(VLOOKUP($I29,'Privacy Analyst Evaluation'!$A$46:$F$120,6,0),""))&amp;""</f>
        <v/>
      </c>
    </row>
    <row r="30" ht="15.75" customHeight="1">
      <c r="A30" s="209">
        <f>IFERROR(IF($A29+1&gt;'(backend scoring)'!$T$335,"",$A29+1),"")</f>
        <v>6</v>
      </c>
      <c r="B30" s="209" t="str">
        <f t="array" ref="B30">XLOOKUP($A30,'(backend scoring)'!$V$2:$V$333,'(backend scoring)'!$A$2:$A$333,"")</f>
        <v>ITAC-08</v>
      </c>
      <c r="C30" s="209" t="str">
        <f>IFERROR(VLOOKUP($B30,'Institution Evaluation'!$A$55:$F$346,2,0),IFERROR(VLOOKUP($B30,'Privacy Analyst Evaluation'!$A$46:$F$120,2,0),""))&amp;""</f>
        <v>Does the solution substantially conform to WCAG 2.1 AA?*</v>
      </c>
      <c r="D30" s="209" t="str">
        <f>IFERROR(VLOOKUP($B30,'Institution Evaluation'!$A$55:$F$346,3,0),IFERROR(VLOOKUP($B30,'Privacy Analyst Evaluation'!$A$46:$F$120,3,0),""))&amp;""</f>
        <v>No</v>
      </c>
      <c r="E30" s="209" t="str">
        <f>IFERROR(VLOOKUP($B30,'Institution Evaluation'!$A$55:$F$346,4,0),IFERROR(VLOOKUP($B30,'Privacy Analyst Evaluation'!$A$46:$F$120,4,0),""))&amp;""</f>
        <v>CoGrader substantially conforms to WCAG 2.1 AA. Our VPAT documents "Supports" conformance across all Level A and Level AA success criteria, including non-text content, captions, keyboard accessibility, timing adjustable, error identification, labels, consistent navigation, and error prevention. The platform is built using Mantine, whose components are tested with axe (jest-axe) for required roles and aria-* attributes, with over 10,000 unit tests covering keyboard support and focus management. Components are also manually tested with screen readers (VoiceOver) to ensure full accessibility for assistive technology users.</v>
      </c>
      <c r="F30" s="209" t="str">
        <f>IFERROR(VLOOKUP($B30,'Institution Evaluation'!$A$55:$F$346,6,0),IFERROR(VLOOKUP($B30,'Privacy Analyst Evaluation'!$A$46:$F$120,6,0),""))&amp;""</f>
        <v/>
      </c>
      <c r="G30" s="248"/>
      <c r="H30" s="209" t="str">
        <f>IFERROR(IF($H29+1&gt;'(backend scoring)'!$Q$335,"",$H29+1),"")</f>
        <v/>
      </c>
      <c r="I30" s="209" t="str">
        <f t="array" ref="I30">XLOOKUP($H30,'(backend scoring)'!$S$2:$S$333,'(backend scoring)'!$A$2:$A$333,"")</f>
        <v/>
      </c>
      <c r="J30" s="209" t="str">
        <f>IFERROR(VLOOKUP($I30,'Institution Evaluation'!$A$55:$F$346,2,0),IFERROR(VLOOKUP($I30,'Privacy Analyst Evaluation'!$A$46:$F$120,2,0),""))</f>
        <v/>
      </c>
      <c r="K30" s="209" t="str">
        <f>IFERROR(VLOOKUP($I30,'Institution Evaluation'!$A$55:$F$346,3,0),IFERROR(VLOOKUP($I30,'Privacy Analyst Evaluation'!$A$46:$F$120,3,0),""))&amp;""</f>
        <v/>
      </c>
      <c r="L30" s="209" t="str">
        <f>IFERROR(VLOOKUP($I30,'Institution Evaluation'!$A$55:$F$346,4,0),IFERROR(VLOOKUP($I30,'Privacy Analyst Evaluation'!$A$46:$F$120,4,0),""))&amp;""</f>
        <v/>
      </c>
      <c r="M30" s="209" t="str">
        <f>IFERROR(VLOOKUP($I30,'Institution Evaluation'!$A$55:$F$346,6,0),IFERROR(VLOOKUP($I30,'Privacy Analyst Evaluation'!$A$46:$F$120,6,0),""))&amp;""</f>
        <v/>
      </c>
    </row>
    <row r="31" ht="15.75" customHeight="1">
      <c r="A31" s="209">
        <f>IFERROR(IF($A30+1&gt;'(backend scoring)'!$T$335,"",$A30+1),"")</f>
        <v>7</v>
      </c>
      <c r="B31" s="209" t="str">
        <f t="array" ref="B31">XLOOKUP($A31,'(backend scoring)'!$V$2:$V$333,'(backend scoring)'!$A$2:$A$333,"")</f>
        <v>ITAC-09</v>
      </c>
      <c r="C31" s="209" t="str">
        <f>IFERROR(VLOOKUP($B31,'Institution Evaluation'!$A$55:$F$346,2,0),IFERROR(VLOOKUP($B31,'Privacy Analyst Evaluation'!$A$46:$F$120,2,0),""))&amp;""</f>
        <v>Do you have a documented and implemented process for reporting and tracking accessibility issues?*</v>
      </c>
      <c r="D31" s="209" t="str">
        <f>IFERROR(VLOOKUP($B31,'Institution Evaluation'!$A$55:$F$346,3,0),IFERROR(VLOOKUP($B31,'Privacy Analyst Evaluation'!$A$46:$F$120,3,0),""))&amp;""</f>
        <v>Yes</v>
      </c>
      <c r="E31" s="209" t="str">
        <f>IFERROR(VLOOKUP($B31,'Institution Evaluation'!$A$55:$F$346,4,0),IFERROR(VLOOKUP($B31,'Privacy Analyst Evaluation'!$A$46:$F$120,4,0),""))&amp;""</f>
        <v>Yes. Accessibility issues can be reported through our standard support channels at support@cograder.com. Issues are logged, tracked, and prioritized within our development workflow. As our UI is built on Mantine components, accessibility issues are addressed through both internal remediation and by leveraging updates from the Mantine library, which maintains an active accessibility testing and improvement process with automated and manual testing protocols.</v>
      </c>
      <c r="F31" s="209" t="str">
        <f>IFERROR(VLOOKUP($B31,'Institution Evaluation'!$A$55:$F$346,6,0),IFERROR(VLOOKUP($B31,'Privacy Analyst Evaluation'!$A$46:$F$120,6,0),""))&amp;""</f>
        <v/>
      </c>
      <c r="G31" s="248"/>
      <c r="H31" s="209" t="str">
        <f>IFERROR(IF($H30+1&gt;'(backend scoring)'!$Q$335,"",$H30+1),"")</f>
        <v/>
      </c>
      <c r="I31" s="209" t="str">
        <f t="array" ref="I31">XLOOKUP($H31,'(backend scoring)'!$S$2:$S$333,'(backend scoring)'!$A$2:$A$333,"")</f>
        <v/>
      </c>
      <c r="J31" s="209" t="str">
        <f>IFERROR(VLOOKUP($I31,'Institution Evaluation'!$A$55:$F$346,2,0),IFERROR(VLOOKUP($I31,'Privacy Analyst Evaluation'!$A$46:$F$120,2,0),""))</f>
        <v/>
      </c>
      <c r="K31" s="209" t="str">
        <f>IFERROR(VLOOKUP($I31,'Institution Evaluation'!$A$55:$F$346,3,0),IFERROR(VLOOKUP($I31,'Privacy Analyst Evaluation'!$A$46:$F$120,3,0),""))&amp;""</f>
        <v/>
      </c>
      <c r="L31" s="209" t="str">
        <f>IFERROR(VLOOKUP($I31,'Institution Evaluation'!$A$55:$F$346,4,0),IFERROR(VLOOKUP($I31,'Privacy Analyst Evaluation'!$A$46:$F$120,4,0),""))&amp;""</f>
        <v/>
      </c>
      <c r="M31" s="209" t="str">
        <f>IFERROR(VLOOKUP($I31,'Institution Evaluation'!$A$55:$F$346,6,0),IFERROR(VLOOKUP($I31,'Privacy Analyst Evaluation'!$A$46:$F$120,6,0),""))&amp;""</f>
        <v/>
      </c>
    </row>
    <row r="32" ht="15.75" customHeight="1">
      <c r="A32" s="209">
        <f>IFERROR(IF($A31+1&gt;'(backend scoring)'!$T$335,"",$A31+1),"")</f>
        <v>8</v>
      </c>
      <c r="B32" s="209" t="str">
        <f t="array" ref="B32">XLOOKUP($A32,'(backend scoring)'!$V$2:$V$333,'(backend scoring)'!$A$2:$A$333,"")</f>
        <v>THRD-02</v>
      </c>
      <c r="C32" s="209" t="str">
        <f>IFERROR(VLOOKUP($B32,'Institution Evaluation'!$A$55:$F$346,2,0),IFERROR(VLOOKUP($B32,'Privacy Analyst Evaluation'!$A$46:$F$120,2,0),""))&amp;""</f>
        <v>Do you have contractual language in place with third parties governing access to institutional data?*</v>
      </c>
      <c r="D32" s="209" t="str">
        <f>IFERROR(VLOOKUP($B32,'Institution Evaluation'!$A$55:$F$346,3,0),IFERROR(VLOOKUP($B32,'Privacy Analyst Evaluation'!$A$46:$F$120,3,0),""))&amp;""</f>
        <v>Yes</v>
      </c>
      <c r="E32" s="209" t="str">
        <f>IFERROR(VLOOKUP($B32,'Institution Evaluation'!$A$55:$F$346,4,0),IFERROR(VLOOKUP($B32,'Privacy Analyst Evaluation'!$A$46:$F$120,4,0),""))&amp;""</f>
        <v>We put contractual security and privacy requirements into vendor agreements and DPAs. These contracts govern who may access institutional data, the permitted purposes, security controls, breach notification, and requirements for subcontractors and subservice organizations. DPAs and vendor agreements are used routinely when institutional data is involved.
Current third parties include:
OpenAI OpCo, LLC – AI text processing (anonymized educational content only)
Cloud hosting provider (U.S.-based) – encrypted data storage and infrastructure security
CoGrader does not share any student PII with third-party AI providers.</v>
      </c>
      <c r="F32" s="209" t="str">
        <f>IFERROR(VLOOKUP($B32,'Institution Evaluation'!$A$55:$F$346,6,0),IFERROR(VLOOKUP($B32,'Privacy Analyst Evaluation'!$A$46:$F$120,6,0),""))&amp;""</f>
        <v/>
      </c>
      <c r="G32" s="248"/>
      <c r="H32" s="209" t="str">
        <f>IFERROR(IF($H31+1&gt;'(backend scoring)'!$Q$335,"",$H31+1),"")</f>
        <v/>
      </c>
      <c r="I32" s="209" t="str">
        <f t="array" ref="I32">XLOOKUP($H32,'(backend scoring)'!$S$2:$S$333,'(backend scoring)'!$A$2:$A$333,"")</f>
        <v/>
      </c>
      <c r="J32" s="209" t="str">
        <f>IFERROR(VLOOKUP($I32,'Institution Evaluation'!$A$55:$F$346,2,0),IFERROR(VLOOKUP($I32,'Privacy Analyst Evaluation'!$A$46:$F$120,2,0),""))</f>
        <v/>
      </c>
      <c r="K32" s="209" t="str">
        <f>IFERROR(VLOOKUP($I32,'Institution Evaluation'!$A$55:$F$346,3,0),IFERROR(VLOOKUP($I32,'Privacy Analyst Evaluation'!$A$46:$F$120,3,0),""))&amp;""</f>
        <v/>
      </c>
      <c r="L32" s="209" t="str">
        <f>IFERROR(VLOOKUP($I32,'Institution Evaluation'!$A$55:$F$346,4,0),IFERROR(VLOOKUP($I32,'Privacy Analyst Evaluation'!$A$46:$F$120,4,0),""))&amp;""</f>
        <v/>
      </c>
      <c r="M32" s="209" t="str">
        <f>IFERROR(VLOOKUP($I32,'Institution Evaluation'!$A$55:$F$346,6,0),IFERROR(VLOOKUP($I32,'Privacy Analyst Evaluation'!$A$46:$F$120,6,0),""))&amp;""</f>
        <v/>
      </c>
    </row>
    <row r="33" ht="15.75" customHeight="1">
      <c r="A33" s="209">
        <f>IFERROR(IF($A32+1&gt;'(backend scoring)'!$T$335,"",$A32+1),"")</f>
        <v>9</v>
      </c>
      <c r="B33" s="209" t="str">
        <f t="array" ref="B33">XLOOKUP($A33,'(backend scoring)'!$V$2:$V$333,'(backend scoring)'!$A$2:$A$333,"")</f>
        <v>THRD-01</v>
      </c>
      <c r="C33" s="209" t="str">
        <f>IFERROR(VLOOKUP($B33,'Institution Evaluation'!$A$55:$F$346,2,0),IFERROR(VLOOKUP($B33,'Privacy Analyst Evaluation'!$A$46:$F$120,2,0),""))&amp;""</f>
        <v>Do you perform security assessments of third-party companies with which you share data (e.g., hosting providers, cloud services, PaaS, IaaS, SaaS)?*</v>
      </c>
      <c r="D33" s="209" t="str">
        <f>IFERROR(VLOOKUP($B33,'Institution Evaluation'!$A$55:$F$346,3,0),IFERROR(VLOOKUP($B33,'Privacy Analyst Evaluation'!$A$46:$F$120,3,0),""))&amp;""</f>
        <v>Yes</v>
      </c>
      <c r="E33" s="209" t="str">
        <f>IFERROR(VLOOKUP($B33,'Institution Evaluation'!$A$55:$F$346,4,0),IFERROR(VLOOKUP($B33,'Privacy Analyst Evaluation'!$A$46:$F$120,4,0),""))&amp;""</f>
        <v>CoGrader’s Vendor Management Policy requires vendor due diligence and ongoing security monitoring. High-risk vendors are reviewed at least annually and we review third-party compliance reports (for example SOC 2 or ISO 27001) as part of onboarding and ongoing oversight.</v>
      </c>
      <c r="F33" s="209" t="str">
        <f>IFERROR(VLOOKUP($B33,'Institution Evaluation'!$A$55:$F$346,6,0),IFERROR(VLOOKUP($B33,'Privacy Analyst Evaluation'!$A$46:$F$120,6,0),""))&amp;""</f>
        <v/>
      </c>
      <c r="G33" s="248"/>
      <c r="H33" s="209" t="str">
        <f>IFERROR(IF($H32+1&gt;'(backend scoring)'!$Q$335,"",$H32+1),"")</f>
        <v/>
      </c>
      <c r="I33" s="209" t="str">
        <f t="array" ref="I33">XLOOKUP($H33,'(backend scoring)'!$S$2:$S$333,'(backend scoring)'!$A$2:$A$333,"")</f>
        <v/>
      </c>
      <c r="J33" s="209" t="str">
        <f>IFERROR(VLOOKUP($I33,'Institution Evaluation'!$A$55:$F$346,2,0),IFERROR(VLOOKUP($I33,'Privacy Analyst Evaluation'!$A$46:$F$120,2,0),""))</f>
        <v/>
      </c>
      <c r="K33" s="209" t="str">
        <f>IFERROR(VLOOKUP($I33,'Institution Evaluation'!$A$55:$F$346,3,0),IFERROR(VLOOKUP($I33,'Privacy Analyst Evaluation'!$A$46:$F$120,3,0),""))&amp;""</f>
        <v/>
      </c>
      <c r="L33" s="209" t="str">
        <f>IFERROR(VLOOKUP($I33,'Institution Evaluation'!$A$55:$F$346,4,0),IFERROR(VLOOKUP($I33,'Privacy Analyst Evaluation'!$A$46:$F$120,4,0),""))&amp;""</f>
        <v/>
      </c>
      <c r="M33" s="209" t="str">
        <f>IFERROR(VLOOKUP($I33,'Institution Evaluation'!$A$55:$F$346,6,0),IFERROR(VLOOKUP($I33,'Privacy Analyst Evaluation'!$A$46:$F$120,6,0),""))&amp;""</f>
        <v/>
      </c>
    </row>
    <row r="34" ht="15.75" customHeight="1">
      <c r="A34" s="209">
        <f>IFERROR(IF($A33+1&gt;'(backend scoring)'!$T$335,"",$A33+1),"")</f>
        <v>10</v>
      </c>
      <c r="B34" s="209" t="str">
        <f t="array" ref="B34">XLOOKUP($A34,'(backend scoring)'!$V$2:$V$333,'(backend scoring)'!$A$2:$A$333,"")</f>
        <v>THRD-03</v>
      </c>
      <c r="C34" s="209" t="str">
        <f>IFERROR(VLOOKUP($B34,'Institution Evaluation'!$A$55:$F$346,2,0),IFERROR(VLOOKUP($B34,'Privacy Analyst Evaluation'!$A$46:$F$120,2,0),""))&amp;""</f>
        <v>Do the contracts in place with these third parties address liability in the event of a data breach?*</v>
      </c>
      <c r="D34" s="209" t="str">
        <f>IFERROR(VLOOKUP($B34,'Institution Evaluation'!$A$55:$F$346,3,0),IFERROR(VLOOKUP($B34,'Privacy Analyst Evaluation'!$A$46:$F$120,3,0),""))&amp;""</f>
        <v>Yes</v>
      </c>
      <c r="E34" s="209" t="str">
        <f>IFERROR(VLOOKUP($B34,'Institution Evaluation'!$A$55:$F$346,4,0),IFERROR(VLOOKUP($B34,'Privacy Analyst Evaluation'!$A$46:$F$120,4,0),""))&amp;""</f>
        <v/>
      </c>
      <c r="F34" s="209" t="str">
        <f>IFERROR(VLOOKUP($B34,'Institution Evaluation'!$A$55:$F$346,6,0),IFERROR(VLOOKUP($B34,'Privacy Analyst Evaluation'!$A$46:$F$120,6,0),""))&amp;""</f>
        <v/>
      </c>
      <c r="G34" s="248"/>
      <c r="H34" s="209" t="str">
        <f>IFERROR(IF($H33+1&gt;'(backend scoring)'!$Q$335,"",$H33+1),"")</f>
        <v/>
      </c>
      <c r="I34" s="209" t="str">
        <f t="array" ref="I34">XLOOKUP($H34,'(backend scoring)'!$S$2:$S$333,'(backend scoring)'!$A$2:$A$333,"")</f>
        <v/>
      </c>
      <c r="J34" s="209" t="str">
        <f>IFERROR(VLOOKUP($I34,'Institution Evaluation'!$A$55:$F$346,2,0),IFERROR(VLOOKUP($I34,'Privacy Analyst Evaluation'!$A$46:$F$120,2,0),""))</f>
        <v/>
      </c>
      <c r="K34" s="209" t="str">
        <f>IFERROR(VLOOKUP($I34,'Institution Evaluation'!$A$55:$F$346,3,0),IFERROR(VLOOKUP($I34,'Privacy Analyst Evaluation'!$A$46:$F$120,3,0),""))&amp;""</f>
        <v/>
      </c>
      <c r="L34" s="209" t="str">
        <f>IFERROR(VLOOKUP($I34,'Institution Evaluation'!$A$55:$F$346,4,0),IFERROR(VLOOKUP($I34,'Privacy Analyst Evaluation'!$A$46:$F$120,4,0),""))&amp;""</f>
        <v/>
      </c>
      <c r="M34" s="209" t="str">
        <f>IFERROR(VLOOKUP($I34,'Institution Evaluation'!$A$55:$F$346,6,0),IFERROR(VLOOKUP($I34,'Privacy Analyst Evaluation'!$A$46:$F$120,6,0),""))&amp;""</f>
        <v/>
      </c>
    </row>
    <row r="35" ht="15.75" customHeight="1">
      <c r="A35" s="209">
        <f>IFERROR(IF($A34+1&gt;'(backend scoring)'!$T$335,"",$A34+1),"")</f>
        <v>11</v>
      </c>
      <c r="B35" s="209" t="str">
        <f t="array" ref="B35">XLOOKUP($A35,'(backend scoring)'!$V$2:$V$333,'(backend scoring)'!$A$2:$A$333,"")</f>
        <v>THRD-04</v>
      </c>
      <c r="C35" s="209" t="str">
        <f>IFERROR(VLOOKUP($B35,'Institution Evaluation'!$A$55:$F$346,2,0),IFERROR(VLOOKUP($B35,'Privacy Analyst Evaluation'!$A$46:$F$120,2,0),""))&amp;""</f>
        <v>Do you have an implemented third-party management strategy?*</v>
      </c>
      <c r="D35" s="209" t="str">
        <f>IFERROR(VLOOKUP($B35,'Institution Evaluation'!$A$55:$F$346,3,0),IFERROR(VLOOKUP($B35,'Privacy Analyst Evaluation'!$A$46:$F$120,3,0),""))&amp;""</f>
        <v>Yes</v>
      </c>
      <c r="E35" s="209" t="str">
        <f>IFERROR(VLOOKUP($B35,'Institution Evaluation'!$A$55:$F$346,4,0),IFERROR(VLOOKUP($B35,'Privacy Analyst Evaluation'!$A$46:$F$120,4,0),""))&amp;""</f>
        <v>CoGrader maintains a formal third-party/vendor management strategy. It includes a documented risk assessment process and risk register, vendor due diligence, security requirements in contracts, and periodic (at least annual) reviews of high-risk vendors’ compliance attestations. These activities are part of our operational controls and governance.</v>
      </c>
      <c r="F35" s="209" t="str">
        <f>IFERROR(VLOOKUP($B35,'Institution Evaluation'!$A$55:$F$346,6,0),IFERROR(VLOOKUP($B35,'Privacy Analyst Evaluation'!$A$46:$F$120,6,0),""))&amp;""</f>
        <v/>
      </c>
      <c r="G35" s="248"/>
      <c r="H35" s="209" t="str">
        <f>IFERROR(IF($H34+1&gt;'(backend scoring)'!$Q$335,"",$H34+1),"")</f>
        <v/>
      </c>
      <c r="I35" s="209" t="str">
        <f t="array" ref="I35">XLOOKUP($H35,'(backend scoring)'!$S$2:$S$333,'(backend scoring)'!$A$2:$A$333,"")</f>
        <v/>
      </c>
      <c r="J35" s="209" t="str">
        <f>IFERROR(VLOOKUP($I35,'Institution Evaluation'!$A$55:$F$346,2,0),IFERROR(VLOOKUP($I35,'Privacy Analyst Evaluation'!$A$46:$F$120,2,0),""))</f>
        <v/>
      </c>
      <c r="K35" s="209" t="str">
        <f>IFERROR(VLOOKUP($I35,'Institution Evaluation'!$A$55:$F$346,3,0),IFERROR(VLOOKUP($I35,'Privacy Analyst Evaluation'!$A$46:$F$120,3,0),""))&amp;""</f>
        <v/>
      </c>
      <c r="L35" s="209" t="str">
        <f>IFERROR(VLOOKUP($I35,'Institution Evaluation'!$A$55:$F$346,4,0),IFERROR(VLOOKUP($I35,'Privacy Analyst Evaluation'!$A$46:$F$120,4,0),""))&amp;""</f>
        <v/>
      </c>
      <c r="M35" s="209" t="str">
        <f>IFERROR(VLOOKUP($I35,'Institution Evaluation'!$A$55:$F$346,6,0),IFERROR(VLOOKUP($I35,'Privacy Analyst Evaluation'!$A$46:$F$120,6,0),""))&amp;""</f>
        <v/>
      </c>
    </row>
    <row r="36" ht="15.75" customHeight="1">
      <c r="A36" s="209">
        <f>IFERROR(IF($A35+1&gt;'(backend scoring)'!$T$335,"",$A35+1),"")</f>
        <v>12</v>
      </c>
      <c r="B36" s="209" t="str">
        <f t="array" ref="B36">XLOOKUP($A36,'(backend scoring)'!$V$2:$V$333,'(backend scoring)'!$A$2:$A$333,"")</f>
        <v>CONS-01</v>
      </c>
      <c r="C36" s="209" t="str">
        <f>IFERROR(VLOOKUP($B36,'Institution Evaluation'!$A$55:$F$346,2,0),IFERROR(VLOOKUP($B36,'Privacy Analyst Evaluation'!$A$46:$F$120,2,0),""))&amp;""</f>
        <v>Will the consultant require access to the institution's network resources?*</v>
      </c>
      <c r="D36" s="209" t="str">
        <f>IFERROR(VLOOKUP($B36,'Institution Evaluation'!$A$55:$F$346,3,0),IFERROR(VLOOKUP($B36,'Privacy Analyst Evaluation'!$A$46:$F$120,3,0),""))&amp;""</f>
        <v/>
      </c>
      <c r="E36" s="209" t="str">
        <f>IFERROR(VLOOKUP($B36,'Institution Evaluation'!$A$55:$F$346,4,0),IFERROR(VLOOKUP($B36,'Privacy Analyst Evaluation'!$A$46:$F$120,4,0),""))&amp;""</f>
        <v>This question does not apply.</v>
      </c>
      <c r="F36" s="209" t="str">
        <f>IFERROR(VLOOKUP($B36,'Institution Evaluation'!$A$55:$F$346,6,0),IFERROR(VLOOKUP($B36,'Privacy Analyst Evaluation'!$A$46:$F$120,6,0),""))&amp;""</f>
        <v/>
      </c>
      <c r="G36" s="248"/>
      <c r="H36" s="209" t="str">
        <f>IFERROR(IF($H35+1&gt;'(backend scoring)'!$Q$335,"",$H35+1),"")</f>
        <v/>
      </c>
      <c r="I36" s="209" t="str">
        <f t="array" ref="I36">XLOOKUP($H36,'(backend scoring)'!$S$2:$S$333,'(backend scoring)'!$A$2:$A$333,"")</f>
        <v/>
      </c>
      <c r="J36" s="209" t="str">
        <f>IFERROR(VLOOKUP($I36,'Institution Evaluation'!$A$55:$F$346,2,0),IFERROR(VLOOKUP($I36,'Privacy Analyst Evaluation'!$A$46:$F$120,2,0),""))</f>
        <v/>
      </c>
      <c r="K36" s="209" t="str">
        <f>IFERROR(VLOOKUP($I36,'Institution Evaluation'!$A$55:$F$346,3,0),IFERROR(VLOOKUP($I36,'Privacy Analyst Evaluation'!$A$46:$F$120,3,0),""))&amp;""</f>
        <v/>
      </c>
      <c r="L36" s="209" t="str">
        <f>IFERROR(VLOOKUP($I36,'Institution Evaluation'!$A$55:$F$346,4,0),IFERROR(VLOOKUP($I36,'Privacy Analyst Evaluation'!$A$46:$F$120,4,0),""))&amp;""</f>
        <v/>
      </c>
      <c r="M36" s="209" t="str">
        <f>IFERROR(VLOOKUP($I36,'Institution Evaluation'!$A$55:$F$346,6,0),IFERROR(VLOOKUP($I36,'Privacy Analyst Evaluation'!$A$46:$F$120,6,0),""))&amp;""</f>
        <v/>
      </c>
    </row>
    <row r="37" ht="15.75" customHeight="1">
      <c r="A37" s="209">
        <f>IFERROR(IF($A36+1&gt;'(backend scoring)'!$T$335,"",$A36+1),"")</f>
        <v>13</v>
      </c>
      <c r="B37" s="209" t="str">
        <f t="array" ref="B37">XLOOKUP($A37,'(backend scoring)'!$V$2:$V$333,'(backend scoring)'!$A$2:$A$333,"")</f>
        <v>CONS-02</v>
      </c>
      <c r="C37" s="209" t="str">
        <f>IFERROR(VLOOKUP($B37,'Institution Evaluation'!$A$55:$F$346,2,0),IFERROR(VLOOKUP($B37,'Privacy Analyst Evaluation'!$A$46:$F$120,2,0),""))&amp;""</f>
        <v>Has the consultant received training on (sensitive, HIPAA, PCI, etc.) data handling?*</v>
      </c>
      <c r="D37" s="209" t="str">
        <f>IFERROR(VLOOKUP($B37,'Institution Evaluation'!$A$55:$F$346,3,0),IFERROR(VLOOKUP($B37,'Privacy Analyst Evaluation'!$A$46:$F$120,3,0),""))&amp;""</f>
        <v/>
      </c>
      <c r="E37" s="209" t="str">
        <f>IFERROR(VLOOKUP($B37,'Institution Evaluation'!$A$55:$F$346,4,0),IFERROR(VLOOKUP($B37,'Privacy Analyst Evaluation'!$A$46:$F$120,4,0),""))&amp;""</f>
        <v>This question does not apply.</v>
      </c>
      <c r="F37" s="209" t="str">
        <f>IFERROR(VLOOKUP($B37,'Institution Evaluation'!$A$55:$F$346,6,0),IFERROR(VLOOKUP($B37,'Privacy Analyst Evaluation'!$A$46:$F$120,6,0),""))&amp;""</f>
        <v/>
      </c>
      <c r="G37" s="248"/>
      <c r="H37" s="209" t="str">
        <f>IFERROR(IF($H36+1&gt;'(backend scoring)'!$Q$335,"",$H36+1),"")</f>
        <v/>
      </c>
      <c r="I37" s="209" t="str">
        <f t="array" ref="I37">XLOOKUP($H37,'(backend scoring)'!$S$2:$S$333,'(backend scoring)'!$A$2:$A$333,"")</f>
        <v/>
      </c>
      <c r="J37" s="209" t="str">
        <f>IFERROR(VLOOKUP($I37,'Institution Evaluation'!$A$55:$F$346,2,0),IFERROR(VLOOKUP($I37,'Privacy Analyst Evaluation'!$A$46:$F$120,2,0),""))</f>
        <v/>
      </c>
      <c r="K37" s="209" t="str">
        <f>IFERROR(VLOOKUP($I37,'Institution Evaluation'!$A$55:$F$346,3,0),IFERROR(VLOOKUP($I37,'Privacy Analyst Evaluation'!$A$46:$F$120,3,0),""))&amp;""</f>
        <v/>
      </c>
      <c r="L37" s="209" t="str">
        <f>IFERROR(VLOOKUP($I37,'Institution Evaluation'!$A$55:$F$346,4,0),IFERROR(VLOOKUP($I37,'Privacy Analyst Evaluation'!$A$46:$F$120,4,0),""))&amp;""</f>
        <v/>
      </c>
      <c r="M37" s="209" t="str">
        <f>IFERROR(VLOOKUP($I37,'Institution Evaluation'!$A$55:$F$346,6,0),IFERROR(VLOOKUP($I37,'Privacy Analyst Evaluation'!$A$46:$F$120,6,0),""))&amp;""</f>
        <v/>
      </c>
    </row>
    <row r="38" ht="53.25" customHeight="1">
      <c r="A38" s="209">
        <f>IFERROR(IF($A37+1&gt;'(backend scoring)'!$T$335,"",$A37+1),"")</f>
        <v>14</v>
      </c>
      <c r="B38" s="209" t="str">
        <f t="array" ref="B38">XLOOKUP($A38,'(backend scoring)'!$V$2:$V$333,'(backend scoring)'!$A$2:$A$333,"")</f>
        <v>CONS-03</v>
      </c>
      <c r="C38" s="209" t="str">
        <f>IFERROR(VLOOKUP($B38,'Institution Evaluation'!$A$55:$F$346,2,0),IFERROR(VLOOKUP($B38,'Privacy Analyst Evaluation'!$A$46:$F$120,2,0),""))&amp;""</f>
        <v>Is the data encrypted (at rest) while in the consultant's possession?*</v>
      </c>
      <c r="D38" s="209" t="str">
        <f>IFERROR(VLOOKUP($B38,'Institution Evaluation'!$A$55:$F$346,3,0),IFERROR(VLOOKUP($B38,'Privacy Analyst Evaluation'!$A$46:$F$120,3,0),""))&amp;""</f>
        <v/>
      </c>
      <c r="E38" s="209" t="str">
        <f>IFERROR(VLOOKUP($B38,'Institution Evaluation'!$A$55:$F$346,4,0),IFERROR(VLOOKUP($B38,'Privacy Analyst Evaluation'!$A$46:$F$120,4,0),""))&amp;""</f>
        <v>This question does not apply.</v>
      </c>
      <c r="F38" s="209" t="str">
        <f>IFERROR(VLOOKUP($B38,'Institution Evaluation'!$A$55:$F$346,6,0),IFERROR(VLOOKUP($B38,'Privacy Analyst Evaluation'!$A$46:$F$120,6,0),""))&amp;""</f>
        <v/>
      </c>
      <c r="G38" s="248"/>
      <c r="H38" s="209" t="str">
        <f>IFERROR(IF($H37+1&gt;'(backend scoring)'!$Q$335,"",$H37+1),"")</f>
        <v/>
      </c>
      <c r="I38" s="209" t="str">
        <f t="array" ref="I38">XLOOKUP($H38,'(backend scoring)'!$S$2:$S$333,'(backend scoring)'!$A$2:$A$333,"")</f>
        <v/>
      </c>
      <c r="J38" s="209" t="str">
        <f>IFERROR(VLOOKUP($I38,'Institution Evaluation'!$A$55:$F$346,2,0),IFERROR(VLOOKUP($I38,'Privacy Analyst Evaluation'!$A$46:$F$120,2,0),""))</f>
        <v/>
      </c>
      <c r="K38" s="209" t="str">
        <f>IFERROR(VLOOKUP($I38,'Institution Evaluation'!$A$55:$F$346,3,0),IFERROR(VLOOKUP($I38,'Privacy Analyst Evaluation'!$A$46:$F$120,3,0),""))&amp;""</f>
        <v/>
      </c>
      <c r="L38" s="209" t="str">
        <f>IFERROR(VLOOKUP($I38,'Institution Evaluation'!$A$55:$F$346,4,0),IFERROR(VLOOKUP($I38,'Privacy Analyst Evaluation'!$A$46:$F$120,4,0),""))&amp;""</f>
        <v/>
      </c>
      <c r="M38" s="209" t="str">
        <f>IFERROR(VLOOKUP($I38,'Institution Evaluation'!$A$55:$F$346,6,0),IFERROR(VLOOKUP($I38,'Privacy Analyst Evaluation'!$A$46:$F$120,6,0),""))&amp;""</f>
        <v/>
      </c>
    </row>
    <row r="39" ht="15.75" customHeight="1">
      <c r="A39" s="209">
        <f>IFERROR(IF($A38+1&gt;'(backend scoring)'!$T$335,"",$A38+1),"")</f>
        <v>15</v>
      </c>
      <c r="B39" s="209" t="str">
        <f t="array" ref="B39">XLOOKUP($A39,'(backend scoring)'!$V$2:$V$333,'(backend scoring)'!$A$2:$A$333,"")</f>
        <v>CONS-04</v>
      </c>
      <c r="C39" s="209" t="str">
        <f>IFERROR(VLOOKUP($B39,'Institution Evaluation'!$A$55:$F$346,2,0),IFERROR(VLOOKUP($B39,'Privacy Analyst Evaluation'!$A$46:$F$120,2,0),""))&amp;""</f>
        <v>Can access be restricted based on source IP address?*</v>
      </c>
      <c r="D39" s="209" t="str">
        <f>IFERROR(VLOOKUP($B39,'Institution Evaluation'!$A$55:$F$346,3,0),IFERROR(VLOOKUP($B39,'Privacy Analyst Evaluation'!$A$46:$F$120,3,0),""))&amp;""</f>
        <v/>
      </c>
      <c r="E39" s="209" t="str">
        <f>IFERROR(VLOOKUP($B39,'Institution Evaluation'!$A$55:$F$346,4,0),IFERROR(VLOOKUP($B39,'Privacy Analyst Evaluation'!$A$46:$F$120,4,0),""))&amp;""</f>
        <v>This question does not apply.</v>
      </c>
      <c r="F39" s="209" t="str">
        <f>IFERROR(VLOOKUP($B39,'Institution Evaluation'!$A$55:$F$346,6,0),IFERROR(VLOOKUP($B39,'Privacy Analyst Evaluation'!$A$46:$F$120,6,0),""))&amp;""</f>
        <v/>
      </c>
      <c r="G39" s="248"/>
      <c r="H39" s="209" t="str">
        <f>IFERROR(IF($H38+1&gt;'(backend scoring)'!$Q$335,"",$H38+1),"")</f>
        <v/>
      </c>
      <c r="I39" s="209" t="str">
        <f t="array" ref="I39">XLOOKUP($H39,'(backend scoring)'!$S$2:$S$333,'(backend scoring)'!$A$2:$A$333,"")</f>
        <v/>
      </c>
      <c r="J39" s="209" t="str">
        <f>IFERROR(VLOOKUP($I39,'Institution Evaluation'!$A$55:$F$346,2,0),IFERROR(VLOOKUP($I39,'Privacy Analyst Evaluation'!$A$46:$F$120,2,0),""))</f>
        <v/>
      </c>
      <c r="K39" s="209" t="str">
        <f>IFERROR(VLOOKUP($I39,'Institution Evaluation'!$A$55:$F$346,3,0),IFERROR(VLOOKUP($I39,'Privacy Analyst Evaluation'!$A$46:$F$120,3,0),""))&amp;""</f>
        <v/>
      </c>
      <c r="L39" s="209" t="str">
        <f>IFERROR(VLOOKUP($I39,'Institution Evaluation'!$A$55:$F$346,4,0),IFERROR(VLOOKUP($I39,'Privacy Analyst Evaluation'!$A$46:$F$120,4,0),""))&amp;""</f>
        <v/>
      </c>
      <c r="M39" s="209" t="str">
        <f>IFERROR(VLOOKUP($I39,'Institution Evaluation'!$A$55:$F$346,6,0),IFERROR(VLOOKUP($I39,'Privacy Analyst Evaluation'!$A$46:$F$120,6,0),""))&amp;""</f>
        <v/>
      </c>
    </row>
    <row r="40" ht="15.75" customHeight="1">
      <c r="A40" s="209">
        <f>IFERROR(IF($A39+1&gt;'(backend scoring)'!$T$335,"",$A39+1),"")</f>
        <v>16</v>
      </c>
      <c r="B40" s="209" t="str">
        <f t="array" ref="B40">XLOOKUP($A40,'(backend scoring)'!$V$2:$V$333,'(backend scoring)'!$A$2:$A$333,"")</f>
        <v>APPL-01</v>
      </c>
      <c r="C40" s="209" t="str">
        <f>IFERROR(VLOOKUP($B40,'Institution Evaluation'!$A$55:$F$346,2,0),IFERROR(VLOOKUP($B40,'Privacy Analyst Evaluation'!$A$46:$F$120,2,0),""))&amp;""</f>
        <v>Are access controls for institutional accounts based on structured rules, such as role-based access control (RBAC), attribute-based access control (ABAC), or policy-based access control (PBAC)?*</v>
      </c>
      <c r="D40" s="209" t="str">
        <f>IFERROR(VLOOKUP($B40,'Institution Evaluation'!$A$55:$F$346,3,0),IFERROR(VLOOKUP($B40,'Privacy Analyst Evaluation'!$A$46:$F$120,3,0),""))&amp;""</f>
        <v>No</v>
      </c>
      <c r="E40" s="209" t="str">
        <f>IFERROR(VLOOKUP($B40,'Institution Evaluation'!$A$55:$F$346,4,0),IFERROR(VLOOKUP($B40,'Privacy Analyst Evaluation'!$A$46:$F$120,4,0),""))&amp;""</f>
        <v>CoGrader currently supports only teacher roles with access to their own data. </v>
      </c>
      <c r="F40" s="209" t="str">
        <f>IFERROR(VLOOKUP($B40,'Institution Evaluation'!$A$55:$F$346,6,0),IFERROR(VLOOKUP($B40,'Privacy Analyst Evaluation'!$A$46:$F$120,6,0),""))&amp;""</f>
        <v/>
      </c>
      <c r="G40" s="248"/>
      <c r="H40" s="209" t="str">
        <f>IFERROR(IF($H39+1&gt;'(backend scoring)'!$Q$335,"",$H39+1),"")</f>
        <v/>
      </c>
      <c r="I40" s="209" t="str">
        <f t="array" ref="I40">XLOOKUP($H40,'(backend scoring)'!$S$2:$S$333,'(backend scoring)'!$A$2:$A$333,"")</f>
        <v/>
      </c>
      <c r="J40" s="209" t="str">
        <f>IFERROR(VLOOKUP($I40,'Institution Evaluation'!$A$55:$F$346,2,0),IFERROR(VLOOKUP($I40,'Privacy Analyst Evaluation'!$A$46:$F$120,2,0),""))</f>
        <v/>
      </c>
      <c r="K40" s="209" t="str">
        <f>IFERROR(VLOOKUP($I40,'Institution Evaluation'!$A$55:$F$346,3,0),IFERROR(VLOOKUP($I40,'Privacy Analyst Evaluation'!$A$46:$F$120,3,0),""))&amp;""</f>
        <v/>
      </c>
      <c r="L40" s="209" t="str">
        <f>IFERROR(VLOOKUP($I40,'Institution Evaluation'!$A$55:$F$346,4,0),IFERROR(VLOOKUP($I40,'Privacy Analyst Evaluation'!$A$46:$F$120,4,0),""))&amp;""</f>
        <v/>
      </c>
      <c r="M40" s="209" t="str">
        <f>IFERROR(VLOOKUP($I40,'Institution Evaluation'!$A$55:$F$346,6,0),IFERROR(VLOOKUP($I40,'Privacy Analyst Evaluation'!$A$46:$F$120,6,0),""))&amp;""</f>
        <v/>
      </c>
    </row>
    <row r="41" ht="15.75" customHeight="1">
      <c r="A41" s="209">
        <f>IFERROR(IF($A40+1&gt;'(backend scoring)'!$T$335,"",$A40+1),"")</f>
        <v>17</v>
      </c>
      <c r="B41" s="209" t="str">
        <f t="array" ref="B41">XLOOKUP($A41,'(backend scoring)'!$V$2:$V$333,'(backend scoring)'!$A$2:$A$333,"")</f>
        <v>APPL-02</v>
      </c>
      <c r="C41" s="209" t="str">
        <f>IFERROR(VLOOKUP($B41,'Institution Evaluation'!$A$55:$F$346,2,0),IFERROR(VLOOKUP($B41,'Privacy Analyst Evaluation'!$A$46:$F$120,2,0),""))&amp;""</f>
        <v>Are you using a web application firewall (WAF)?*</v>
      </c>
      <c r="D41" s="209" t="str">
        <f>IFERROR(VLOOKUP($B41,'Institution Evaluation'!$A$55:$F$346,3,0),IFERROR(VLOOKUP($B41,'Privacy Analyst Evaluation'!$A$46:$F$120,3,0),""))&amp;""</f>
        <v>Yes</v>
      </c>
      <c r="E41" s="209" t="str">
        <f>IFERROR(VLOOKUP($B41,'Institution Evaluation'!$A$55:$F$346,4,0),IFERROR(VLOOKUP($B41,'Privacy Analyst Evaluation'!$A$46:$F$120,4,0),""))&amp;""</f>
        <v>Production traffic is protected by boundary protection and WAF controls. We deploy cloud WAF protections (edge WAF / Cloud Armor or equivalent) to block OWASP Top 10 threats, rate limit suspicious traffic, and enforce application rules.</v>
      </c>
      <c r="F41" s="209" t="str">
        <f>IFERROR(VLOOKUP($B41,'Institution Evaluation'!$A$55:$F$346,6,0),IFERROR(VLOOKUP($B41,'Privacy Analyst Evaluation'!$A$46:$F$120,6,0),""))&amp;""</f>
        <v/>
      </c>
      <c r="G41" s="248"/>
      <c r="H41" s="209" t="str">
        <f>IFERROR(IF($H40+1&gt;'(backend scoring)'!$Q$335,"",$H40+1),"")</f>
        <v/>
      </c>
      <c r="I41" s="209" t="str">
        <f t="array" ref="I41">XLOOKUP($H41,'(backend scoring)'!$S$2:$S$333,'(backend scoring)'!$A$2:$A$333,"")</f>
        <v/>
      </c>
      <c r="J41" s="209" t="str">
        <f>IFERROR(VLOOKUP($I41,'Institution Evaluation'!$A$55:$F$346,2,0),IFERROR(VLOOKUP($I41,'Privacy Analyst Evaluation'!$A$46:$F$120,2,0),""))</f>
        <v/>
      </c>
      <c r="K41" s="209" t="str">
        <f>IFERROR(VLOOKUP($I41,'Institution Evaluation'!$A$55:$F$346,3,0),IFERROR(VLOOKUP($I41,'Privacy Analyst Evaluation'!$A$46:$F$120,3,0),""))&amp;""</f>
        <v/>
      </c>
      <c r="L41" s="209" t="str">
        <f>IFERROR(VLOOKUP($I41,'Institution Evaluation'!$A$55:$F$346,4,0),IFERROR(VLOOKUP($I41,'Privacy Analyst Evaluation'!$A$46:$F$120,4,0),""))&amp;""</f>
        <v/>
      </c>
      <c r="M41" s="209" t="str">
        <f>IFERROR(VLOOKUP($I41,'Institution Evaluation'!$A$55:$F$346,6,0),IFERROR(VLOOKUP($I41,'Privacy Analyst Evaluation'!$A$46:$F$120,6,0),""))&amp;""</f>
        <v/>
      </c>
    </row>
    <row r="42" ht="15.75" customHeight="1">
      <c r="A42" s="209">
        <f>IFERROR(IF($A41+1&gt;'(backend scoring)'!$T$335,"",$A41+1),"")</f>
        <v>18</v>
      </c>
      <c r="B42" s="209" t="str">
        <f t="array" ref="B42">XLOOKUP($A42,'(backend scoring)'!$V$2:$V$333,'(backend scoring)'!$A$2:$A$333,"")</f>
        <v>APPL-03</v>
      </c>
      <c r="C42" s="209" t="str">
        <f>IFERROR(VLOOKUP($B42,'Institution Evaluation'!$A$55:$F$346,2,0),IFERROR(VLOOKUP($B42,'Privacy Analyst Evaluation'!$A$46:$F$120,2,0),""))&amp;""</f>
        <v>Are only currently supported operating system(s), software, and libraries leveraged by the system(s)/application(s) that will have access to institution's data?*</v>
      </c>
      <c r="D42" s="209" t="str">
        <f>IFERROR(VLOOKUP($B42,'Institution Evaluation'!$A$55:$F$346,3,0),IFERROR(VLOOKUP($B42,'Privacy Analyst Evaluation'!$A$46:$F$120,3,0),""))&amp;""</f>
        <v>Yes</v>
      </c>
      <c r="E42" s="209" t="str">
        <f>IFERROR(VLOOKUP($B42,'Institution Evaluation'!$A$55:$F$346,4,0),IFERROR(VLOOKUP($B42,'Privacy Analyst Evaluation'!$A$46:$F$120,4,0),""))&amp;""</f>
        <v>We require that only supported OS versions, libraries and runtime dependencies are used in environments that process institutional data. Changes to dependencies are controlled via the Change Management and Secure Development policies.
Dependency and third-party library checks (including SBOM/SCA) are part of pre-release gates. Vulnerability scans run regularly and critical patches are applied via a structured review and deployment process. Annual penetration tests supplement this program.</v>
      </c>
      <c r="F42" s="209" t="str">
        <f>IFERROR(VLOOKUP($B42,'Institution Evaluation'!$A$55:$F$346,6,0),IFERROR(VLOOKUP($B42,'Privacy Analyst Evaluation'!$A$46:$F$120,6,0),""))&amp;""</f>
        <v/>
      </c>
      <c r="G42" s="248"/>
      <c r="H42" s="209" t="str">
        <f>IFERROR(IF($H41+1&gt;'(backend scoring)'!$Q$335,"",$H41+1),"")</f>
        <v/>
      </c>
      <c r="I42" s="209" t="str">
        <f t="array" ref="I42">XLOOKUP($H42,'(backend scoring)'!$S$2:$S$333,'(backend scoring)'!$A$2:$A$333,"")</f>
        <v/>
      </c>
      <c r="J42" s="209" t="str">
        <f>IFERROR(VLOOKUP($I42,'Institution Evaluation'!$A$55:$F$346,2,0),IFERROR(VLOOKUP($I42,'Privacy Analyst Evaluation'!$A$46:$F$120,2,0),""))</f>
        <v/>
      </c>
      <c r="K42" s="209" t="str">
        <f>IFERROR(VLOOKUP($I42,'Institution Evaluation'!$A$55:$F$346,3,0),IFERROR(VLOOKUP($I42,'Privacy Analyst Evaluation'!$A$46:$F$120,3,0),""))&amp;""</f>
        <v/>
      </c>
      <c r="L42" s="209" t="str">
        <f>IFERROR(VLOOKUP($I42,'Institution Evaluation'!$A$55:$F$346,4,0),IFERROR(VLOOKUP($I42,'Privacy Analyst Evaluation'!$A$46:$F$120,4,0),""))&amp;""</f>
        <v/>
      </c>
      <c r="M42" s="209" t="str">
        <f>IFERROR(VLOOKUP($I42,'Institution Evaluation'!$A$55:$F$346,6,0),IFERROR(VLOOKUP($I42,'Privacy Analyst Evaluation'!$A$46:$F$120,6,0),""))&amp;""</f>
        <v/>
      </c>
    </row>
    <row r="43" ht="15.75" customHeight="1">
      <c r="A43" s="209">
        <f>IFERROR(IF($A42+1&gt;'(backend scoring)'!$T$335,"",$A42+1),"")</f>
        <v>19</v>
      </c>
      <c r="B43" s="209" t="str">
        <f t="array" ref="B43">XLOOKUP($A43,'(backend scoring)'!$V$2:$V$333,'(backend scoring)'!$A$2:$A$333,"")</f>
        <v>APPL-04</v>
      </c>
      <c r="C43" s="209" t="str">
        <f>IFERROR(VLOOKUP($B43,'Institution Evaluation'!$A$55:$F$346,2,0),IFERROR(VLOOKUP($B43,'Privacy Analyst Evaluation'!$A$46:$F$120,2,0),""))&amp;""</f>
        <v>Does your application require access to location or GPS data?*</v>
      </c>
      <c r="D43" s="209" t="str">
        <f>IFERROR(VLOOKUP($B43,'Institution Evaluation'!$A$55:$F$346,3,0),IFERROR(VLOOKUP($B43,'Privacy Analyst Evaluation'!$A$46:$F$120,3,0),""))&amp;""</f>
        <v>No</v>
      </c>
      <c r="E43" s="209" t="str">
        <f>IFERROR(VLOOKUP($B43,'Institution Evaluation'!$A$55:$F$346,4,0),IFERROR(VLOOKUP($B43,'Privacy Analyst Evaluation'!$A$46:$F$120,4,0),""))&amp;""</f>
        <v/>
      </c>
      <c r="F43" s="209" t="str">
        <f>IFERROR(VLOOKUP($B43,'Institution Evaluation'!$A$55:$F$346,6,0),IFERROR(VLOOKUP($B43,'Privacy Analyst Evaluation'!$A$46:$F$120,6,0),""))&amp;""</f>
        <v/>
      </c>
      <c r="G43" s="248"/>
      <c r="H43" s="209" t="str">
        <f>IFERROR(IF($H42+1&gt;'(backend scoring)'!$Q$335,"",$H42+1),"")</f>
        <v/>
      </c>
      <c r="I43" s="209" t="str">
        <f t="array" ref="I43">XLOOKUP($H43,'(backend scoring)'!$S$2:$S$333,'(backend scoring)'!$A$2:$A$333,"")</f>
        <v/>
      </c>
      <c r="J43" s="209" t="str">
        <f>IFERROR(VLOOKUP($I43,'Institution Evaluation'!$A$55:$F$346,2,0),IFERROR(VLOOKUP($I43,'Privacy Analyst Evaluation'!$A$46:$F$120,2,0),""))</f>
        <v/>
      </c>
      <c r="K43" s="209" t="str">
        <f>IFERROR(VLOOKUP($I43,'Institution Evaluation'!$A$55:$F$346,3,0),IFERROR(VLOOKUP($I43,'Privacy Analyst Evaluation'!$A$46:$F$120,3,0),""))&amp;""</f>
        <v/>
      </c>
      <c r="L43" s="209" t="str">
        <f>IFERROR(VLOOKUP($I43,'Institution Evaluation'!$A$55:$F$346,4,0),IFERROR(VLOOKUP($I43,'Privacy Analyst Evaluation'!$A$46:$F$120,4,0),""))&amp;""</f>
        <v/>
      </c>
      <c r="M43" s="209" t="str">
        <f>IFERROR(VLOOKUP($I43,'Institution Evaluation'!$A$55:$F$346,6,0),IFERROR(VLOOKUP($I43,'Privacy Analyst Evaluation'!$A$46:$F$120,6,0),""))&amp;""</f>
        <v/>
      </c>
    </row>
    <row r="44" ht="15.75" customHeight="1">
      <c r="A44" s="209">
        <f>IFERROR(IF($A43+1&gt;'(backend scoring)'!$T$335,"",$A43+1),"")</f>
        <v>20</v>
      </c>
      <c r="B44" s="209" t="str">
        <f t="array" ref="B44">XLOOKUP($A44,'(backend scoring)'!$V$2:$V$333,'(backend scoring)'!$A$2:$A$333,"")</f>
        <v>APPL-05</v>
      </c>
      <c r="C44" s="209" t="str">
        <f>IFERROR(VLOOKUP($B44,'Institution Evaluation'!$A$55:$F$346,2,0),IFERROR(VLOOKUP($B44,'Privacy Analyst Evaluation'!$A$46:$F$120,2,0),""))&amp;""</f>
        <v>Does your application provide separation of duties between security administration, system administration, and standard user functions?*</v>
      </c>
      <c r="D44" s="209" t="str">
        <f>IFERROR(VLOOKUP($B44,'Institution Evaluation'!$A$55:$F$346,3,0),IFERROR(VLOOKUP($B44,'Privacy Analyst Evaluation'!$A$46:$F$120,3,0),""))&amp;""</f>
        <v>No</v>
      </c>
      <c r="E44" s="209" t="str">
        <f>IFERROR(VLOOKUP($B44,'Institution Evaluation'!$A$55:$F$346,4,0),IFERROR(VLOOKUP($B44,'Privacy Analyst Evaluation'!$A$46:$F$120,4,0),""))&amp;""</f>
        <v>CoGrader currently supports only teacher roles with access to their own data. </v>
      </c>
      <c r="F44" s="209" t="str">
        <f>IFERROR(VLOOKUP($B44,'Institution Evaluation'!$A$55:$F$346,6,0),IFERROR(VLOOKUP($B44,'Privacy Analyst Evaluation'!$A$46:$F$120,6,0),""))&amp;""</f>
        <v/>
      </c>
      <c r="G44" s="248"/>
      <c r="H44" s="209" t="str">
        <f>IFERROR(IF($H43+1&gt;'(backend scoring)'!$Q$335,"",$H43+1),"")</f>
        <v/>
      </c>
      <c r="I44" s="209" t="str">
        <f t="array" ref="I44">XLOOKUP($H44,'(backend scoring)'!$S$2:$S$333,'(backend scoring)'!$A$2:$A$333,"")</f>
        <v/>
      </c>
      <c r="J44" s="209" t="str">
        <f>IFERROR(VLOOKUP($I44,'Institution Evaluation'!$A$55:$F$346,2,0),IFERROR(VLOOKUP($I44,'Privacy Analyst Evaluation'!$A$46:$F$120,2,0),""))</f>
        <v/>
      </c>
      <c r="K44" s="209" t="str">
        <f>IFERROR(VLOOKUP($I44,'Institution Evaluation'!$A$55:$F$346,3,0),IFERROR(VLOOKUP($I44,'Privacy Analyst Evaluation'!$A$46:$F$120,3,0),""))&amp;""</f>
        <v/>
      </c>
      <c r="L44" s="209" t="str">
        <f>IFERROR(VLOOKUP($I44,'Institution Evaluation'!$A$55:$F$346,4,0),IFERROR(VLOOKUP($I44,'Privacy Analyst Evaluation'!$A$46:$F$120,4,0),""))&amp;""</f>
        <v/>
      </c>
      <c r="M44" s="209" t="str">
        <f>IFERROR(VLOOKUP($I44,'Institution Evaluation'!$A$55:$F$346,6,0),IFERROR(VLOOKUP($I44,'Privacy Analyst Evaluation'!$A$46:$F$120,6,0),""))&amp;""</f>
        <v/>
      </c>
    </row>
    <row r="45" ht="15.75" customHeight="1">
      <c r="A45" s="209">
        <f>IFERROR(IF($A44+1&gt;'(backend scoring)'!$T$335,"",$A44+1),"")</f>
        <v>21</v>
      </c>
      <c r="B45" s="209" t="str">
        <f t="array" ref="B45">XLOOKUP($A45,'(backend scoring)'!$V$2:$V$333,'(backend scoring)'!$A$2:$A$333,"")</f>
        <v>APPL-06</v>
      </c>
      <c r="C45" s="209" t="str">
        <f>IFERROR(VLOOKUP($B45,'Institution Evaluation'!$A$55:$F$346,2,0),IFERROR(VLOOKUP($B45,'Privacy Analyst Evaluation'!$A$46:$F$120,2,0),""))&amp;""</f>
        <v>Do you subject your code to static code analysis and/or static application security testing prior to release?*</v>
      </c>
      <c r="D45" s="209" t="str">
        <f>IFERROR(VLOOKUP($B45,'Institution Evaluation'!$A$55:$F$346,3,0),IFERROR(VLOOKUP($B45,'Privacy Analyst Evaluation'!$A$46:$F$120,3,0),""))&amp;""</f>
        <v>Yes</v>
      </c>
      <c r="E45" s="209" t="str">
        <f>IFERROR(VLOOKUP($B45,'Institution Evaluation'!$A$55:$F$346,4,0),IFERROR(VLOOKUP($B45,'Privacy Analyst Evaluation'!$A$46:$F$120,4,0),""))&amp;""</f>
        <v>Static Application Security Testing (SAST) and secure code review are part of our Secure Development lifecycle. Developers run automated SAST during CI, and findings must be triaged and remediated before code is promoted. Code reviews and QA gates are enforced in the pre-production pipeline.</v>
      </c>
      <c r="F45" s="209" t="str">
        <f>IFERROR(VLOOKUP($B45,'Institution Evaluation'!$A$55:$F$346,6,0),IFERROR(VLOOKUP($B45,'Privacy Analyst Evaluation'!$A$46:$F$120,6,0),""))&amp;""</f>
        <v/>
      </c>
      <c r="G45" s="248"/>
      <c r="H45" s="209" t="str">
        <f>IFERROR(IF($H44+1&gt;'(backend scoring)'!$Q$335,"",$H44+1),"")</f>
        <v/>
      </c>
      <c r="I45" s="209" t="str">
        <f t="array" ref="I45">XLOOKUP($H45,'(backend scoring)'!$S$2:$S$333,'(backend scoring)'!$A$2:$A$333,"")</f>
        <v/>
      </c>
      <c r="J45" s="209" t="str">
        <f>IFERROR(VLOOKUP($I45,'Institution Evaluation'!$A$55:$F$346,2,0),IFERROR(VLOOKUP($I45,'Privacy Analyst Evaluation'!$A$46:$F$120,2,0),""))</f>
        <v/>
      </c>
      <c r="K45" s="209" t="str">
        <f>IFERROR(VLOOKUP($I45,'Institution Evaluation'!$A$55:$F$346,3,0),IFERROR(VLOOKUP($I45,'Privacy Analyst Evaluation'!$A$46:$F$120,3,0),""))&amp;""</f>
        <v/>
      </c>
      <c r="L45" s="209" t="str">
        <f>IFERROR(VLOOKUP($I45,'Institution Evaluation'!$A$55:$F$346,4,0),IFERROR(VLOOKUP($I45,'Privacy Analyst Evaluation'!$A$46:$F$120,4,0),""))&amp;""</f>
        <v/>
      </c>
      <c r="M45" s="209" t="str">
        <f>IFERROR(VLOOKUP($I45,'Institution Evaluation'!$A$55:$F$346,6,0),IFERROR(VLOOKUP($I45,'Privacy Analyst Evaluation'!$A$46:$F$120,6,0),""))&amp;""</f>
        <v/>
      </c>
    </row>
    <row r="46" ht="15.75" customHeight="1">
      <c r="A46" s="209">
        <f>IFERROR(IF($A45+1&gt;'(backend scoring)'!$T$335,"",$A45+1),"")</f>
        <v>22</v>
      </c>
      <c r="B46" s="209" t="str">
        <f t="array" ref="B46">XLOOKUP($A46,'(backend scoring)'!$V$2:$V$333,'(backend scoring)'!$A$2:$A$333,"")</f>
        <v>APPL-07</v>
      </c>
      <c r="C46" s="209" t="str">
        <f>IFERROR(VLOOKUP($B46,'Institution Evaluation'!$A$55:$F$346,2,0),IFERROR(VLOOKUP($B46,'Privacy Analyst Evaluation'!$A$46:$F$120,2,0),""))&amp;""</f>
        <v>Do you have software testing processes (dynamic or static) that are established and followed?*</v>
      </c>
      <c r="D46" s="209" t="str">
        <f>IFERROR(VLOOKUP($B46,'Institution Evaluation'!$A$55:$F$346,3,0),IFERROR(VLOOKUP($B46,'Privacy Analyst Evaluation'!$A$46:$F$120,3,0),""))&amp;""</f>
        <v>Yes</v>
      </c>
      <c r="E46" s="209" t="str">
        <f>IFERROR(VLOOKUP($B46,'Institution Evaluation'!$A$55:$F$346,4,0),IFERROR(VLOOKUP($B46,'Privacy Analyst Evaluation'!$A$46:$F$120,4,0),""))&amp;""</f>
        <v>We run a combination of automated unit/integration tests, SAST, DAST (dynamic testing), and manual QA in staging prior to production releases. Security testing (including third-party penetration testing) is performed on an annual cadence and after major releases. Test results and remediation tickets are tracked in our development tooling and available for audit.</v>
      </c>
      <c r="F46" s="209" t="str">
        <f>IFERROR(VLOOKUP($B46,'Institution Evaluation'!$A$55:$F$346,6,0),IFERROR(VLOOKUP($B46,'Privacy Analyst Evaluation'!$A$46:$F$120,6,0),""))&amp;""</f>
        <v/>
      </c>
      <c r="G46" s="248"/>
      <c r="H46" s="209" t="str">
        <f>IFERROR(IF($H45+1&gt;'(backend scoring)'!$Q$335,"",$H45+1),"")</f>
        <v/>
      </c>
      <c r="I46" s="209" t="str">
        <f t="array" ref="I46">XLOOKUP($H46,'(backend scoring)'!$S$2:$S$333,'(backend scoring)'!$A$2:$A$333,"")</f>
        <v/>
      </c>
      <c r="J46" s="209" t="str">
        <f>IFERROR(VLOOKUP($I46,'Institution Evaluation'!$A$55:$F$346,2,0),IFERROR(VLOOKUP($I46,'Privacy Analyst Evaluation'!$A$46:$F$120,2,0),""))</f>
        <v/>
      </c>
      <c r="K46" s="209" t="str">
        <f>IFERROR(VLOOKUP($I46,'Institution Evaluation'!$A$55:$F$346,3,0),IFERROR(VLOOKUP($I46,'Privacy Analyst Evaluation'!$A$46:$F$120,3,0),""))&amp;""</f>
        <v/>
      </c>
      <c r="L46" s="209" t="str">
        <f>IFERROR(VLOOKUP($I46,'Institution Evaluation'!$A$55:$F$346,4,0),IFERROR(VLOOKUP($I46,'Privacy Analyst Evaluation'!$A$46:$F$120,4,0),""))&amp;""</f>
        <v/>
      </c>
      <c r="M46" s="209" t="str">
        <f>IFERROR(VLOOKUP($I46,'Institution Evaluation'!$A$55:$F$346,6,0),IFERROR(VLOOKUP($I46,'Privacy Analyst Evaluation'!$A$46:$F$120,6,0),""))&amp;""</f>
        <v/>
      </c>
    </row>
    <row r="47" ht="15.75" customHeight="1">
      <c r="A47" s="209">
        <f>IFERROR(IF($A46+1&gt;'(backend scoring)'!$T$335,"",$A46+1),"")</f>
        <v>23</v>
      </c>
      <c r="B47" s="209" t="str">
        <f t="array" ref="B47">XLOOKUP($A47,'(backend scoring)'!$V$2:$V$333,'(backend scoring)'!$A$2:$A$333,"")</f>
        <v>AAAI-01</v>
      </c>
      <c r="C47" s="209" t="str">
        <f>IFERROR(VLOOKUP($B47,'Institution Evaluation'!$A$55:$F$346,2,0),IFERROR(VLOOKUP($B47,'Privacy Analyst Evaluation'!$A$46:$F$120,2,0),""))&amp;""</f>
        <v>Does your solution support single sign-on (SSO) protocols for user and administrator authentication?*</v>
      </c>
      <c r="D47" s="209" t="str">
        <f>IFERROR(VLOOKUP($B47,'Institution Evaluation'!$A$55:$F$346,3,0),IFERROR(VLOOKUP($B47,'Privacy Analyst Evaluation'!$A$46:$F$120,3,0),""))&amp;""</f>
        <v>Yes</v>
      </c>
      <c r="E47" s="209" t="str">
        <f>IFERROR(VLOOKUP($B47,'Institution Evaluation'!$A$55:$F$346,4,0),IFERROR(VLOOKUP($B47,'Privacy Analyst Evaluation'!$A$46:$F$120,4,0),""))&amp;""</f>
        <v>CoGrader uses Clerk Auth Service for authentication (per the architecture diagram in the SOC 2 report). Through Edlink, CoGrader supports Google SSO, Clever SSO, ClassLink SSO, and any OIDC-compliant provider. Additionally, CoGrader supports Google login and email magic link authentication directly.</v>
      </c>
      <c r="F47" s="209" t="str">
        <f>IFERROR(VLOOKUP($B47,'Institution Evaluation'!$A$55:$F$346,6,0),IFERROR(VLOOKUP($B47,'Privacy Analyst Evaluation'!$A$46:$F$120,6,0),""))&amp;""</f>
        <v/>
      </c>
      <c r="G47" s="248"/>
      <c r="H47" s="209" t="str">
        <f>IFERROR(IF($H46+1&gt;'(backend scoring)'!$Q$335,"",$H46+1),"")</f>
        <v/>
      </c>
      <c r="I47" s="209" t="str">
        <f t="array" ref="I47">XLOOKUP($H47,'(backend scoring)'!$S$2:$S$333,'(backend scoring)'!$A$2:$A$333,"")</f>
        <v/>
      </c>
      <c r="J47" s="209" t="str">
        <f>IFERROR(VLOOKUP($I47,'Institution Evaluation'!$A$55:$F$346,2,0),IFERROR(VLOOKUP($I47,'Privacy Analyst Evaluation'!$A$46:$F$120,2,0),""))</f>
        <v/>
      </c>
      <c r="K47" s="209" t="str">
        <f>IFERROR(VLOOKUP($I47,'Institution Evaluation'!$A$55:$F$346,3,0),IFERROR(VLOOKUP($I47,'Privacy Analyst Evaluation'!$A$46:$F$120,3,0),""))&amp;""</f>
        <v/>
      </c>
      <c r="L47" s="209" t="str">
        <f>IFERROR(VLOOKUP($I47,'Institution Evaluation'!$A$55:$F$346,4,0),IFERROR(VLOOKUP($I47,'Privacy Analyst Evaluation'!$A$46:$F$120,4,0),""))&amp;""</f>
        <v/>
      </c>
      <c r="M47" s="209" t="str">
        <f>IFERROR(VLOOKUP($I47,'Institution Evaluation'!$A$55:$F$346,6,0),IFERROR(VLOOKUP($I47,'Privacy Analyst Evaluation'!$A$46:$F$120,6,0),""))&amp;""</f>
        <v/>
      </c>
    </row>
    <row r="48" ht="15.75" customHeight="1">
      <c r="A48" s="209">
        <f>IFERROR(IF($A47+1&gt;'(backend scoring)'!$T$335,"",$A47+1),"")</f>
        <v>24</v>
      </c>
      <c r="B48" s="209" t="str">
        <f t="array" ref="B48">XLOOKUP($A48,'(backend scoring)'!$V$2:$V$333,'(backend scoring)'!$A$2:$A$333,"")</f>
        <v>AAAI-02</v>
      </c>
      <c r="C48" s="209" t="str">
        <f>IFERROR(VLOOKUP($B48,'Institution Evaluation'!$A$55:$F$346,2,0),IFERROR(VLOOKUP($B48,'Privacy Analyst Evaluation'!$A$46:$F$120,2,0),""))&amp;""</f>
        <v>For customers not using SSO, does your solution support local authentication protocols for user and administrator authentication?*</v>
      </c>
      <c r="D48" s="209" t="str">
        <f>IFERROR(VLOOKUP($B48,'Institution Evaluation'!$A$55:$F$346,3,0),IFERROR(VLOOKUP($B48,'Privacy Analyst Evaluation'!$A$46:$F$120,3,0),""))&amp;""</f>
        <v>Yes</v>
      </c>
      <c r="E48" s="209" t="str">
        <f>IFERROR(VLOOKUP($B48,'Institution Evaluation'!$A$55:$F$346,4,0),IFERROR(VLOOKUP($B48,'Privacy Analyst Evaluation'!$A$46:$F$120,4,0),""))&amp;""</f>
        <v>Yes. CoGrader supports email magic link authentication as an alternative to SSO-based login.</v>
      </c>
      <c r="F48" s="209" t="str">
        <f>IFERROR(VLOOKUP($B48,'Institution Evaluation'!$A$55:$F$346,6,0),IFERROR(VLOOKUP($B48,'Privacy Analyst Evaluation'!$A$46:$F$120,6,0),""))&amp;""</f>
        <v/>
      </c>
      <c r="G48" s="248"/>
      <c r="H48" s="209" t="str">
        <f>IFERROR(IF($H47+1&gt;'(backend scoring)'!$Q$335,"",$H47+1),"")</f>
        <v/>
      </c>
      <c r="I48" s="209" t="str">
        <f t="array" ref="I48">XLOOKUP($H48,'(backend scoring)'!$S$2:$S$333,'(backend scoring)'!$A$2:$A$333,"")</f>
        <v/>
      </c>
      <c r="J48" s="209" t="str">
        <f>IFERROR(VLOOKUP($I48,'Institution Evaluation'!$A$55:$F$346,2,0),IFERROR(VLOOKUP($I48,'Privacy Analyst Evaluation'!$A$46:$F$120,2,0),""))</f>
        <v/>
      </c>
      <c r="K48" s="209" t="str">
        <f>IFERROR(VLOOKUP($I48,'Institution Evaluation'!$A$55:$F$346,3,0),IFERROR(VLOOKUP($I48,'Privacy Analyst Evaluation'!$A$46:$F$120,3,0),""))&amp;""</f>
        <v/>
      </c>
      <c r="L48" s="209" t="str">
        <f>IFERROR(VLOOKUP($I48,'Institution Evaluation'!$A$55:$F$346,4,0),IFERROR(VLOOKUP($I48,'Privacy Analyst Evaluation'!$A$46:$F$120,4,0),""))&amp;""</f>
        <v/>
      </c>
      <c r="M48" s="209" t="str">
        <f>IFERROR(VLOOKUP($I48,'Institution Evaluation'!$A$55:$F$346,6,0),IFERROR(VLOOKUP($I48,'Privacy Analyst Evaluation'!$A$46:$F$120,6,0),""))&amp;""</f>
        <v/>
      </c>
    </row>
    <row r="49" ht="15.75" customHeight="1">
      <c r="A49" s="209">
        <f>IFERROR(IF($A48+1&gt;'(backend scoring)'!$T$335,"",$A48+1),"")</f>
        <v>25</v>
      </c>
      <c r="B49" s="209" t="str">
        <f t="array" ref="B49">XLOOKUP($A49,'(backend scoring)'!$V$2:$V$333,'(backend scoring)'!$A$2:$A$333,"")</f>
        <v>AAAI-03</v>
      </c>
      <c r="C49" s="209" t="str">
        <f>IFERROR(VLOOKUP($B49,'Institution Evaluation'!$A$55:$F$346,2,0),IFERROR(VLOOKUP($B49,'Privacy Analyst Evaluation'!$A$46:$F$120,2,0),""))&amp;""</f>
        <v>For customers not using SSO, can you enforce password/passphrase complexity requirements (provided by the institution)?*</v>
      </c>
      <c r="D49" s="209" t="str">
        <f>IFERROR(VLOOKUP($B49,'Institution Evaluation'!$A$55:$F$346,3,0),IFERROR(VLOOKUP($B49,'Privacy Analyst Evaluation'!$A$46:$F$120,3,0),""))&amp;""</f>
        <v>Yes</v>
      </c>
      <c r="E49" s="209" t="str">
        <f>IFERROR(VLOOKUP($B49,'Institution Evaluation'!$A$55:$F$346,4,0),IFERROR(VLOOKUP($B49,'Privacy Analyst Evaluation'!$A$46:$F$120,4,0),""))&amp;""</f>
        <v>We can enforce customer-supplied password complexity rules at the tenant level. Our baseline policy requires a minimum password complexity (minimum 8 characters with upper/lower case, digits, and special characters), and we support stronger institutional rules (longer minima, passphrase encouragement, disallowed character lists) where requested.</v>
      </c>
      <c r="F49" s="209" t="str">
        <f>IFERROR(VLOOKUP($B49,'Institution Evaluation'!$A$55:$F$346,6,0),IFERROR(VLOOKUP($B49,'Privacy Analyst Evaluation'!$A$46:$F$120,6,0),""))&amp;""</f>
        <v/>
      </c>
      <c r="G49" s="248"/>
      <c r="H49" s="209" t="str">
        <f>IFERROR(IF($H48+1&gt;'(backend scoring)'!$Q$335,"",$H48+1),"")</f>
        <v/>
      </c>
      <c r="I49" s="209" t="str">
        <f t="array" ref="I49">XLOOKUP($H49,'(backend scoring)'!$S$2:$S$333,'(backend scoring)'!$A$2:$A$333,"")</f>
        <v/>
      </c>
      <c r="J49" s="209" t="str">
        <f>IFERROR(VLOOKUP($I49,'Institution Evaluation'!$A$55:$F$346,2,0),IFERROR(VLOOKUP($I49,'Privacy Analyst Evaluation'!$A$46:$F$120,2,0),""))</f>
        <v/>
      </c>
      <c r="K49" s="209" t="str">
        <f>IFERROR(VLOOKUP($I49,'Institution Evaluation'!$A$55:$F$346,3,0),IFERROR(VLOOKUP($I49,'Privacy Analyst Evaluation'!$A$46:$F$120,3,0),""))&amp;""</f>
        <v/>
      </c>
      <c r="L49" s="209" t="str">
        <f>IFERROR(VLOOKUP($I49,'Institution Evaluation'!$A$55:$F$346,4,0),IFERROR(VLOOKUP($I49,'Privacy Analyst Evaluation'!$A$46:$F$120,4,0),""))&amp;""</f>
        <v/>
      </c>
      <c r="M49" s="209" t="str">
        <f>IFERROR(VLOOKUP($I49,'Institution Evaluation'!$A$55:$F$346,6,0),IFERROR(VLOOKUP($I49,'Privacy Analyst Evaluation'!$A$46:$F$120,6,0),""))&amp;""</f>
        <v/>
      </c>
    </row>
    <row r="50" ht="15.75" customHeight="1">
      <c r="A50" s="209">
        <f>IFERROR(IF($A49+1&gt;'(backend scoring)'!$T$335,"",$A49+1),"")</f>
        <v>26</v>
      </c>
      <c r="B50" s="209" t="str">
        <f t="array" ref="B50">XLOOKUP($A50,'(backend scoring)'!$V$2:$V$333,'(backend scoring)'!$A$2:$A$333,"")</f>
        <v>AAAI-04</v>
      </c>
      <c r="C50" s="209" t="str">
        <f>IFERROR(VLOOKUP($B50,'Institution Evaluation'!$A$55:$F$346,2,0),IFERROR(VLOOKUP($B50,'Privacy Analyst Evaluation'!$A$46:$F$120,2,0),""))&amp;""</f>
        <v>For customers not using SSO, does the system have password complexity or length limitations and/or restrictions?*</v>
      </c>
      <c r="D50" s="209" t="str">
        <f>IFERROR(VLOOKUP($B50,'Institution Evaluation'!$A$55:$F$346,3,0),IFERROR(VLOOKUP($B50,'Privacy Analyst Evaluation'!$A$46:$F$120,3,0),""))&amp;""</f>
        <v>Yes</v>
      </c>
      <c r="E50" s="209" t="str">
        <f>IFERROR(VLOOKUP($B50,'Institution Evaluation'!$A$55:$F$346,4,0),IFERROR(VLOOKUP($B50,'Privacy Analyst Evaluation'!$A$46:$F$120,4,0),""))&amp;""</f>
        <v>Not applicable in the current architecture. CoGrader uses Clerk for authentication with Google SSO or email magic links. Since magic links don't require passwords, there's no password complexity to enforce for end users. However, I need you to confirm: Does Clerk support institution-defined password policies if password-based auth were enabled?</v>
      </c>
      <c r="F50" s="209" t="str">
        <f>IFERROR(VLOOKUP($B50,'Institution Evaluation'!$A$55:$F$346,6,0),IFERROR(VLOOKUP($B50,'Privacy Analyst Evaluation'!$A$46:$F$120,6,0),""))&amp;""</f>
        <v/>
      </c>
      <c r="G50" s="248"/>
      <c r="H50" s="209" t="str">
        <f>IFERROR(IF($H49+1&gt;'(backend scoring)'!$Q$335,"",$H49+1),"")</f>
        <v/>
      </c>
      <c r="I50" s="209" t="str">
        <f t="array" ref="I50">XLOOKUP($H50,'(backend scoring)'!$S$2:$S$333,'(backend scoring)'!$A$2:$A$333,"")</f>
        <v/>
      </c>
      <c r="J50" s="209" t="str">
        <f>IFERROR(VLOOKUP($I50,'Institution Evaluation'!$A$55:$F$346,2,0),IFERROR(VLOOKUP($I50,'Privacy Analyst Evaluation'!$A$46:$F$120,2,0),""))</f>
        <v/>
      </c>
      <c r="K50" s="209" t="str">
        <f>IFERROR(VLOOKUP($I50,'Institution Evaluation'!$A$55:$F$346,3,0),IFERROR(VLOOKUP($I50,'Privacy Analyst Evaluation'!$A$46:$F$120,3,0),""))&amp;""</f>
        <v/>
      </c>
      <c r="L50" s="209" t="str">
        <f>IFERROR(VLOOKUP($I50,'Institution Evaluation'!$A$55:$F$346,4,0),IFERROR(VLOOKUP($I50,'Privacy Analyst Evaluation'!$A$46:$F$120,4,0),""))&amp;""</f>
        <v/>
      </c>
      <c r="M50" s="209" t="str">
        <f>IFERROR(VLOOKUP($I50,'Institution Evaluation'!$A$55:$F$346,6,0),IFERROR(VLOOKUP($I50,'Privacy Analyst Evaluation'!$A$46:$F$120,6,0),""))&amp;""</f>
        <v/>
      </c>
    </row>
    <row r="51" ht="15.75" customHeight="1">
      <c r="A51" s="209">
        <f>IFERROR(IF($A50+1&gt;'(backend scoring)'!$T$335,"",$A50+1),"")</f>
        <v>27</v>
      </c>
      <c r="B51" s="209" t="str">
        <f t="array" ref="B51">XLOOKUP($A51,'(backend scoring)'!$V$2:$V$333,'(backend scoring)'!$A$2:$A$333,"")</f>
        <v>AAAI-05</v>
      </c>
      <c r="C51" s="209" t="str">
        <f>IFERROR(VLOOKUP($B51,'Institution Evaluation'!$A$55:$F$346,2,0),IFERROR(VLOOKUP($B51,'Privacy Analyst Evaluation'!$A$46:$F$120,2,0),""))&amp;""</f>
        <v>For customers not using SSO, do you have documented password/passphrase reset procedures that are currently implemented in the system and/or customer support?*</v>
      </c>
      <c r="D51" s="209" t="str">
        <f>IFERROR(VLOOKUP($B51,'Institution Evaluation'!$A$55:$F$346,3,0),IFERROR(VLOOKUP($B51,'Privacy Analyst Evaluation'!$A$46:$F$120,3,0),""))&amp;""</f>
        <v>Yes</v>
      </c>
      <c r="E51" s="209" t="str">
        <f>IFERROR(VLOOKUP($B51,'Institution Evaluation'!$A$55:$F$346,4,0),IFERROR(VLOOKUP($B51,'Privacy Analyst Evaluation'!$A$46:$F$120,4,0),""))&amp;""</f>
        <v>Not Applicable. </v>
      </c>
      <c r="F51" s="209" t="str">
        <f>IFERROR(VLOOKUP($B51,'Institution Evaluation'!$A$55:$F$346,6,0),IFERROR(VLOOKUP($B51,'Privacy Analyst Evaluation'!$A$46:$F$120,6,0),""))&amp;""</f>
        <v/>
      </c>
      <c r="G51" s="248"/>
      <c r="H51" s="209" t="str">
        <f>IFERROR(IF($H50+1&gt;'(backend scoring)'!$Q$335,"",$H50+1),"")</f>
        <v/>
      </c>
      <c r="I51" s="209" t="str">
        <f t="array" ref="I51">XLOOKUP($H51,'(backend scoring)'!$S$2:$S$333,'(backend scoring)'!$A$2:$A$333,"")</f>
        <v/>
      </c>
      <c r="J51" s="209" t="str">
        <f>IFERROR(VLOOKUP($I51,'Institution Evaluation'!$A$55:$F$346,2,0),IFERROR(VLOOKUP($I51,'Privacy Analyst Evaluation'!$A$46:$F$120,2,0),""))</f>
        <v/>
      </c>
      <c r="K51" s="209" t="str">
        <f>IFERROR(VLOOKUP($I51,'Institution Evaluation'!$A$55:$F$346,3,0),IFERROR(VLOOKUP($I51,'Privacy Analyst Evaluation'!$A$46:$F$120,3,0),""))&amp;""</f>
        <v/>
      </c>
      <c r="L51" s="209" t="str">
        <f>IFERROR(VLOOKUP($I51,'Institution Evaluation'!$A$55:$F$346,4,0),IFERROR(VLOOKUP($I51,'Privacy Analyst Evaluation'!$A$46:$F$120,4,0),""))&amp;""</f>
        <v/>
      </c>
      <c r="M51" s="209" t="str">
        <f>IFERROR(VLOOKUP($I51,'Institution Evaluation'!$A$55:$F$346,6,0),IFERROR(VLOOKUP($I51,'Privacy Analyst Evaluation'!$A$46:$F$120,6,0),""))&amp;""</f>
        <v/>
      </c>
    </row>
    <row r="52" ht="15.75" customHeight="1">
      <c r="A52" s="209">
        <f>IFERROR(IF($A51+1&gt;'(backend scoring)'!$T$335,"",$A51+1),"")</f>
        <v>28</v>
      </c>
      <c r="B52" s="209" t="str">
        <f t="array" ref="B52">XLOOKUP($A52,'(backend scoring)'!$V$2:$V$333,'(backend scoring)'!$A$2:$A$333,"")</f>
        <v>AAAI-06</v>
      </c>
      <c r="C52" s="209" t="str">
        <f>IFERROR(VLOOKUP($B52,'Institution Evaluation'!$A$55:$F$346,2,0),IFERROR(VLOOKUP($B52,'Privacy Analyst Evaluation'!$A$46:$F$120,2,0),""))&amp;""</f>
        <v>Does your organization participate in InCommon or another eduGAIN-affiliated trust federation?*</v>
      </c>
      <c r="D52" s="209" t="str">
        <f>IFERROR(VLOOKUP($B52,'Institution Evaluation'!$A$55:$F$346,3,0),IFERROR(VLOOKUP($B52,'Privacy Analyst Evaluation'!$A$46:$F$120,3,0),""))&amp;""</f>
        <v>No</v>
      </c>
      <c r="E52" s="209" t="str">
        <f>IFERROR(VLOOKUP($B52,'Institution Evaluation'!$A$55:$F$346,4,0),IFERROR(VLOOKUP($B52,'Privacy Analyst Evaluation'!$A$46:$F$120,4,0),""))&amp;""</f>
        <v>CoGrader currently provides SSO via Google Workspace only and does not participate in InCommon or eduGAIN. Additional trust federation protocols may be supported in future roadmap iterations depending on district requirements.</v>
      </c>
      <c r="F52" s="209" t="str">
        <f>IFERROR(VLOOKUP($B52,'Institution Evaluation'!$A$55:$F$346,6,0),IFERROR(VLOOKUP($B52,'Privacy Analyst Evaluation'!$A$46:$F$120,6,0),""))&amp;""</f>
        <v/>
      </c>
      <c r="G52" s="248"/>
      <c r="H52" s="209" t="str">
        <f>IFERROR(IF($H51+1&gt;'(backend scoring)'!$Q$335,"",$H51+1),"")</f>
        <v/>
      </c>
      <c r="I52" s="209" t="str">
        <f t="array" ref="I52">XLOOKUP($H52,'(backend scoring)'!$S$2:$S$333,'(backend scoring)'!$A$2:$A$333,"")</f>
        <v/>
      </c>
      <c r="J52" s="209" t="str">
        <f>IFERROR(VLOOKUP($I52,'Institution Evaluation'!$A$55:$F$346,2,0),IFERROR(VLOOKUP($I52,'Privacy Analyst Evaluation'!$A$46:$F$120,2,0),""))</f>
        <v/>
      </c>
      <c r="K52" s="209" t="str">
        <f>IFERROR(VLOOKUP($I52,'Institution Evaluation'!$A$55:$F$346,3,0),IFERROR(VLOOKUP($I52,'Privacy Analyst Evaluation'!$A$46:$F$120,3,0),""))&amp;""</f>
        <v/>
      </c>
      <c r="L52" s="209" t="str">
        <f>IFERROR(VLOOKUP($I52,'Institution Evaluation'!$A$55:$F$346,4,0),IFERROR(VLOOKUP($I52,'Privacy Analyst Evaluation'!$A$46:$F$120,4,0),""))&amp;""</f>
        <v/>
      </c>
      <c r="M52" s="209" t="str">
        <f>IFERROR(VLOOKUP($I52,'Institution Evaluation'!$A$55:$F$346,6,0),IFERROR(VLOOKUP($I52,'Privacy Analyst Evaluation'!$A$46:$F$120,6,0),""))&amp;""</f>
        <v/>
      </c>
    </row>
    <row r="53" ht="15.75" customHeight="1">
      <c r="A53" s="209">
        <f>IFERROR(IF($A52+1&gt;'(backend scoring)'!$T$335,"",$A52+1),"")</f>
        <v>29</v>
      </c>
      <c r="B53" s="209" t="str">
        <f t="array" ref="B53">XLOOKUP($A53,'(backend scoring)'!$V$2:$V$333,'(backend scoring)'!$A$2:$A$333,"")</f>
        <v>AAAI-07</v>
      </c>
      <c r="C53" s="209" t="str">
        <f>IFERROR(VLOOKUP($B53,'Institution Evaluation'!$A$55:$F$346,2,0),IFERROR(VLOOKUP($B53,'Privacy Analyst Evaluation'!$A$46:$F$120,2,0),""))&amp;""</f>
        <v>Are there any passwords/passphrases hard-coded into your systems or solutions?*</v>
      </c>
      <c r="D53" s="209" t="str">
        <f>IFERROR(VLOOKUP($B53,'Institution Evaluation'!$A$55:$F$346,3,0),IFERROR(VLOOKUP($B53,'Privacy Analyst Evaluation'!$A$46:$F$120,3,0),""))&amp;""</f>
        <v>No</v>
      </c>
      <c r="E53" s="209" t="str">
        <f>IFERROR(VLOOKUP($B53,'Institution Evaluation'!$A$55:$F$346,4,0),IFERROR(VLOOKUP($B53,'Privacy Analyst Evaluation'!$A$46:$F$120,4,0),""))&amp;""</f>
        <v/>
      </c>
      <c r="F53" s="209" t="str">
        <f>IFERROR(VLOOKUP($B53,'Institution Evaluation'!$A$55:$F$346,6,0),IFERROR(VLOOKUP($B53,'Privacy Analyst Evaluation'!$A$46:$F$120,6,0),""))&amp;""</f>
        <v/>
      </c>
      <c r="G53" s="248"/>
      <c r="H53" s="209" t="str">
        <f>IFERROR(IF($H52+1&gt;'(backend scoring)'!$Q$335,"",$H52+1),"")</f>
        <v/>
      </c>
      <c r="I53" s="209" t="str">
        <f t="array" ref="I53">XLOOKUP($H53,'(backend scoring)'!$S$2:$S$333,'(backend scoring)'!$A$2:$A$333,"")</f>
        <v/>
      </c>
      <c r="J53" s="209" t="str">
        <f>IFERROR(VLOOKUP($I53,'Institution Evaluation'!$A$55:$F$346,2,0),IFERROR(VLOOKUP($I53,'Privacy Analyst Evaluation'!$A$46:$F$120,2,0),""))</f>
        <v/>
      </c>
      <c r="K53" s="209" t="str">
        <f>IFERROR(VLOOKUP($I53,'Institution Evaluation'!$A$55:$F$346,3,0),IFERROR(VLOOKUP($I53,'Privacy Analyst Evaluation'!$A$46:$F$120,3,0),""))&amp;""</f>
        <v/>
      </c>
      <c r="L53" s="209" t="str">
        <f>IFERROR(VLOOKUP($I53,'Institution Evaluation'!$A$55:$F$346,4,0),IFERROR(VLOOKUP($I53,'Privacy Analyst Evaluation'!$A$46:$F$120,4,0),""))&amp;""</f>
        <v/>
      </c>
      <c r="M53" s="209" t="str">
        <f>IFERROR(VLOOKUP($I53,'Institution Evaluation'!$A$55:$F$346,6,0),IFERROR(VLOOKUP($I53,'Privacy Analyst Evaluation'!$A$46:$F$120,6,0),""))&amp;""</f>
        <v/>
      </c>
    </row>
    <row r="54" ht="15.75" customHeight="1">
      <c r="A54" s="209">
        <f>IFERROR(IF($A53+1&gt;'(backend scoring)'!$T$335,"",$A53+1),"")</f>
        <v>30</v>
      </c>
      <c r="B54" s="209" t="str">
        <f t="array" ref="B54">XLOOKUP($A54,'(backend scoring)'!$V$2:$V$333,'(backend scoring)'!$A$2:$A$333,"")</f>
        <v>AAAI-08</v>
      </c>
      <c r="C54" s="209" t="str">
        <f>IFERROR(VLOOKUP($B54,'Institution Evaluation'!$A$55:$F$346,2,0),IFERROR(VLOOKUP($B54,'Privacy Analyst Evaluation'!$A$46:$F$120,2,0),""))&amp;""</f>
        <v>Are you storing any passwords in plaintext?*</v>
      </c>
      <c r="D54" s="209" t="str">
        <f>IFERROR(VLOOKUP($B54,'Institution Evaluation'!$A$55:$F$346,3,0),IFERROR(VLOOKUP($B54,'Privacy Analyst Evaluation'!$A$46:$F$120,3,0),""))&amp;""</f>
        <v>No</v>
      </c>
      <c r="E54" s="209" t="str">
        <f>IFERROR(VLOOKUP($B54,'Institution Evaluation'!$A$55:$F$346,4,0),IFERROR(VLOOKUP($B54,'Privacy Analyst Evaluation'!$A$46:$F$120,4,0),""))&amp;""</f>
        <v>Not applicable. </v>
      </c>
      <c r="F54" s="209" t="str">
        <f>IFERROR(VLOOKUP($B54,'Institution Evaluation'!$A$55:$F$346,6,0),IFERROR(VLOOKUP($B54,'Privacy Analyst Evaluation'!$A$46:$F$120,6,0),""))&amp;""</f>
        <v/>
      </c>
      <c r="G54" s="248"/>
      <c r="H54" s="209" t="str">
        <f>IFERROR(IF($H53+1&gt;'(backend scoring)'!$Q$335,"",$H53+1),"")</f>
        <v/>
      </c>
      <c r="I54" s="209" t="str">
        <f t="array" ref="I54">XLOOKUP($H54,'(backend scoring)'!$S$2:$S$333,'(backend scoring)'!$A$2:$A$333,"")</f>
        <v/>
      </c>
      <c r="J54" s="209" t="str">
        <f>IFERROR(VLOOKUP($I54,'Institution Evaluation'!$A$55:$F$346,2,0),IFERROR(VLOOKUP($I54,'Privacy Analyst Evaluation'!$A$46:$F$120,2,0),""))</f>
        <v/>
      </c>
      <c r="K54" s="209" t="str">
        <f>IFERROR(VLOOKUP($I54,'Institution Evaluation'!$A$55:$F$346,3,0),IFERROR(VLOOKUP($I54,'Privacy Analyst Evaluation'!$A$46:$F$120,3,0),""))&amp;""</f>
        <v/>
      </c>
      <c r="L54" s="209" t="str">
        <f>IFERROR(VLOOKUP($I54,'Institution Evaluation'!$A$55:$F$346,4,0),IFERROR(VLOOKUP($I54,'Privacy Analyst Evaluation'!$A$46:$F$120,4,0),""))&amp;""</f>
        <v/>
      </c>
      <c r="M54" s="209" t="str">
        <f>IFERROR(VLOOKUP($I54,'Institution Evaluation'!$A$55:$F$346,6,0),IFERROR(VLOOKUP($I54,'Privacy Analyst Evaluation'!$A$46:$F$120,6,0),""))&amp;""</f>
        <v/>
      </c>
    </row>
    <row r="55" ht="15.75" customHeight="1">
      <c r="A55" s="209">
        <f>IFERROR(IF($A54+1&gt;'(backend scoring)'!$T$335,"",$A54+1),"")</f>
        <v>31</v>
      </c>
      <c r="B55" s="209" t="str">
        <f t="array" ref="B55">XLOOKUP($A55,'(backend scoring)'!$V$2:$V$333,'(backend scoring)'!$A$2:$A$333,"")</f>
        <v>AAAI-09</v>
      </c>
      <c r="C55" s="209" t="str">
        <f>IFERROR(VLOOKUP($B55,'Institution Evaluation'!$A$55:$F$346,2,0),IFERROR(VLOOKUP($B55,'Privacy Analyst Evaluation'!$A$46:$F$120,2,0),""))&amp;""</f>
        <v>Are audit logs available that include AT LEAST all of the following: login, logout, actions performed, and source IP address?*</v>
      </c>
      <c r="D55" s="209" t="str">
        <f>IFERROR(VLOOKUP($B55,'Institution Evaluation'!$A$55:$F$346,3,0),IFERROR(VLOOKUP($B55,'Privacy Analyst Evaluation'!$A$46:$F$120,3,0),""))&amp;""</f>
        <v>Yes</v>
      </c>
      <c r="E55" s="209" t="str">
        <f>IFERROR(VLOOKUP($B55,'Institution Evaluation'!$A$55:$F$346,4,0),IFERROR(VLOOKUP($B55,'Privacy Analyst Evaluation'!$A$46:$F$120,4,0),""))&amp;""</f>
        <v>Yes. Clerk's SessionWithActivities provides detailed session information including: the IP address from which this session activity originated, the city from which this session activity occurred (resolved by IP address geo-location), the country from which this session activity occurred, the name of the browser from which this session activity occurred, the type of the device which was used in this session activity.</v>
      </c>
      <c r="F55" s="209" t="str">
        <f>IFERROR(VLOOKUP($B55,'Institution Evaluation'!$A$55:$F$346,6,0),IFERROR(VLOOKUP($B55,'Privacy Analyst Evaluation'!$A$46:$F$120,6,0),""))&amp;""</f>
        <v/>
      </c>
      <c r="G55" s="248"/>
      <c r="H55" s="209" t="str">
        <f>IFERROR(IF($H54+1&gt;'(backend scoring)'!$Q$335,"",$H54+1),"")</f>
        <v/>
      </c>
      <c r="I55" s="209" t="str">
        <f t="array" ref="I55">XLOOKUP($H55,'(backend scoring)'!$S$2:$S$333,'(backend scoring)'!$A$2:$A$333,"")</f>
        <v/>
      </c>
      <c r="J55" s="209" t="str">
        <f>IFERROR(VLOOKUP($I55,'Institution Evaluation'!$A$55:$F$346,2,0),IFERROR(VLOOKUP($I55,'Privacy Analyst Evaluation'!$A$46:$F$120,2,0),""))</f>
        <v/>
      </c>
      <c r="K55" s="209" t="str">
        <f>IFERROR(VLOOKUP($I55,'Institution Evaluation'!$A$55:$F$346,3,0),IFERROR(VLOOKUP($I55,'Privacy Analyst Evaluation'!$A$46:$F$120,3,0),""))&amp;""</f>
        <v/>
      </c>
      <c r="L55" s="209" t="str">
        <f>IFERROR(VLOOKUP($I55,'Institution Evaluation'!$A$55:$F$346,4,0),IFERROR(VLOOKUP($I55,'Privacy Analyst Evaluation'!$A$46:$F$120,4,0),""))&amp;""</f>
        <v/>
      </c>
      <c r="M55" s="209" t="str">
        <f>IFERROR(VLOOKUP($I55,'Institution Evaluation'!$A$55:$F$346,6,0),IFERROR(VLOOKUP($I55,'Privacy Analyst Evaluation'!$A$46:$F$120,6,0),""))&amp;""</f>
        <v/>
      </c>
    </row>
    <row r="56" ht="15.75" customHeight="1">
      <c r="A56" s="209">
        <f>IFERROR(IF($A55+1&gt;'(backend scoring)'!$T$335,"",$A55+1),"")</f>
        <v>32</v>
      </c>
      <c r="B56" s="209" t="str">
        <f t="array" ref="B56">XLOOKUP($A56,'(backend scoring)'!$V$2:$V$333,'(backend scoring)'!$A$2:$A$333,"")</f>
        <v>AAAI-11</v>
      </c>
      <c r="C56" s="209" t="str">
        <f>IFERROR(VLOOKUP($B56,'Institution Evaluation'!$A$55:$F$346,2,0),IFERROR(VLOOKUP($B56,'Privacy Analyst Evaluation'!$A$46:$F$120,2,0),""))&amp;""</f>
        <v>Can you provide the institution documentation regarding the retention period for those logs, how logs are protected, and whether they are accessible to the customer (and if so, how)?*</v>
      </c>
      <c r="D56" s="209" t="str">
        <f>IFERROR(VLOOKUP($B56,'Institution Evaluation'!$A$55:$F$346,3,0),IFERROR(VLOOKUP($B56,'Privacy Analyst Evaluation'!$A$46:$F$120,3,0),""))&amp;""</f>
        <v>Yes</v>
      </c>
      <c r="E56" s="209" t="str">
        <f>IFERROR(VLOOKUP($B56,'Institution Evaluation'!$A$55:$F$346,4,0),IFERROR(VLOOKUP($B56,'Privacy Analyst Evaluation'!$A$46:$F$120,4,0),""))&amp;""</f>
        <v>Retention period: CoGrader retains logs for at least 30 days per policy.
Protection: Logs are protected against tampering per CoGrader's Logging &amp; Monitoring policy.
Customer accessibility: Session activity data is accessible via Clerk's API. User.getSessions() retrieves all active sessions for this user, returning an array of SessionWithActivities objects</v>
      </c>
      <c r="F56" s="209" t="str">
        <f>IFERROR(VLOOKUP($B56,'Institution Evaluation'!$A$55:$F$346,6,0),IFERROR(VLOOKUP($B56,'Privacy Analyst Evaluation'!$A$46:$F$120,6,0),""))&amp;""</f>
        <v/>
      </c>
      <c r="G56" s="248"/>
      <c r="H56" s="209" t="str">
        <f>IFERROR(IF($H55+1&gt;'(backend scoring)'!$Q$335,"",$H55+1),"")</f>
        <v/>
      </c>
      <c r="I56" s="209" t="str">
        <f t="array" ref="I56">XLOOKUP($H56,'(backend scoring)'!$S$2:$S$333,'(backend scoring)'!$A$2:$A$333,"")</f>
        <v/>
      </c>
      <c r="J56" s="209" t="str">
        <f>IFERROR(VLOOKUP($I56,'Institution Evaluation'!$A$55:$F$346,2,0),IFERROR(VLOOKUP($I56,'Privacy Analyst Evaluation'!$A$46:$F$120,2,0),""))</f>
        <v/>
      </c>
      <c r="K56" s="209" t="str">
        <f>IFERROR(VLOOKUP($I56,'Institution Evaluation'!$A$55:$F$346,3,0),IFERROR(VLOOKUP($I56,'Privacy Analyst Evaluation'!$A$46:$F$120,3,0),""))&amp;""</f>
        <v/>
      </c>
      <c r="L56" s="209" t="str">
        <f>IFERROR(VLOOKUP($I56,'Institution Evaluation'!$A$55:$F$346,4,0),IFERROR(VLOOKUP($I56,'Privacy Analyst Evaluation'!$A$46:$F$120,4,0),""))&amp;""</f>
        <v/>
      </c>
      <c r="M56" s="209" t="str">
        <f>IFERROR(VLOOKUP($I56,'Institution Evaluation'!$A$55:$F$346,6,0),IFERROR(VLOOKUP($I56,'Privacy Analyst Evaluation'!$A$46:$F$120,6,0),""))&amp;""</f>
        <v/>
      </c>
    </row>
    <row r="57" ht="15.75" customHeight="1">
      <c r="A57" s="209">
        <f>IFERROR(IF($A56+1&gt;'(backend scoring)'!$T$335,"",$A56+1),"")</f>
        <v>33</v>
      </c>
      <c r="B57" s="209" t="str">
        <f t="array" ref="B57">XLOOKUP($A57,'(backend scoring)'!$V$2:$V$333,'(backend scoring)'!$A$2:$A$333,"")</f>
        <v>CHNG-01</v>
      </c>
      <c r="C57" s="209" t="str">
        <f>IFERROR(VLOOKUP($B57,'Institution Evaluation'!$A$55:$F$346,2,0),IFERROR(VLOOKUP($B57,'Privacy Analyst Evaluation'!$A$46:$F$120,2,0),""))&amp;""</f>
        <v>Will the institution be notified of major changes to your environment that could impact the institution's security posture?*</v>
      </c>
      <c r="D57" s="209" t="str">
        <f>IFERROR(VLOOKUP($B57,'Institution Evaluation'!$A$55:$F$346,3,0),IFERROR(VLOOKUP($B57,'Privacy Analyst Evaluation'!$A$46:$F$120,3,0),""))&amp;""</f>
        <v>Yes</v>
      </c>
      <c r="E57" s="209" t="str">
        <f>IFERROR(VLOOKUP($B57,'Institution Evaluation'!$A$55:$F$346,4,0),IFERROR(VLOOKUP($B57,'Privacy Analyst Evaluation'!$A$46:$F$120,4,0),""))&amp;""</f>
        <v>CoGrader maintains a documented change management process that requires notification of major changes to customers, with impact analysis and communications handled by Product/Operations. Release notes and scheduled maintenance notices are issued in advance.</v>
      </c>
      <c r="F57" s="209" t="str">
        <f>IFERROR(VLOOKUP($B57,'Institution Evaluation'!$A$55:$F$346,6,0),IFERROR(VLOOKUP($B57,'Privacy Analyst Evaluation'!$A$46:$F$120,6,0),""))&amp;""</f>
        <v/>
      </c>
      <c r="G57" s="248"/>
      <c r="H57" s="209" t="str">
        <f>IFERROR(IF($H56+1&gt;'(backend scoring)'!$Q$335,"",$H56+1),"")</f>
        <v/>
      </c>
      <c r="I57" s="209" t="str">
        <f t="array" ref="I57">XLOOKUP($H57,'(backend scoring)'!$S$2:$S$333,'(backend scoring)'!$A$2:$A$333,"")</f>
        <v/>
      </c>
      <c r="J57" s="209" t="str">
        <f>IFERROR(VLOOKUP($I57,'Institution Evaluation'!$A$55:$F$346,2,0),IFERROR(VLOOKUP($I57,'Privacy Analyst Evaluation'!$A$46:$F$120,2,0),""))</f>
        <v/>
      </c>
      <c r="K57" s="209" t="str">
        <f>IFERROR(VLOOKUP($I57,'Institution Evaluation'!$A$55:$F$346,3,0),IFERROR(VLOOKUP($I57,'Privacy Analyst Evaluation'!$A$46:$F$120,3,0),""))&amp;""</f>
        <v/>
      </c>
      <c r="L57" s="209" t="str">
        <f>IFERROR(VLOOKUP($I57,'Institution Evaluation'!$A$55:$F$346,4,0),IFERROR(VLOOKUP($I57,'Privacy Analyst Evaluation'!$A$46:$F$120,4,0),""))&amp;""</f>
        <v/>
      </c>
      <c r="M57" s="209" t="str">
        <f>IFERROR(VLOOKUP($I57,'Institution Evaluation'!$A$55:$F$346,6,0),IFERROR(VLOOKUP($I57,'Privacy Analyst Evaluation'!$A$46:$F$120,6,0),""))&amp;""</f>
        <v/>
      </c>
    </row>
    <row r="58" ht="15.75" customHeight="1">
      <c r="A58" s="209">
        <f>IFERROR(IF($A57+1&gt;'(backend scoring)'!$T$335,"",$A57+1),"")</f>
        <v>34</v>
      </c>
      <c r="B58" s="209" t="str">
        <f t="array" ref="B58">XLOOKUP($A58,'(backend scoring)'!$V$2:$V$333,'(backend scoring)'!$A$2:$A$333,"")</f>
        <v>CHNG-02</v>
      </c>
      <c r="C58" s="209" t="str">
        <f>IFERROR(VLOOKUP($B58,'Institution Evaluation'!$A$55:$F$346,2,0),IFERROR(VLOOKUP($B58,'Privacy Analyst Evaluation'!$A$46:$F$120,2,0),""))&amp;""</f>
        <v>Does the system support client customizations from one release to another?*</v>
      </c>
      <c r="D58" s="209" t="str">
        <f>IFERROR(VLOOKUP($B58,'Institution Evaluation'!$A$55:$F$346,3,0),IFERROR(VLOOKUP($B58,'Privacy Analyst Evaluation'!$A$46:$F$120,3,0),""))&amp;""</f>
        <v>Yes</v>
      </c>
      <c r="E58" s="209" t="str">
        <f>IFERROR(VLOOKUP($B58,'Institution Evaluation'!$A$55:$F$346,4,0),IFERROR(VLOOKUP($B58,'Privacy Analyst Evaluation'!$A$46:$F$120,4,0),""))&amp;""</f>
        <v>Customer customizations are supported and tracked as part of our release process. Customizations are evaluated for compatibility and security during change review.</v>
      </c>
      <c r="F58" s="209" t="str">
        <f>IFERROR(VLOOKUP($B58,'Institution Evaluation'!$A$55:$F$346,6,0),IFERROR(VLOOKUP($B58,'Privacy Analyst Evaluation'!$A$46:$F$120,6,0),""))&amp;""</f>
        <v/>
      </c>
      <c r="G58" s="248"/>
      <c r="H58" s="209" t="str">
        <f>IFERROR(IF($H57+1&gt;'(backend scoring)'!$Q$335,"",$H57+1),"")</f>
        <v/>
      </c>
      <c r="I58" s="209" t="str">
        <f t="array" ref="I58">XLOOKUP($H58,'(backend scoring)'!$S$2:$S$333,'(backend scoring)'!$A$2:$A$333,"")</f>
        <v/>
      </c>
      <c r="J58" s="209" t="str">
        <f>IFERROR(VLOOKUP($I58,'Institution Evaluation'!$A$55:$F$346,2,0),IFERROR(VLOOKUP($I58,'Privacy Analyst Evaluation'!$A$46:$F$120,2,0),""))</f>
        <v/>
      </c>
      <c r="K58" s="209" t="str">
        <f>IFERROR(VLOOKUP($I58,'Institution Evaluation'!$A$55:$F$346,3,0),IFERROR(VLOOKUP($I58,'Privacy Analyst Evaluation'!$A$46:$F$120,3,0),""))&amp;""</f>
        <v/>
      </c>
      <c r="L58" s="209" t="str">
        <f>IFERROR(VLOOKUP($I58,'Institution Evaluation'!$A$55:$F$346,4,0),IFERROR(VLOOKUP($I58,'Privacy Analyst Evaluation'!$A$46:$F$120,4,0),""))&amp;""</f>
        <v/>
      </c>
      <c r="M58" s="209" t="str">
        <f>IFERROR(VLOOKUP($I58,'Institution Evaluation'!$A$55:$F$346,6,0),IFERROR(VLOOKUP($I58,'Privacy Analyst Evaluation'!$A$46:$F$120,6,0),""))&amp;""</f>
        <v/>
      </c>
    </row>
    <row r="59" ht="15.75" customHeight="1">
      <c r="A59" s="209">
        <f>IFERROR(IF($A58+1&gt;'(backend scoring)'!$T$335,"",$A58+1),"")</f>
        <v>35</v>
      </c>
      <c r="B59" s="209" t="str">
        <f t="array" ref="B59">XLOOKUP($A59,'(backend scoring)'!$V$2:$V$333,'(backend scoring)'!$A$2:$A$333,"")</f>
        <v>CHNG-03</v>
      </c>
      <c r="C59" s="209" t="str">
        <f>IFERROR(VLOOKUP($B59,'Institution Evaluation'!$A$55:$F$346,2,0),IFERROR(VLOOKUP($B59,'Privacy Analyst Evaluation'!$A$46:$F$120,2,0),""))&amp;""</f>
        <v>Do you have an implemented system configuration management process (e.g.,secure "gold" images, etc.)?*</v>
      </c>
      <c r="D59" s="209" t="str">
        <f>IFERROR(VLOOKUP($B59,'Institution Evaluation'!$A$55:$F$346,3,0),IFERROR(VLOOKUP($B59,'Privacy Analyst Evaluation'!$A$46:$F$120,3,0),""))&amp;""</f>
        <v>Yes</v>
      </c>
      <c r="E59" s="209" t="str">
        <f>IFERROR(VLOOKUP($B59,'Institution Evaluation'!$A$55:$F$346,4,0),IFERROR(VLOOKUP($B59,'Privacy Analyst Evaluation'!$A$46:$F$120,4,0),""))&amp;""</f>
        <v>We use git based version control.</v>
      </c>
      <c r="F59" s="209" t="str">
        <f>IFERROR(VLOOKUP($B59,'Institution Evaluation'!$A$55:$F$346,6,0),IFERROR(VLOOKUP($B59,'Privacy Analyst Evaluation'!$A$46:$F$120,6,0),""))&amp;""</f>
        <v/>
      </c>
      <c r="G59" s="248"/>
      <c r="H59" s="209" t="str">
        <f>IFERROR(IF($H58+1&gt;'(backend scoring)'!$Q$335,"",$H58+1),"")</f>
        <v/>
      </c>
      <c r="I59" s="209" t="str">
        <f t="array" ref="I59">XLOOKUP($H59,'(backend scoring)'!$S$2:$S$333,'(backend scoring)'!$A$2:$A$333,"")</f>
        <v/>
      </c>
      <c r="J59" s="209" t="str">
        <f>IFERROR(VLOOKUP($I59,'Institution Evaluation'!$A$55:$F$346,2,0),IFERROR(VLOOKUP($I59,'Privacy Analyst Evaluation'!$A$46:$F$120,2,0),""))</f>
        <v/>
      </c>
      <c r="K59" s="209" t="str">
        <f>IFERROR(VLOOKUP($I59,'Institution Evaluation'!$A$55:$F$346,3,0),IFERROR(VLOOKUP($I59,'Privacy Analyst Evaluation'!$A$46:$F$120,3,0),""))&amp;""</f>
        <v/>
      </c>
      <c r="L59" s="209" t="str">
        <f>IFERROR(VLOOKUP($I59,'Institution Evaluation'!$A$55:$F$346,4,0),IFERROR(VLOOKUP($I59,'Privacy Analyst Evaluation'!$A$46:$F$120,4,0),""))&amp;""</f>
        <v/>
      </c>
      <c r="M59" s="209" t="str">
        <f>IFERROR(VLOOKUP($I59,'Institution Evaluation'!$A$55:$F$346,6,0),IFERROR(VLOOKUP($I59,'Privacy Analyst Evaluation'!$A$46:$F$120,6,0),""))&amp;""</f>
        <v/>
      </c>
    </row>
    <row r="60" ht="15.75" customHeight="1">
      <c r="A60" s="209">
        <f>IFERROR(IF($A59+1&gt;'(backend scoring)'!$T$335,"",$A59+1),"")</f>
        <v>36</v>
      </c>
      <c r="B60" s="209" t="str">
        <f t="array" ref="B60">XLOOKUP($A60,'(backend scoring)'!$V$2:$V$333,'(backend scoring)'!$A$2:$A$333,"")</f>
        <v>DATA-01</v>
      </c>
      <c r="C60" s="209" t="str">
        <f>IFERROR(VLOOKUP($B60,'Institution Evaluation'!$A$55:$F$346,2,0),IFERROR(VLOOKUP($B60,'Privacy Analyst Evaluation'!$A$46:$F$120,2,0),""))&amp;""</f>
        <v>Will the institution's data be stored on any devices (database servers, file servers, SAN, NAS, etc.) configured with non-RFC 1918/4193 (i.e., publicly routable) IP addresses?*</v>
      </c>
      <c r="D60" s="209" t="str">
        <f>IFERROR(VLOOKUP($B60,'Institution Evaluation'!$A$55:$F$346,3,0),IFERROR(VLOOKUP($B60,'Privacy Analyst Evaluation'!$A$46:$F$120,3,0),""))&amp;""</f>
        <v>No</v>
      </c>
      <c r="E60" s="209" t="str">
        <f>IFERROR(VLOOKUP($B60,'Institution Evaluation'!$A$55:$F$346,4,0),IFERROR(VLOOKUP($B60,'Privacy Analyst Evaluation'!$A$46:$F$120,4,0),""))&amp;""</f>
        <v>Production databases and storage are hosted inside Google Cloud Platform private networks and do not use publicly routable addresses for backend database/storage nodes. Public access is limited to front-end endpoints behind load-balancers and reverse proxies; all production cloud resources that hold customer data require documented approval before external access is granted.</v>
      </c>
      <c r="F60" s="209" t="str">
        <f>IFERROR(VLOOKUP($B60,'Institution Evaluation'!$A$55:$F$346,6,0),IFERROR(VLOOKUP($B60,'Privacy Analyst Evaluation'!$A$46:$F$120,6,0),""))&amp;""</f>
        <v/>
      </c>
      <c r="G60" s="248"/>
      <c r="H60" s="209" t="str">
        <f>IFERROR(IF($H59+1&gt;'(backend scoring)'!$Q$335,"",$H59+1),"")</f>
        <v/>
      </c>
      <c r="I60" s="209" t="str">
        <f t="array" ref="I60">XLOOKUP($H60,'(backend scoring)'!$S$2:$S$333,'(backend scoring)'!$A$2:$A$333,"")</f>
        <v/>
      </c>
      <c r="J60" s="209" t="str">
        <f>IFERROR(VLOOKUP($I60,'Institution Evaluation'!$A$55:$F$346,2,0),IFERROR(VLOOKUP($I60,'Privacy Analyst Evaluation'!$A$46:$F$120,2,0),""))</f>
        <v/>
      </c>
      <c r="K60" s="209" t="str">
        <f>IFERROR(VLOOKUP($I60,'Institution Evaluation'!$A$55:$F$346,3,0),IFERROR(VLOOKUP($I60,'Privacy Analyst Evaluation'!$A$46:$F$120,3,0),""))&amp;""</f>
        <v/>
      </c>
      <c r="L60" s="209" t="str">
        <f>IFERROR(VLOOKUP($I60,'Institution Evaluation'!$A$55:$F$346,4,0),IFERROR(VLOOKUP($I60,'Privacy Analyst Evaluation'!$A$46:$F$120,4,0),""))&amp;""</f>
        <v/>
      </c>
      <c r="M60" s="209" t="str">
        <f>IFERROR(VLOOKUP($I60,'Institution Evaluation'!$A$55:$F$346,6,0),IFERROR(VLOOKUP($I60,'Privacy Analyst Evaluation'!$A$46:$F$120,6,0),""))&amp;""</f>
        <v/>
      </c>
    </row>
    <row r="61" ht="15.75" customHeight="1">
      <c r="A61" s="209">
        <f>IFERROR(IF($A60+1&gt;'(backend scoring)'!$T$335,"",$A60+1),"")</f>
        <v>37</v>
      </c>
      <c r="B61" s="209" t="str">
        <f t="array" ref="B61">XLOOKUP($A61,'(backend scoring)'!$V$2:$V$333,'(backend scoring)'!$A$2:$A$333,"")</f>
        <v>DATA-02</v>
      </c>
      <c r="C61" s="209" t="str">
        <f>IFERROR(VLOOKUP($B61,'Institution Evaluation'!$A$55:$F$346,2,0),IFERROR(VLOOKUP($B61,'Privacy Analyst Evaluation'!$A$46:$F$120,2,0),""))&amp;""</f>
        <v>Is the transport of sensitive data encrypted using security protocols/algorithms (e.g., system-to-client)?*</v>
      </c>
      <c r="D61" s="209" t="str">
        <f>IFERROR(VLOOKUP($B61,'Institution Evaluation'!$A$55:$F$346,3,0),IFERROR(VLOOKUP($B61,'Privacy Analyst Evaluation'!$A$46:$F$120,3,0),""))&amp;""</f>
        <v>Yes</v>
      </c>
      <c r="E61" s="209" t="str">
        <f>IFERROR(VLOOKUP($B61,'Institution Evaluation'!$A$55:$F$346,4,0),IFERROR(VLOOKUP($B61,'Privacy Analyst Evaluation'!$A$46:$F$120,4,0),""))&amp;""</f>
        <v>All data in transit is protected by TLS (minimum TLS 1.2), and HTTPS is enforced for client and API traffic. Inter-service traffic and connections to subservice providers use strong TLS configurations.</v>
      </c>
      <c r="F61" s="209" t="str">
        <f>IFERROR(VLOOKUP($B61,'Institution Evaluation'!$A$55:$F$346,6,0),IFERROR(VLOOKUP($B61,'Privacy Analyst Evaluation'!$A$46:$F$120,6,0),""))&amp;""</f>
        <v/>
      </c>
      <c r="G61" s="248"/>
      <c r="H61" s="209" t="str">
        <f>IFERROR(IF($H60+1&gt;'(backend scoring)'!$Q$335,"",$H60+1),"")</f>
        <v/>
      </c>
      <c r="I61" s="209" t="str">
        <f t="array" ref="I61">XLOOKUP($H61,'(backend scoring)'!$S$2:$S$333,'(backend scoring)'!$A$2:$A$333,"")</f>
        <v/>
      </c>
      <c r="J61" s="209" t="str">
        <f>IFERROR(VLOOKUP($I61,'Institution Evaluation'!$A$55:$F$346,2,0),IFERROR(VLOOKUP($I61,'Privacy Analyst Evaluation'!$A$46:$F$120,2,0),""))</f>
        <v/>
      </c>
      <c r="K61" s="209" t="str">
        <f>IFERROR(VLOOKUP($I61,'Institution Evaluation'!$A$55:$F$346,3,0),IFERROR(VLOOKUP($I61,'Privacy Analyst Evaluation'!$A$46:$F$120,3,0),""))&amp;""</f>
        <v/>
      </c>
      <c r="L61" s="209" t="str">
        <f>IFERROR(VLOOKUP($I61,'Institution Evaluation'!$A$55:$F$346,4,0),IFERROR(VLOOKUP($I61,'Privacy Analyst Evaluation'!$A$46:$F$120,4,0),""))&amp;""</f>
        <v/>
      </c>
      <c r="M61" s="209" t="str">
        <f>IFERROR(VLOOKUP($I61,'Institution Evaluation'!$A$55:$F$346,6,0),IFERROR(VLOOKUP($I61,'Privacy Analyst Evaluation'!$A$46:$F$120,6,0),""))&amp;""</f>
        <v/>
      </c>
    </row>
    <row r="62" ht="15.75" customHeight="1">
      <c r="A62" s="209">
        <f>IFERROR(IF($A61+1&gt;'(backend scoring)'!$T$335,"",$A61+1),"")</f>
        <v>38</v>
      </c>
      <c r="B62" s="209" t="str">
        <f t="array" ref="B62">XLOOKUP($A62,'(backend scoring)'!$V$2:$V$333,'(backend scoring)'!$A$2:$A$333,"")</f>
        <v>DATA-03</v>
      </c>
      <c r="C62" s="209" t="str">
        <f>IFERROR(VLOOKUP($B62,'Institution Evaluation'!$A$55:$F$346,2,0),IFERROR(VLOOKUP($B62,'Privacy Analyst Evaluation'!$A$46:$F$120,2,0),""))&amp;""</f>
        <v>Is the storage of sensitive data encrypted using security protocols/algorithms (e.g., disk encryption, at-rest, files, and within a running database)?*</v>
      </c>
      <c r="D62" s="209" t="str">
        <f>IFERROR(VLOOKUP($B62,'Institution Evaluation'!$A$55:$F$346,3,0),IFERROR(VLOOKUP($B62,'Privacy Analyst Evaluation'!$A$46:$F$120,3,0),""))&amp;""</f>
        <v>Yes</v>
      </c>
      <c r="E62" s="209" t="str">
        <f>IFERROR(VLOOKUP($B62,'Institution Evaluation'!$A$55:$F$346,4,0),IFERROR(VLOOKUP($B62,'Privacy Analyst Evaluation'!$A$46:$F$120,4,0),""))&amp;""</f>
        <v>Databases and backups are encrypted at rest using AES-256 (or cloud provider equivalent). Encryption at rest is enforced for production databases (Firebase/Firestore) and object storage.</v>
      </c>
      <c r="F62" s="209" t="str">
        <f>IFERROR(VLOOKUP($B62,'Institution Evaluation'!$A$55:$F$346,6,0),IFERROR(VLOOKUP($B62,'Privacy Analyst Evaluation'!$A$46:$F$120,6,0),""))&amp;""</f>
        <v/>
      </c>
      <c r="G62" s="248"/>
      <c r="H62" s="209" t="str">
        <f>IFERROR(IF($H61+1&gt;'(backend scoring)'!$Q$335,"",$H61+1),"")</f>
        <v/>
      </c>
      <c r="I62" s="209" t="str">
        <f t="array" ref="I62">XLOOKUP($H62,'(backend scoring)'!$S$2:$S$333,'(backend scoring)'!$A$2:$A$333,"")</f>
        <v/>
      </c>
      <c r="J62" s="209" t="str">
        <f>IFERROR(VLOOKUP($I62,'Institution Evaluation'!$A$55:$F$346,2,0),IFERROR(VLOOKUP($I62,'Privacy Analyst Evaluation'!$A$46:$F$120,2,0),""))</f>
        <v/>
      </c>
      <c r="K62" s="209" t="str">
        <f>IFERROR(VLOOKUP($I62,'Institution Evaluation'!$A$55:$F$346,3,0),IFERROR(VLOOKUP($I62,'Privacy Analyst Evaluation'!$A$46:$F$120,3,0),""))&amp;""</f>
        <v/>
      </c>
      <c r="L62" s="209" t="str">
        <f>IFERROR(VLOOKUP($I62,'Institution Evaluation'!$A$55:$F$346,4,0),IFERROR(VLOOKUP($I62,'Privacy Analyst Evaluation'!$A$46:$F$120,4,0),""))&amp;""</f>
        <v/>
      </c>
      <c r="M62" s="209" t="str">
        <f>IFERROR(VLOOKUP($I62,'Institution Evaluation'!$A$55:$F$346,6,0),IFERROR(VLOOKUP($I62,'Privacy Analyst Evaluation'!$A$46:$F$120,6,0),""))&amp;""</f>
        <v/>
      </c>
    </row>
    <row r="63" ht="15.75" customHeight="1">
      <c r="A63" s="209">
        <f>IFERROR(IF($A62+1&gt;'(backend scoring)'!$T$335,"",$A62+1),"")</f>
        <v>39</v>
      </c>
      <c r="B63" s="209" t="str">
        <f t="array" ref="B63">XLOOKUP($A63,'(backend scoring)'!$V$2:$V$333,'(backend scoring)'!$A$2:$A$333,"")</f>
        <v>DATA-04</v>
      </c>
      <c r="C63" s="209" t="str">
        <f>IFERROR(VLOOKUP($B63,'Institution Evaluation'!$A$55:$F$346,2,0),IFERROR(VLOOKUP($B63,'Privacy Analyst Evaluation'!$A$46:$F$120,2,0),""))&amp;""</f>
        <v>Do all cryptographic modules in use in your solution conform to the Federal Information Processing Standards (FIPS PUB 140-2 or 140-3)?*</v>
      </c>
      <c r="D63" s="209" t="str">
        <f>IFERROR(VLOOKUP($B63,'Institution Evaluation'!$A$55:$F$346,3,0),IFERROR(VLOOKUP($B63,'Privacy Analyst Evaluation'!$A$46:$F$120,3,0),""))&amp;""</f>
        <v>Yes</v>
      </c>
      <c r="E63" s="209" t="str">
        <f>IFERROR(VLOOKUP($B63,'Institution Evaluation'!$A$55:$F$346,4,0),IFERROR(VLOOKUP($B63,'Privacy Analyst Evaluation'!$A$46:$F$120,4,0),""))&amp;""</f>
        <v>CoGrader relies on cloud provider cryptographic services and HSM/cloud-KMS capabilities that meet FIPS 140-2/140-3 standards when required. Keys are stored and managed using approved key management systems (HSMs or cloud KMS) and cryptographic libraries consistent with customer/regulatory requirements; we will enable FIPS-validated modules where requested contractually.</v>
      </c>
      <c r="F63" s="209" t="str">
        <f>IFERROR(VLOOKUP($B63,'Institution Evaluation'!$A$55:$F$346,6,0),IFERROR(VLOOKUP($B63,'Privacy Analyst Evaluation'!$A$46:$F$120,6,0),""))&amp;""</f>
        <v/>
      </c>
      <c r="G63" s="248"/>
      <c r="H63" s="209" t="str">
        <f>IFERROR(IF($H62+1&gt;'(backend scoring)'!$Q$335,"",$H62+1),"")</f>
        <v/>
      </c>
      <c r="I63" s="209" t="str">
        <f t="array" ref="I63">XLOOKUP($H63,'(backend scoring)'!$S$2:$S$333,'(backend scoring)'!$A$2:$A$333,"")</f>
        <v/>
      </c>
      <c r="J63" s="209" t="str">
        <f>IFERROR(VLOOKUP($I63,'Institution Evaluation'!$A$55:$F$346,2,0),IFERROR(VLOOKUP($I63,'Privacy Analyst Evaluation'!$A$46:$F$120,2,0),""))</f>
        <v/>
      </c>
      <c r="K63" s="209" t="str">
        <f>IFERROR(VLOOKUP($I63,'Institution Evaluation'!$A$55:$F$346,3,0),IFERROR(VLOOKUP($I63,'Privacy Analyst Evaluation'!$A$46:$F$120,3,0),""))&amp;""</f>
        <v/>
      </c>
      <c r="L63" s="209" t="str">
        <f>IFERROR(VLOOKUP($I63,'Institution Evaluation'!$A$55:$F$346,4,0),IFERROR(VLOOKUP($I63,'Privacy Analyst Evaluation'!$A$46:$F$120,4,0),""))&amp;""</f>
        <v/>
      </c>
      <c r="M63" s="209" t="str">
        <f>IFERROR(VLOOKUP($I63,'Institution Evaluation'!$A$55:$F$346,6,0),IFERROR(VLOOKUP($I63,'Privacy Analyst Evaluation'!$A$46:$F$120,6,0),""))&amp;""</f>
        <v/>
      </c>
    </row>
    <row r="64" ht="15.75" customHeight="1">
      <c r="A64" s="209">
        <f>IFERROR(IF($A63+1&gt;'(backend scoring)'!$T$335,"",$A63+1),"")</f>
        <v>40</v>
      </c>
      <c r="B64" s="209" t="str">
        <f t="array" ref="B64">XLOOKUP($A64,'(backend scoring)'!$V$2:$V$333,'(backend scoring)'!$A$2:$A$333,"")</f>
        <v>DATA-05</v>
      </c>
      <c r="C64" s="209" t="str">
        <f>IFERROR(VLOOKUP($B64,'Institution Evaluation'!$A$55:$F$346,2,0),IFERROR(VLOOKUP($B64,'Privacy Analyst Evaluation'!$A$46:$F$120,2,0),""))&amp;""</f>
        <v>Will the institution's data be available within the system for a period of time at the completion of this contract?*</v>
      </c>
      <c r="D64" s="209" t="str">
        <f>IFERROR(VLOOKUP($B64,'Institution Evaluation'!$A$55:$F$346,3,0),IFERROR(VLOOKUP($B64,'Privacy Analyst Evaluation'!$A$46:$F$120,3,0),""))&amp;""</f>
        <v>Yes</v>
      </c>
      <c r="E64" s="209" t="str">
        <f>IFERROR(VLOOKUP($B64,'Institution Evaluation'!$A$55:$F$346,4,0),IFERROR(VLOOKUP($B64,'Privacy Analyst Evaluation'!$A$46:$F$120,4,0),""))&amp;""</f>
        <v>At contract termination we provide an export of institutional data (standard export formats such as JSON/CSV) and retain copies only as needed to support the transition/termination obligations. Typical practice is to provide exports and then securely delete retained copies per the DPA; per customer agreements CoGrader supports a 90-day retrieval/export window for customers.</v>
      </c>
      <c r="F64" s="209" t="str">
        <f>IFERROR(VLOOKUP($B64,'Institution Evaluation'!$A$55:$F$346,6,0),IFERROR(VLOOKUP($B64,'Privacy Analyst Evaluation'!$A$46:$F$120,6,0),""))&amp;""</f>
        <v/>
      </c>
      <c r="G64" s="248"/>
      <c r="H64" s="209" t="str">
        <f>IFERROR(IF($H63+1&gt;'(backend scoring)'!$Q$335,"",$H63+1),"")</f>
        <v/>
      </c>
      <c r="I64" s="209" t="str">
        <f t="array" ref="I64">XLOOKUP($H64,'(backend scoring)'!$S$2:$S$333,'(backend scoring)'!$A$2:$A$333,"")</f>
        <v/>
      </c>
      <c r="J64" s="209" t="str">
        <f>IFERROR(VLOOKUP($I64,'Institution Evaluation'!$A$55:$F$346,2,0),IFERROR(VLOOKUP($I64,'Privacy Analyst Evaluation'!$A$46:$F$120,2,0),""))</f>
        <v/>
      </c>
      <c r="K64" s="209" t="str">
        <f>IFERROR(VLOOKUP($I64,'Institution Evaluation'!$A$55:$F$346,3,0),IFERROR(VLOOKUP($I64,'Privacy Analyst Evaluation'!$A$46:$F$120,3,0),""))&amp;""</f>
        <v/>
      </c>
      <c r="L64" s="209" t="str">
        <f>IFERROR(VLOOKUP($I64,'Institution Evaluation'!$A$55:$F$346,4,0),IFERROR(VLOOKUP($I64,'Privacy Analyst Evaluation'!$A$46:$F$120,4,0),""))&amp;""</f>
        <v/>
      </c>
      <c r="M64" s="209" t="str">
        <f>IFERROR(VLOOKUP($I64,'Institution Evaluation'!$A$55:$F$346,6,0),IFERROR(VLOOKUP($I64,'Privacy Analyst Evaluation'!$A$46:$F$120,6,0),""))&amp;""</f>
        <v/>
      </c>
    </row>
    <row r="65" ht="15.75" customHeight="1">
      <c r="A65" s="209">
        <f>IFERROR(IF($A64+1&gt;'(backend scoring)'!$T$335,"",$A64+1),"")</f>
        <v>41</v>
      </c>
      <c r="B65" s="209" t="str">
        <f t="array" ref="B65">XLOOKUP($A65,'(backend scoring)'!$V$2:$V$333,'(backend scoring)'!$A$2:$A$333,"")</f>
        <v>DATA-06</v>
      </c>
      <c r="C65" s="209" t="str">
        <f>IFERROR(VLOOKUP($B65,'Institution Evaluation'!$A$55:$F$346,2,0),IFERROR(VLOOKUP($B65,'Privacy Analyst Evaluation'!$A$46:$F$120,2,0),""))&amp;""</f>
        <v>Are ownership rights to all data, inputs, outputs, and metadata retained even through a provider acquisition or bankruptcy event?*</v>
      </c>
      <c r="D65" s="209" t="str">
        <f>IFERROR(VLOOKUP($B65,'Institution Evaluation'!$A$55:$F$346,3,0),IFERROR(VLOOKUP($B65,'Privacy Analyst Evaluation'!$A$46:$F$120,3,0),""))&amp;""</f>
        <v>Yes</v>
      </c>
      <c r="E65" s="209" t="str">
        <f>IFERROR(VLOOKUP($B65,'Institution Evaluation'!$A$55:$F$346,4,0),IFERROR(VLOOKUP($B65,'Privacy Analyst Evaluation'!$A$46:$F$120,4,0),""))&amp;""</f>
        <v>DPAs and service agreements explicitly preserve customer ownership rights of all data, inputs, outputs and metadata. Contractual terms state that ownership is retained by the institution even in provider acquisition or insolvency events.</v>
      </c>
      <c r="F65" s="209" t="str">
        <f>IFERROR(VLOOKUP($B65,'Institution Evaluation'!$A$55:$F$346,6,0),IFERROR(VLOOKUP($B65,'Privacy Analyst Evaluation'!$A$46:$F$120,6,0),""))&amp;""</f>
        <v/>
      </c>
      <c r="G65" s="248"/>
      <c r="H65" s="209" t="str">
        <f>IFERROR(IF($H64+1&gt;'(backend scoring)'!$Q$335,"",$H64+1),"")</f>
        <v/>
      </c>
      <c r="I65" s="209" t="str">
        <f t="array" ref="I65">XLOOKUP($H65,'(backend scoring)'!$S$2:$S$333,'(backend scoring)'!$A$2:$A$333,"")</f>
        <v/>
      </c>
      <c r="J65" s="209" t="str">
        <f>IFERROR(VLOOKUP($I65,'Institution Evaluation'!$A$55:$F$346,2,0),IFERROR(VLOOKUP($I65,'Privacy Analyst Evaluation'!$A$46:$F$120,2,0),""))</f>
        <v/>
      </c>
      <c r="K65" s="209" t="str">
        <f>IFERROR(VLOOKUP($I65,'Institution Evaluation'!$A$55:$F$346,3,0),IFERROR(VLOOKUP($I65,'Privacy Analyst Evaluation'!$A$46:$F$120,3,0),""))&amp;""</f>
        <v/>
      </c>
      <c r="L65" s="209" t="str">
        <f>IFERROR(VLOOKUP($I65,'Institution Evaluation'!$A$55:$F$346,4,0),IFERROR(VLOOKUP($I65,'Privacy Analyst Evaluation'!$A$46:$F$120,4,0),""))&amp;""</f>
        <v/>
      </c>
      <c r="M65" s="209" t="str">
        <f>IFERROR(VLOOKUP($I65,'Institution Evaluation'!$A$55:$F$346,6,0),IFERROR(VLOOKUP($I65,'Privacy Analyst Evaluation'!$A$46:$F$120,6,0),""))&amp;""</f>
        <v/>
      </c>
    </row>
    <row r="66" ht="15.75" customHeight="1">
      <c r="A66" s="209">
        <f>IFERROR(IF($A65+1&gt;'(backend scoring)'!$T$335,"",$A65+1),"")</f>
        <v>42</v>
      </c>
      <c r="B66" s="209" t="str">
        <f t="array" ref="B66">XLOOKUP($A66,'(backend scoring)'!$V$2:$V$333,'(backend scoring)'!$A$2:$A$333,"")</f>
        <v>DATA-07</v>
      </c>
      <c r="C66" s="209" t="str">
        <f>IFERROR(VLOOKUP($B66,'Institution Evaluation'!$A$55:$F$346,2,0),IFERROR(VLOOKUP($B66,'Privacy Analyst Evaluation'!$A$46:$F$120,2,0),""))&amp;""</f>
        <v>Do backups containing the institution's data ever leave the institution's data zone either physically or via network routing?*</v>
      </c>
      <c r="D66" s="209" t="str">
        <f>IFERROR(VLOOKUP($B66,'Institution Evaluation'!$A$55:$F$346,3,0),IFERROR(VLOOKUP($B66,'Privacy Analyst Evaluation'!$A$46:$F$120,3,0),""))&amp;""</f>
        <v>No</v>
      </c>
      <c r="E66" s="209" t="str">
        <f>IFERROR(VLOOKUP($B66,'Institution Evaluation'!$A$55:$F$346,4,0),IFERROR(VLOOKUP($B66,'Privacy Analyst Evaluation'!$A$46:$F$120,4,0),""))&amp;""</f>
        <v>Backups are always encrypted at rest and in transit and do not leave secure cloud environments.</v>
      </c>
      <c r="F66" s="209" t="str">
        <f>IFERROR(VLOOKUP($B66,'Institution Evaluation'!$A$55:$F$346,6,0),IFERROR(VLOOKUP($B66,'Privacy Analyst Evaluation'!$A$46:$F$120,6,0),""))&amp;""</f>
        <v/>
      </c>
      <c r="G66" s="248"/>
      <c r="H66" s="209" t="str">
        <f>IFERROR(IF($H65+1&gt;'(backend scoring)'!$Q$335,"",$H65+1),"")</f>
        <v/>
      </c>
      <c r="I66" s="209" t="str">
        <f t="array" ref="I66">XLOOKUP($H66,'(backend scoring)'!$S$2:$S$333,'(backend scoring)'!$A$2:$A$333,"")</f>
        <v/>
      </c>
      <c r="J66" s="209" t="str">
        <f>IFERROR(VLOOKUP($I66,'Institution Evaluation'!$A$55:$F$346,2,0),IFERROR(VLOOKUP($I66,'Privacy Analyst Evaluation'!$A$46:$F$120,2,0),""))</f>
        <v/>
      </c>
      <c r="K66" s="209" t="str">
        <f>IFERROR(VLOOKUP($I66,'Institution Evaluation'!$A$55:$F$346,3,0),IFERROR(VLOOKUP($I66,'Privacy Analyst Evaluation'!$A$46:$F$120,3,0),""))&amp;""</f>
        <v/>
      </c>
      <c r="L66" s="209" t="str">
        <f>IFERROR(VLOOKUP($I66,'Institution Evaluation'!$A$55:$F$346,4,0),IFERROR(VLOOKUP($I66,'Privacy Analyst Evaluation'!$A$46:$F$120,4,0),""))&amp;""</f>
        <v/>
      </c>
      <c r="M66" s="209" t="str">
        <f>IFERROR(VLOOKUP($I66,'Institution Evaluation'!$A$55:$F$346,6,0),IFERROR(VLOOKUP($I66,'Privacy Analyst Evaluation'!$A$46:$F$120,6,0),""))&amp;""</f>
        <v/>
      </c>
    </row>
    <row r="67" ht="15.75" customHeight="1">
      <c r="A67" s="209">
        <f>IFERROR(IF($A66+1&gt;'(backend scoring)'!$T$335,"",$A66+1),"")</f>
        <v>43</v>
      </c>
      <c r="B67" s="209" t="str">
        <f t="array" ref="B67">XLOOKUP($A67,'(backend scoring)'!$V$2:$V$333,'(backend scoring)'!$A$2:$A$333,"")</f>
        <v>DATA-08</v>
      </c>
      <c r="C67" s="209" t="str">
        <f>IFERROR(VLOOKUP($B67,'Institution Evaluation'!$A$55:$F$346,2,0),IFERROR(VLOOKUP($B67,'Privacy Analyst Evaluation'!$A$46:$F$120,2,0),""))&amp;""</f>
        <v>Is media used for long-term retention of business data and archival purposes stored in a secure, environmentally protected area?*</v>
      </c>
      <c r="D67" s="209" t="str">
        <f>IFERROR(VLOOKUP($B67,'Institution Evaluation'!$A$55:$F$346,3,0),IFERROR(VLOOKUP($B67,'Privacy Analyst Evaluation'!$A$46:$F$120,3,0),""))&amp;""</f>
        <v>Yes</v>
      </c>
      <c r="E67" s="209" t="str">
        <f>IFERROR(VLOOKUP($B67,'Institution Evaluation'!$A$55:$F$346,4,0),IFERROR(VLOOKUP($B67,'Privacy Analyst Evaluation'!$A$46:$F$120,4,0),""))&amp;""</f>
        <v>Long-term archives and retention media are stored in secure cloud storage provided by GCP with physical facility controls, environmental protections and logical access controls. For any physical media, approved secure storage and chain-of-custody procedures are used.</v>
      </c>
      <c r="F67" s="209" t="str">
        <f>IFERROR(VLOOKUP($B67,'Institution Evaluation'!$A$55:$F$346,6,0),IFERROR(VLOOKUP($B67,'Privacy Analyst Evaluation'!$A$46:$F$120,6,0),""))&amp;""</f>
        <v/>
      </c>
      <c r="G67" s="248"/>
      <c r="H67" s="209" t="str">
        <f>IFERROR(IF($H66+1&gt;'(backend scoring)'!$Q$335,"",$H66+1),"")</f>
        <v/>
      </c>
      <c r="I67" s="209" t="str">
        <f t="array" ref="I67">XLOOKUP($H67,'(backend scoring)'!$S$2:$S$333,'(backend scoring)'!$A$2:$A$333,"")</f>
        <v/>
      </c>
      <c r="J67" s="209" t="str">
        <f>IFERROR(VLOOKUP($I67,'Institution Evaluation'!$A$55:$F$346,2,0),IFERROR(VLOOKUP($I67,'Privacy Analyst Evaluation'!$A$46:$F$120,2,0),""))</f>
        <v/>
      </c>
      <c r="K67" s="209" t="str">
        <f>IFERROR(VLOOKUP($I67,'Institution Evaluation'!$A$55:$F$346,3,0),IFERROR(VLOOKUP($I67,'Privacy Analyst Evaluation'!$A$46:$F$120,3,0),""))&amp;""</f>
        <v/>
      </c>
      <c r="L67" s="209" t="str">
        <f>IFERROR(VLOOKUP($I67,'Institution Evaluation'!$A$55:$F$346,4,0),IFERROR(VLOOKUP($I67,'Privacy Analyst Evaluation'!$A$46:$F$120,4,0),""))&amp;""</f>
        <v/>
      </c>
      <c r="M67" s="209" t="str">
        <f>IFERROR(VLOOKUP($I67,'Institution Evaluation'!$A$55:$F$346,6,0),IFERROR(VLOOKUP($I67,'Privacy Analyst Evaluation'!$A$46:$F$120,6,0),""))&amp;""</f>
        <v/>
      </c>
    </row>
    <row r="68" ht="15.75" customHeight="1">
      <c r="A68" s="209">
        <f>IFERROR(IF($A67+1&gt;'(backend scoring)'!$T$335,"",$A67+1),"")</f>
        <v>44</v>
      </c>
      <c r="B68" s="209" t="str">
        <f t="array" ref="B68">XLOOKUP($A68,'(backend scoring)'!$V$2:$V$333,'(backend scoring)'!$A$2:$A$333,"")</f>
        <v>DCTR-06</v>
      </c>
      <c r="C68" s="209" t="str">
        <f>IFERROR(VLOOKUP($B68,'Institution Evaluation'!$A$55:$F$346,2,0),IFERROR(VLOOKUP($B68,'Privacy Analyst Evaluation'!$A$46:$F$120,2,0),""))&amp;""</f>
        <v>Does a physical barrier fully enclose the physical space, preventing unauthorized physical contact with any of your devices?*</v>
      </c>
      <c r="D68" s="209" t="str">
        <f>IFERROR(VLOOKUP($B68,'Institution Evaluation'!$A$55:$F$346,3,0),IFERROR(VLOOKUP($B68,'Privacy Analyst Evaluation'!$A$46:$F$120,3,0),""))&amp;""</f>
        <v/>
      </c>
      <c r="E68" s="209" t="str">
        <f>IFERROR(VLOOKUP($B68,'Institution Evaluation'!$A$55:$F$346,4,0),IFERROR(VLOOKUP($B68,'Privacy Analyst Evaluation'!$A$46:$F$120,4,0),""))&amp;""</f>
        <v>This question does not apply.</v>
      </c>
      <c r="F68" s="209" t="str">
        <f>IFERROR(VLOOKUP($B68,'Institution Evaluation'!$A$55:$F$346,6,0),IFERROR(VLOOKUP($B68,'Privacy Analyst Evaluation'!$A$46:$F$120,6,0),""))&amp;""</f>
        <v/>
      </c>
      <c r="G68" s="248"/>
      <c r="H68" s="209" t="str">
        <f>IFERROR(IF($H67+1&gt;'(backend scoring)'!$Q$335,"",$H67+1),"")</f>
        <v/>
      </c>
      <c r="I68" s="209" t="str">
        <f t="array" ref="I68">XLOOKUP($H68,'(backend scoring)'!$S$2:$S$333,'(backend scoring)'!$A$2:$A$333,"")</f>
        <v/>
      </c>
      <c r="J68" s="209" t="str">
        <f>IFERROR(VLOOKUP($I68,'Institution Evaluation'!$A$55:$F$346,2,0),IFERROR(VLOOKUP($I68,'Privacy Analyst Evaluation'!$A$46:$F$120,2,0),""))</f>
        <v/>
      </c>
      <c r="K68" s="209" t="str">
        <f>IFERROR(VLOOKUP($I68,'Institution Evaluation'!$A$55:$F$346,3,0),IFERROR(VLOOKUP($I68,'Privacy Analyst Evaluation'!$A$46:$F$120,3,0),""))&amp;""</f>
        <v/>
      </c>
      <c r="L68" s="209" t="str">
        <f>IFERROR(VLOOKUP($I68,'Institution Evaluation'!$A$55:$F$346,4,0),IFERROR(VLOOKUP($I68,'Privacy Analyst Evaluation'!$A$46:$F$120,4,0),""))&amp;""</f>
        <v/>
      </c>
      <c r="M68" s="209" t="str">
        <f>IFERROR(VLOOKUP($I68,'Institution Evaluation'!$A$55:$F$346,6,0),IFERROR(VLOOKUP($I68,'Privacy Analyst Evaluation'!$A$46:$F$120,6,0),""))&amp;""</f>
        <v/>
      </c>
    </row>
    <row r="69" ht="15.75" customHeight="1">
      <c r="A69" s="209">
        <f>IFERROR(IF($A68+1&gt;'(backend scoring)'!$T$335,"",$A68+1),"")</f>
        <v>45</v>
      </c>
      <c r="B69" s="209" t="str">
        <f t="array" ref="B69">XLOOKUP($A69,'(backend scoring)'!$V$2:$V$333,'(backend scoring)'!$A$2:$A$333,"")</f>
        <v>DCTR-10</v>
      </c>
      <c r="C69" s="209" t="str">
        <f>IFERROR(VLOOKUP($B69,'Institution Evaluation'!$A$55:$F$346,2,0),IFERROR(VLOOKUP($B69,'Privacy Analyst Evaluation'!$A$46:$F$120,2,0),""))&amp;""</f>
        <v>Are redundant power strategies tested?*</v>
      </c>
      <c r="D69" s="209" t="str">
        <f>IFERROR(VLOOKUP($B69,'Institution Evaluation'!$A$55:$F$346,3,0),IFERROR(VLOOKUP($B69,'Privacy Analyst Evaluation'!$A$46:$F$120,3,0),""))&amp;""</f>
        <v/>
      </c>
      <c r="E69" s="209" t="str">
        <f>IFERROR(VLOOKUP($B69,'Institution Evaluation'!$A$55:$F$346,4,0),IFERROR(VLOOKUP($B69,'Privacy Analyst Evaluation'!$A$46:$F$120,4,0),""))&amp;""</f>
        <v>This question does not apply.</v>
      </c>
      <c r="F69" s="209" t="str">
        <f>IFERROR(VLOOKUP($B69,'Institution Evaluation'!$A$55:$F$346,6,0),IFERROR(VLOOKUP($B69,'Privacy Analyst Evaluation'!$A$46:$F$120,6,0),""))&amp;""</f>
        <v/>
      </c>
      <c r="G69" s="248"/>
      <c r="H69" s="209" t="str">
        <f>IFERROR(IF($H68+1&gt;'(backend scoring)'!$Q$335,"",$H68+1),"")</f>
        <v/>
      </c>
      <c r="I69" s="209" t="str">
        <f t="array" ref="I69">XLOOKUP($H69,'(backend scoring)'!$S$2:$S$333,'(backend scoring)'!$A$2:$A$333,"")</f>
        <v/>
      </c>
      <c r="J69" s="209" t="str">
        <f>IFERROR(VLOOKUP($I69,'Institution Evaluation'!$A$55:$F$346,2,0),IFERROR(VLOOKUP($I69,'Privacy Analyst Evaluation'!$A$46:$F$120,2,0),""))</f>
        <v/>
      </c>
      <c r="K69" s="209" t="str">
        <f>IFERROR(VLOOKUP($I69,'Institution Evaluation'!$A$55:$F$346,3,0),IFERROR(VLOOKUP($I69,'Privacy Analyst Evaluation'!$A$46:$F$120,3,0),""))&amp;""</f>
        <v/>
      </c>
      <c r="L69" s="209" t="str">
        <f>IFERROR(VLOOKUP($I69,'Institution Evaluation'!$A$55:$F$346,4,0),IFERROR(VLOOKUP($I69,'Privacy Analyst Evaluation'!$A$46:$F$120,4,0),""))&amp;""</f>
        <v/>
      </c>
      <c r="M69" s="209" t="str">
        <f>IFERROR(VLOOKUP($I69,'Institution Evaluation'!$A$55:$F$346,6,0),IFERROR(VLOOKUP($I69,'Privacy Analyst Evaluation'!$A$46:$F$120,6,0),""))&amp;""</f>
        <v/>
      </c>
    </row>
    <row r="70" ht="15.75" customHeight="1">
      <c r="A70" s="209">
        <f>IFERROR(IF($A69+1&gt;'(backend scoring)'!$T$335,"",$A69+1),"")</f>
        <v>46</v>
      </c>
      <c r="B70" s="209" t="str">
        <f t="array" ref="B70">XLOOKUP($A70,'(backend scoring)'!$V$2:$V$333,'(backend scoring)'!$A$2:$A$333,"")</f>
        <v>FIDP-01</v>
      </c>
      <c r="C70" s="209" t="str">
        <f>IFERROR(VLOOKUP($B70,'Institution Evaluation'!$A$55:$F$346,2,0),IFERROR(VLOOKUP($B70,'Privacy Analyst Evaluation'!$A$46:$F$120,2,0),""))&amp;""</f>
        <v>Are you utilizing a stateful packet inspection (SPI) firewall?*</v>
      </c>
      <c r="D70" s="209" t="str">
        <f>IFERROR(VLOOKUP($B70,'Institution Evaluation'!$A$55:$F$346,3,0),IFERROR(VLOOKUP($B70,'Privacy Analyst Evaluation'!$A$46:$F$120,3,0),""))&amp;""</f>
        <v>Yes</v>
      </c>
      <c r="E70" s="209" t="str">
        <f>IFERROR(VLOOKUP($B70,'Institution Evaluation'!$A$55:$F$346,4,0),IFERROR(VLOOKUP($B70,'Privacy Analyst Evaluation'!$A$46:$F$120,4,0),""))&amp;""</f>
        <v>Yes. CoGrader uses firewalls configured to prevent unauthorized access (Control CA-66). Our infrastructure is hosted on Google Cloud Platform, which provides enterprise-grade VPC firewall capabilities with stateful packet inspection as part of the underlying cloud security architecture. Firewall rulesets are reviewed at least annually, and required changes are tracked to completion (Control CA-71). Privileged access to the firewall is restricted to authorized users with a documented business need (Control CA-43).</v>
      </c>
      <c r="F70" s="209" t="str">
        <f>IFERROR(VLOOKUP($B70,'Institution Evaluation'!$A$55:$F$346,6,0),IFERROR(VLOOKUP($B70,'Privacy Analyst Evaluation'!$A$46:$F$120,6,0),""))&amp;""</f>
        <v/>
      </c>
      <c r="G70" s="248"/>
      <c r="H70" s="209" t="str">
        <f>IFERROR(IF($H69+1&gt;'(backend scoring)'!$Q$335,"",$H69+1),"")</f>
        <v/>
      </c>
      <c r="I70" s="209" t="str">
        <f t="array" ref="I70">XLOOKUP($H70,'(backend scoring)'!$S$2:$S$333,'(backend scoring)'!$A$2:$A$333,"")</f>
        <v/>
      </c>
      <c r="J70" s="209" t="str">
        <f>IFERROR(VLOOKUP($I70,'Institution Evaluation'!$A$55:$F$346,2,0),IFERROR(VLOOKUP($I70,'Privacy Analyst Evaluation'!$A$46:$F$120,2,0),""))</f>
        <v/>
      </c>
      <c r="K70" s="209" t="str">
        <f>IFERROR(VLOOKUP($I70,'Institution Evaluation'!$A$55:$F$346,3,0),IFERROR(VLOOKUP($I70,'Privacy Analyst Evaluation'!$A$46:$F$120,3,0),""))&amp;""</f>
        <v/>
      </c>
      <c r="L70" s="209" t="str">
        <f>IFERROR(VLOOKUP($I70,'Institution Evaluation'!$A$55:$F$346,4,0),IFERROR(VLOOKUP($I70,'Privacy Analyst Evaluation'!$A$46:$F$120,4,0),""))&amp;""</f>
        <v/>
      </c>
      <c r="M70" s="209" t="str">
        <f>IFERROR(VLOOKUP($I70,'Institution Evaluation'!$A$55:$F$346,6,0),IFERROR(VLOOKUP($I70,'Privacy Analyst Evaluation'!$A$46:$F$120,6,0),""))&amp;""</f>
        <v/>
      </c>
    </row>
    <row r="71" ht="15.75" customHeight="1">
      <c r="A71" s="209">
        <f>IFERROR(IF($A70+1&gt;'(backend scoring)'!$T$335,"",$A70+1),"")</f>
        <v>47</v>
      </c>
      <c r="B71" s="209" t="str">
        <f t="array" ref="B71">XLOOKUP($A71,'(backend scoring)'!$V$2:$V$333,'(backend scoring)'!$A$2:$A$333,"")</f>
        <v>FIDP-02</v>
      </c>
      <c r="C71" s="209" t="str">
        <f>IFERROR(VLOOKUP($B71,'Institution Evaluation'!$A$55:$F$346,2,0),IFERROR(VLOOKUP($B71,'Privacy Analyst Evaluation'!$A$46:$F$120,2,0),""))&amp;""</f>
        <v>Do you have a documented policy for firewall change requests?*</v>
      </c>
      <c r="D71" s="209" t="str">
        <f>IFERROR(VLOOKUP($B71,'Institution Evaluation'!$A$55:$F$346,3,0),IFERROR(VLOOKUP($B71,'Privacy Analyst Evaluation'!$A$46:$F$120,3,0),""))&amp;""</f>
        <v>Yes</v>
      </c>
      <c r="E71" s="209" t="str">
        <f>IFERROR(VLOOKUP($B71,'Institution Evaluation'!$A$55:$F$346,4,0),IFERROR(VLOOKUP($B71,'Privacy Analyst Evaluation'!$A$46:$F$120,4,0),""))&amp;""</f>
        <v>Yes. CoGrader maintains a formal Change Management Policy that governs all changes to infrastructure and network configurations. Specifically:
All change requests are evaluated by the product management team based on alignment with business strategy, prioritized according to benefits, urgency, required effort, and potential security impacts
Changes must be authorized, formally documented, tested, reviewed, and approved prior to implementation in the production environment (Control CA-39)
A dedicated ticket is created for each request using CoGrader's change management and ticketing tools
Firewall rulesets are reviewed at least annually, and required changes are tracked to completion (Control CA-71)
Network and system hardening standards are documented based on industry best practices and reviewed at least annually (Control CA-70)</v>
      </c>
      <c r="F71" s="209" t="str">
        <f>IFERROR(VLOOKUP($B71,'Institution Evaluation'!$A$55:$F$346,6,0),IFERROR(VLOOKUP($B71,'Privacy Analyst Evaluation'!$A$46:$F$120,6,0),""))&amp;""</f>
        <v/>
      </c>
      <c r="G71" s="248"/>
      <c r="H71" s="209" t="str">
        <f>IFERROR(IF($H70+1&gt;'(backend scoring)'!$Q$335,"",$H70+1),"")</f>
        <v/>
      </c>
      <c r="I71" s="209" t="str">
        <f t="array" ref="I71">XLOOKUP($H71,'(backend scoring)'!$S$2:$S$333,'(backend scoring)'!$A$2:$A$333,"")</f>
        <v/>
      </c>
      <c r="J71" s="209" t="str">
        <f>IFERROR(VLOOKUP($I71,'Institution Evaluation'!$A$55:$F$346,2,0),IFERROR(VLOOKUP($I71,'Privacy Analyst Evaluation'!$A$46:$F$120,2,0),""))</f>
        <v/>
      </c>
      <c r="K71" s="209" t="str">
        <f>IFERROR(VLOOKUP($I71,'Institution Evaluation'!$A$55:$F$346,3,0),IFERROR(VLOOKUP($I71,'Privacy Analyst Evaluation'!$A$46:$F$120,3,0),""))&amp;""</f>
        <v/>
      </c>
      <c r="L71" s="209" t="str">
        <f>IFERROR(VLOOKUP($I71,'Institution Evaluation'!$A$55:$F$346,4,0),IFERROR(VLOOKUP($I71,'Privacy Analyst Evaluation'!$A$46:$F$120,4,0),""))&amp;""</f>
        <v/>
      </c>
      <c r="M71" s="209" t="str">
        <f>IFERROR(VLOOKUP($I71,'Institution Evaluation'!$A$55:$F$346,6,0),IFERROR(VLOOKUP($I71,'Privacy Analyst Evaluation'!$A$46:$F$120,6,0),""))&amp;""</f>
        <v/>
      </c>
    </row>
    <row r="72" ht="15.75" customHeight="1">
      <c r="A72" s="209">
        <f>IFERROR(IF($A71+1&gt;'(backend scoring)'!$T$335,"",$A71+1),"")</f>
        <v>48</v>
      </c>
      <c r="B72" s="209" t="str">
        <f t="array" ref="B72">XLOOKUP($A72,'(backend scoring)'!$V$2:$V$333,'(backend scoring)'!$A$2:$A$333,"")</f>
        <v>FIDP-03</v>
      </c>
      <c r="C72" s="209" t="str">
        <f>IFERROR(VLOOKUP($B72,'Institution Evaluation'!$A$55:$F$346,2,0),IFERROR(VLOOKUP($B72,'Privacy Analyst Evaluation'!$A$46:$F$120,2,0),""))&amp;""</f>
        <v>Have you implemented an intrusion detection system (network-based)?*</v>
      </c>
      <c r="D72" s="209" t="str">
        <f>IFERROR(VLOOKUP($B72,'Institution Evaluation'!$A$55:$F$346,3,0),IFERROR(VLOOKUP($B72,'Privacy Analyst Evaluation'!$A$46:$F$120,3,0),""))&amp;""</f>
        <v>Yes</v>
      </c>
      <c r="E72" s="209" t="str">
        <f>IFERROR(VLOOKUP($B72,'Institution Evaluation'!$A$55:$F$346,4,0),IFERROR(VLOOKUP($B72,'Privacy Analyst Evaluation'!$A$46:$F$120,4,0),""))&amp;""</f>
        <v>Yes. CoGrader uses an intrusion detection system to provide continuous monitoring of the company's network and early detection of potential security breaches (Controls CA-68, CA-69). This capability is part of our broader security monitoring program, which includes:
A log management tool to identify events that may have a potential impact on security objectives (Control CA-17)
Infrastructure monitoring tools that generate alerts when specific predefined thresholds are met (Control CA-76)
Regular use of external intelligence sources to track newly discovered threats and vulnerabilities
Logging and analysis of unusual system activities to identify and mitigate potential threats</v>
      </c>
      <c r="F72" s="209" t="str">
        <f>IFERROR(VLOOKUP($B72,'Institution Evaluation'!$A$55:$F$346,6,0),IFERROR(VLOOKUP($B72,'Privacy Analyst Evaluation'!$A$46:$F$120,6,0),""))&amp;""</f>
        <v/>
      </c>
      <c r="G72" s="248"/>
      <c r="H72" s="209" t="str">
        <f>IFERROR(IF($H71+1&gt;'(backend scoring)'!$Q$335,"",$H71+1),"")</f>
        <v/>
      </c>
      <c r="I72" s="209" t="str">
        <f t="array" ref="I72">XLOOKUP($H72,'(backend scoring)'!$S$2:$S$333,'(backend scoring)'!$A$2:$A$333,"")</f>
        <v/>
      </c>
      <c r="J72" s="209" t="str">
        <f>IFERROR(VLOOKUP($I72,'Institution Evaluation'!$A$55:$F$346,2,0),IFERROR(VLOOKUP($I72,'Privacy Analyst Evaluation'!$A$46:$F$120,2,0),""))</f>
        <v/>
      </c>
      <c r="K72" s="209" t="str">
        <f>IFERROR(VLOOKUP($I72,'Institution Evaluation'!$A$55:$F$346,3,0),IFERROR(VLOOKUP($I72,'Privacy Analyst Evaluation'!$A$46:$F$120,3,0),""))&amp;""</f>
        <v/>
      </c>
      <c r="L72" s="209" t="str">
        <f>IFERROR(VLOOKUP($I72,'Institution Evaluation'!$A$55:$F$346,4,0),IFERROR(VLOOKUP($I72,'Privacy Analyst Evaluation'!$A$46:$F$120,4,0),""))&amp;""</f>
        <v/>
      </c>
      <c r="M72" s="209" t="str">
        <f>IFERROR(VLOOKUP($I72,'Institution Evaluation'!$A$55:$F$346,6,0),IFERROR(VLOOKUP($I72,'Privacy Analyst Evaluation'!$A$46:$F$120,6,0),""))&amp;""</f>
        <v/>
      </c>
    </row>
    <row r="73" ht="15.75" customHeight="1">
      <c r="A73" s="209">
        <f>IFERROR(IF($A72+1&gt;'(backend scoring)'!$T$335,"",$A72+1),"")</f>
        <v>49</v>
      </c>
      <c r="B73" s="209" t="str">
        <f t="array" ref="B73">XLOOKUP($A73,'(backend scoring)'!$V$2:$V$333,'(backend scoring)'!$A$2:$A$333,"")</f>
        <v>FIDP-04</v>
      </c>
      <c r="C73" s="209" t="str">
        <f>IFERROR(VLOOKUP($B73,'Institution Evaluation'!$A$55:$F$346,2,0),IFERROR(VLOOKUP($B73,'Privacy Analyst Evaluation'!$A$46:$F$120,2,0),""))&amp;""</f>
        <v>Do you employ host-based intrusion detection?*</v>
      </c>
      <c r="D73" s="209" t="str">
        <f>IFERROR(VLOOKUP($B73,'Institution Evaluation'!$A$55:$F$346,3,0),IFERROR(VLOOKUP($B73,'Privacy Analyst Evaluation'!$A$46:$F$120,3,0),""))&amp;""</f>
        <v>Yes</v>
      </c>
      <c r="E73" s="209" t="str">
        <f>IFERROR(VLOOKUP($B73,'Institution Evaluation'!$A$55:$F$346,4,0),IFERROR(VLOOKUP($B73,'Privacy Analyst Evaluation'!$A$46:$F$120,4,0),""))&amp;""</f>
        <v>Yes. CoGrader implements multiple host-based security controls to detect threats at the endpoint level:
Host-based vulnerability scans are performed at least quarterly on all external-facing systems (Control CA-16)
Anti-malware technology is deployed to environments commonly susceptible to malicious attacks, configured to update routinely and logged across all relevant systems (Control CA-74)
Infrastructure monitoring tools monitor systems, infrastructure, and performance, generating alerts when predefined thresholds are met (Control CA-76)
Critical and high vulnerabilities identified through scanning are tracked to remediation
Critical system files are monitored for unauthorized changes</v>
      </c>
      <c r="F73" s="209" t="str">
        <f>IFERROR(VLOOKUP($B73,'Institution Evaluation'!$A$55:$F$346,6,0),IFERROR(VLOOKUP($B73,'Privacy Analyst Evaluation'!$A$46:$F$120,6,0),""))&amp;""</f>
        <v/>
      </c>
      <c r="G73" s="248"/>
      <c r="H73" s="209" t="str">
        <f>IFERROR(IF($H72+1&gt;'(backend scoring)'!$Q$335,"",$H72+1),"")</f>
        <v/>
      </c>
      <c r="I73" s="209" t="str">
        <f t="array" ref="I73">XLOOKUP($H73,'(backend scoring)'!$S$2:$S$333,'(backend scoring)'!$A$2:$A$333,"")</f>
        <v/>
      </c>
      <c r="J73" s="209" t="str">
        <f>IFERROR(VLOOKUP($I73,'Institution Evaluation'!$A$55:$F$346,2,0),IFERROR(VLOOKUP($I73,'Privacy Analyst Evaluation'!$A$46:$F$120,2,0),""))</f>
        <v/>
      </c>
      <c r="K73" s="209" t="str">
        <f>IFERROR(VLOOKUP($I73,'Institution Evaluation'!$A$55:$F$346,3,0),IFERROR(VLOOKUP($I73,'Privacy Analyst Evaluation'!$A$46:$F$120,3,0),""))&amp;""</f>
        <v/>
      </c>
      <c r="L73" s="209" t="str">
        <f>IFERROR(VLOOKUP($I73,'Institution Evaluation'!$A$55:$F$346,4,0),IFERROR(VLOOKUP($I73,'Privacy Analyst Evaluation'!$A$46:$F$120,4,0),""))&amp;""</f>
        <v/>
      </c>
      <c r="M73" s="209" t="str">
        <f>IFERROR(VLOOKUP($I73,'Institution Evaluation'!$A$55:$F$346,6,0),IFERROR(VLOOKUP($I73,'Privacy Analyst Evaluation'!$A$46:$F$120,6,0),""))&amp;""</f>
        <v/>
      </c>
    </row>
    <row r="74" ht="15.75" customHeight="1">
      <c r="A74" s="209">
        <f>IFERROR(IF($A73+1&gt;'(backend scoring)'!$T$335,"",$A73+1),"")</f>
        <v>50</v>
      </c>
      <c r="B74" s="209" t="str">
        <f t="array" ref="B74">XLOOKUP($A74,'(backend scoring)'!$V$2:$V$333,'(backend scoring)'!$A$2:$A$333,"")</f>
        <v>FIDP-05</v>
      </c>
      <c r="C74" s="209" t="str">
        <f>IFERROR(VLOOKUP($B74,'Institution Evaluation'!$A$55:$F$346,2,0),IFERROR(VLOOKUP($B74,'Privacy Analyst Evaluation'!$A$46:$F$120,2,0),""))&amp;""</f>
        <v>Are audit logs available for all changes to the network, firewall, IDS, and IPS systems?*</v>
      </c>
      <c r="D74" s="209" t="str">
        <f>IFERROR(VLOOKUP($B74,'Institution Evaluation'!$A$55:$F$346,3,0),IFERROR(VLOOKUP($B74,'Privacy Analyst Evaluation'!$A$46:$F$120,3,0),""))&amp;""</f>
        <v>Yes</v>
      </c>
      <c r="E74" s="209" t="str">
        <f>IFERROR(VLOOKUP($B74,'Institution Evaluation'!$A$55:$F$346,4,0),IFERROR(VLOOKUP($B74,'Privacy Analyst Evaluation'!$A$46:$F$120,4,0),""))&amp;""</f>
        <v>Yes. CoGrader maintains comprehensive logging and audit capabilities:
Production systems generate detailed logs of user activities and security events
Logs are retained for at least 30 days
Logs are protected against tampering
A log management tool is utilized to identify events that may have potential impact on security objectives (Control CA-17)
Critical system files are monitored for unauthorized changes
All clocks are synchronized with reputable network time servers to ensure accurate audit timestamps
Changes to software and infrastructure components are formally documented and tracked through the change management system (Control CA-39)</v>
      </c>
      <c r="F74" s="209" t="str">
        <f>IFERROR(VLOOKUP($B74,'Institution Evaluation'!$A$55:$F$346,6,0),IFERROR(VLOOKUP($B74,'Privacy Analyst Evaluation'!$A$46:$F$120,6,0),""))&amp;""</f>
        <v/>
      </c>
      <c r="G74" s="248"/>
      <c r="H74" s="209" t="str">
        <f>IFERROR(IF($H73+1&gt;'(backend scoring)'!$Q$335,"",$H73+1),"")</f>
        <v/>
      </c>
      <c r="I74" s="209" t="str">
        <f t="array" ref="I74">XLOOKUP($H74,'(backend scoring)'!$S$2:$S$333,'(backend scoring)'!$A$2:$A$333,"")</f>
        <v/>
      </c>
      <c r="J74" s="209" t="str">
        <f>IFERROR(VLOOKUP($I74,'Institution Evaluation'!$A$55:$F$346,2,0),IFERROR(VLOOKUP($I74,'Privacy Analyst Evaluation'!$A$46:$F$120,2,0),""))</f>
        <v/>
      </c>
      <c r="K74" s="209" t="str">
        <f>IFERROR(VLOOKUP($I74,'Institution Evaluation'!$A$55:$F$346,3,0),IFERROR(VLOOKUP($I74,'Privacy Analyst Evaluation'!$A$46:$F$120,3,0),""))&amp;""</f>
        <v/>
      </c>
      <c r="L74" s="209" t="str">
        <f>IFERROR(VLOOKUP($I74,'Institution Evaluation'!$A$55:$F$346,4,0),IFERROR(VLOOKUP($I74,'Privacy Analyst Evaluation'!$A$46:$F$120,4,0),""))&amp;""</f>
        <v/>
      </c>
      <c r="M74" s="209" t="str">
        <f>IFERROR(VLOOKUP($I74,'Institution Evaluation'!$A$55:$F$346,6,0),IFERROR(VLOOKUP($I74,'Privacy Analyst Evaluation'!$A$46:$F$120,6,0),""))&amp;""</f>
        <v/>
      </c>
    </row>
    <row r="75" ht="15.75" customHeight="1">
      <c r="A75" s="209">
        <f>IFERROR(IF($A74+1&gt;'(backend scoring)'!$T$335,"",$A74+1),"")</f>
        <v>51</v>
      </c>
      <c r="B75" s="209" t="str">
        <f t="array" ref="B75">XLOOKUP($A75,'(backend scoring)'!$V$2:$V$333,'(backend scoring)'!$A$2:$A$333,"")</f>
        <v>PPPR-01</v>
      </c>
      <c r="C75" s="209" t="str">
        <f>IFERROR(VLOOKUP($B75,'Institution Evaluation'!$A$55:$F$346,2,0),IFERROR(VLOOKUP($B75,'Privacy Analyst Evaluation'!$A$46:$F$120,2,0),""))&amp;""</f>
        <v>Do you have a documented patch management process?*</v>
      </c>
      <c r="D75" s="209" t="str">
        <f>IFERROR(VLOOKUP($B75,'Institution Evaluation'!$A$55:$F$346,3,0),IFERROR(VLOOKUP($B75,'Privacy Analyst Evaluation'!$A$46:$F$120,3,0),""))&amp;""</f>
        <v>Yes</v>
      </c>
      <c r="E75" s="209" t="str">
        <f>IFERROR(VLOOKUP($B75,'Institution Evaluation'!$A$55:$F$346,4,0),IFERROR(VLOOKUP($B75,'Privacy Analyst Evaluation'!$A$46:$F$120,4,0),""))&amp;""</f>
        <v/>
      </c>
      <c r="F75" s="209" t="str">
        <f>IFERROR(VLOOKUP($B75,'Institution Evaluation'!$A$55:$F$346,6,0),IFERROR(VLOOKUP($B75,'Privacy Analyst Evaluation'!$A$46:$F$120,6,0),""))&amp;""</f>
        <v/>
      </c>
      <c r="G75" s="248"/>
      <c r="H75" s="209" t="str">
        <f>IFERROR(IF($H74+1&gt;'(backend scoring)'!$Q$335,"",$H74+1),"")</f>
        <v/>
      </c>
      <c r="I75" s="209" t="str">
        <f t="array" ref="I75">XLOOKUP($H75,'(backend scoring)'!$S$2:$S$333,'(backend scoring)'!$A$2:$A$333,"")</f>
        <v/>
      </c>
      <c r="J75" s="209" t="str">
        <f>IFERROR(VLOOKUP($I75,'Institution Evaluation'!$A$55:$F$346,2,0),IFERROR(VLOOKUP($I75,'Privacy Analyst Evaluation'!$A$46:$F$120,2,0),""))</f>
        <v/>
      </c>
      <c r="K75" s="209" t="str">
        <f>IFERROR(VLOOKUP($I75,'Institution Evaluation'!$A$55:$F$346,3,0),IFERROR(VLOOKUP($I75,'Privacy Analyst Evaluation'!$A$46:$F$120,3,0),""))&amp;""</f>
        <v/>
      </c>
      <c r="L75" s="209" t="str">
        <f>IFERROR(VLOOKUP($I75,'Institution Evaluation'!$A$55:$F$346,4,0),IFERROR(VLOOKUP($I75,'Privacy Analyst Evaluation'!$A$46:$F$120,4,0),""))&amp;""</f>
        <v/>
      </c>
      <c r="M75" s="209" t="str">
        <f>IFERROR(VLOOKUP($I75,'Institution Evaluation'!$A$55:$F$346,6,0),IFERROR(VLOOKUP($I75,'Privacy Analyst Evaluation'!$A$46:$F$120,6,0),""))&amp;""</f>
        <v/>
      </c>
    </row>
    <row r="76" ht="15.75" customHeight="1">
      <c r="A76" s="209">
        <f>IFERROR(IF($A75+1&gt;'(backend scoring)'!$T$335,"",$A75+1),"")</f>
        <v>52</v>
      </c>
      <c r="B76" s="209" t="str">
        <f t="array" ref="B76">XLOOKUP($A76,'(backend scoring)'!$V$2:$V$333,'(backend scoring)'!$A$2:$A$333,"")</f>
        <v>PPPR-02</v>
      </c>
      <c r="C76" s="209" t="str">
        <f>IFERROR(VLOOKUP($B76,'Institution Evaluation'!$A$55:$F$346,2,0),IFERROR(VLOOKUP($B76,'Privacy Analyst Evaluation'!$A$46:$F$120,2,0),""))&amp;""</f>
        <v>Can your organization comply with institutional policies on privacy and data protection with regard to users of institutional systems, if required?*</v>
      </c>
      <c r="D76" s="209" t="str">
        <f>IFERROR(VLOOKUP($B76,'Institution Evaluation'!$A$55:$F$346,3,0),IFERROR(VLOOKUP($B76,'Privacy Analyst Evaluation'!$A$46:$F$120,3,0),""))&amp;""</f>
        <v>Yes</v>
      </c>
      <c r="E76" s="209" t="str">
        <f>IFERROR(VLOOKUP($B76,'Institution Evaluation'!$A$55:$F$346,4,0),IFERROR(VLOOKUP($B76,'Privacy Analyst Evaluation'!$A$46:$F$120,4,0),""))&amp;""</f>
        <v>We will comply with customers’ privacy and data protection policies as contracted.</v>
      </c>
      <c r="F76" s="209" t="str">
        <f>IFERROR(VLOOKUP($B76,'Institution Evaluation'!$A$55:$F$346,6,0),IFERROR(VLOOKUP($B76,'Privacy Analyst Evaluation'!$A$46:$F$120,6,0),""))&amp;""</f>
        <v/>
      </c>
      <c r="G76" s="248"/>
      <c r="H76" s="209" t="str">
        <f>IFERROR(IF($H75+1&gt;'(backend scoring)'!$Q$335,"",$H75+1),"")</f>
        <v/>
      </c>
      <c r="I76" s="209" t="str">
        <f t="array" ref="I76">XLOOKUP($H76,'(backend scoring)'!$S$2:$S$333,'(backend scoring)'!$A$2:$A$333,"")</f>
        <v/>
      </c>
      <c r="J76" s="209" t="str">
        <f>IFERROR(VLOOKUP($I76,'Institution Evaluation'!$A$55:$F$346,2,0),IFERROR(VLOOKUP($I76,'Privacy Analyst Evaluation'!$A$46:$F$120,2,0),""))</f>
        <v/>
      </c>
      <c r="K76" s="209" t="str">
        <f>IFERROR(VLOOKUP($I76,'Institution Evaluation'!$A$55:$F$346,3,0),IFERROR(VLOOKUP($I76,'Privacy Analyst Evaluation'!$A$46:$F$120,3,0),""))&amp;""</f>
        <v/>
      </c>
      <c r="L76" s="209" t="str">
        <f>IFERROR(VLOOKUP($I76,'Institution Evaluation'!$A$55:$F$346,4,0),IFERROR(VLOOKUP($I76,'Privacy Analyst Evaluation'!$A$46:$F$120,4,0),""))&amp;""</f>
        <v/>
      </c>
      <c r="M76" s="209" t="str">
        <f>IFERROR(VLOOKUP($I76,'Institution Evaluation'!$A$55:$F$346,6,0),IFERROR(VLOOKUP($I76,'Privacy Analyst Evaluation'!$A$46:$F$120,6,0),""))&amp;""</f>
        <v/>
      </c>
    </row>
    <row r="77" ht="15.75" customHeight="1">
      <c r="A77" s="209">
        <f>IFERROR(IF($A76+1&gt;'(backend scoring)'!$T$335,"",$A76+1),"")</f>
        <v>53</v>
      </c>
      <c r="B77" s="209" t="str">
        <f t="array" ref="B77">XLOOKUP($A77,'(backend scoring)'!$V$2:$V$333,'(backend scoring)'!$A$2:$A$333,"")</f>
        <v>PPPR-03</v>
      </c>
      <c r="C77" s="209" t="str">
        <f>IFERROR(VLOOKUP($B77,'Institution Evaluation'!$A$55:$F$346,2,0),IFERROR(VLOOKUP($B77,'Privacy Analyst Evaluation'!$A$46:$F$120,2,0),""))&amp;""</f>
        <v>Is your company subject to the institution's geographic region's laws and regulations?*</v>
      </c>
      <c r="D77" s="209" t="str">
        <f>IFERROR(VLOOKUP($B77,'Institution Evaluation'!$A$55:$F$346,3,0),IFERROR(VLOOKUP($B77,'Privacy Analyst Evaluation'!$A$46:$F$120,3,0),""))&amp;""</f>
        <v>Yes</v>
      </c>
      <c r="E77" s="209" t="str">
        <f>IFERROR(VLOOKUP($B77,'Institution Evaluation'!$A$55:$F$346,4,0),IFERROR(VLOOKUP($B77,'Privacy Analyst Evaluation'!$A$46:$F$120,4,0),""))&amp;""</f>
        <v>CoGrader is headquartered in the USA and complies with applicable regional laws and contractual residency requirements where required. </v>
      </c>
      <c r="F77" s="209" t="str">
        <f>IFERROR(VLOOKUP($B77,'Institution Evaluation'!$A$55:$F$346,6,0),IFERROR(VLOOKUP($B77,'Privacy Analyst Evaluation'!$A$46:$F$120,6,0),""))&amp;""</f>
        <v/>
      </c>
      <c r="G77" s="248"/>
      <c r="H77" s="209" t="str">
        <f>IFERROR(IF($H76+1&gt;'(backend scoring)'!$Q$335,"",$H76+1),"")</f>
        <v/>
      </c>
      <c r="I77" s="209" t="str">
        <f t="array" ref="I77">XLOOKUP($H77,'(backend scoring)'!$S$2:$S$333,'(backend scoring)'!$A$2:$A$333,"")</f>
        <v/>
      </c>
      <c r="J77" s="209" t="str">
        <f>IFERROR(VLOOKUP($I77,'Institution Evaluation'!$A$55:$F$346,2,0),IFERROR(VLOOKUP($I77,'Privacy Analyst Evaluation'!$A$46:$F$120,2,0),""))</f>
        <v/>
      </c>
      <c r="K77" s="209" t="str">
        <f>IFERROR(VLOOKUP($I77,'Institution Evaluation'!$A$55:$F$346,3,0),IFERROR(VLOOKUP($I77,'Privacy Analyst Evaluation'!$A$46:$F$120,3,0),""))&amp;""</f>
        <v/>
      </c>
      <c r="L77" s="209" t="str">
        <f>IFERROR(VLOOKUP($I77,'Institution Evaluation'!$A$55:$F$346,4,0),IFERROR(VLOOKUP($I77,'Privacy Analyst Evaluation'!$A$46:$F$120,4,0),""))&amp;""</f>
        <v/>
      </c>
      <c r="M77" s="209" t="str">
        <f>IFERROR(VLOOKUP($I77,'Institution Evaluation'!$A$55:$F$346,6,0),IFERROR(VLOOKUP($I77,'Privacy Analyst Evaluation'!$A$46:$F$120,6,0),""))&amp;""</f>
        <v/>
      </c>
    </row>
    <row r="78" ht="15.75" customHeight="1">
      <c r="A78" s="209">
        <f>IFERROR(IF($A77+1&gt;'(backend scoring)'!$T$335,"",$A77+1),"")</f>
        <v>54</v>
      </c>
      <c r="B78" s="209" t="str">
        <f t="array" ref="B78">XLOOKUP($A78,'(backend scoring)'!$V$2:$V$333,'(backend scoring)'!$A$2:$A$333,"")</f>
        <v>VULN-01</v>
      </c>
      <c r="C78" s="209" t="str">
        <f>IFERROR(VLOOKUP($B78,'Institution Evaluation'!$A$55:$F$346,2,0),IFERROR(VLOOKUP($B78,'Privacy Analyst Evaluation'!$A$46:$F$120,2,0),""))&amp;""</f>
        <v>Are your systems and applications scanned with an authenticated user account for vulnerabilities (that are remediated) prior to new releases?*</v>
      </c>
      <c r="D78" s="209" t="str">
        <f>IFERROR(VLOOKUP($B78,'Institution Evaluation'!$A$55:$F$346,3,0),IFERROR(VLOOKUP($B78,'Privacy Analyst Evaluation'!$A$46:$F$120,3,0),""))&amp;""</f>
        <v>Yes</v>
      </c>
      <c r="E78" s="209" t="str">
        <f>IFERROR(VLOOKUP($B78,'Institution Evaluation'!$A$55:$F$346,4,0),IFERROR(VLOOKUP($B78,'Privacy Analyst Evaluation'!$A$46:$F$120,4,0),""))&amp;""</f>
        <v>Yes. CoGrader maintains a comprehensive vulnerability management and secure development program:
Host-based vulnerability scans are performed at least quarterly on all external-facing systems (Control CA-16)
Critical and high vulnerabilities are tracked to remediation
A formal systems development life cycle (SDLC) methodology is in place that governs the development, acquisition, implementation, changes, and maintenance of information systems and related technology requirements (Control CA-35)
All changes to software and infrastructure components must be authorized, formally documented, tested, reviewed, and approved prior to being implemented in the production environment (Control CA-39)
Quality assurance testing and code reviews are performed in a separate environment before pushing to production
Source code is managed in a private GitHub repository, with version control allowing for tracking changes and rollbacks as needed
Infrastructure supporting the service is patched as part of routine maintenance and as a result of identified vulnerabilities to ensure servers are hardened against security threats (Control CA-67)
The company's formal policies outline requirements for vulnerability management and system monitoring (Control CA-75)</v>
      </c>
      <c r="F78" s="209" t="str">
        <f>IFERROR(VLOOKUP($B78,'Institution Evaluation'!$A$55:$F$346,6,0),IFERROR(VLOOKUP($B78,'Privacy Analyst Evaluation'!$A$46:$F$120,6,0),""))&amp;""</f>
        <v/>
      </c>
      <c r="G78" s="248"/>
      <c r="H78" s="209" t="str">
        <f>IFERROR(IF($H77+1&gt;'(backend scoring)'!$Q$335,"",$H77+1),"")</f>
        <v/>
      </c>
      <c r="I78" s="209" t="str">
        <f t="array" ref="I78">XLOOKUP($H78,'(backend scoring)'!$S$2:$S$333,'(backend scoring)'!$A$2:$A$333,"")</f>
        <v/>
      </c>
      <c r="J78" s="209" t="str">
        <f>IFERROR(VLOOKUP($I78,'Institution Evaluation'!$A$55:$F$346,2,0),IFERROR(VLOOKUP($I78,'Privacy Analyst Evaluation'!$A$46:$F$120,2,0),""))</f>
        <v/>
      </c>
      <c r="K78" s="209" t="str">
        <f>IFERROR(VLOOKUP($I78,'Institution Evaluation'!$A$55:$F$346,3,0),IFERROR(VLOOKUP($I78,'Privacy Analyst Evaluation'!$A$46:$F$120,3,0),""))&amp;""</f>
        <v/>
      </c>
      <c r="L78" s="209" t="str">
        <f>IFERROR(VLOOKUP($I78,'Institution Evaluation'!$A$55:$F$346,4,0),IFERROR(VLOOKUP($I78,'Privacy Analyst Evaluation'!$A$46:$F$120,4,0),""))&amp;""</f>
        <v/>
      </c>
      <c r="M78" s="209" t="str">
        <f>IFERROR(VLOOKUP($I78,'Institution Evaluation'!$A$55:$F$346,6,0),IFERROR(VLOOKUP($I78,'Privacy Analyst Evaluation'!$A$46:$F$120,6,0),""))&amp;""</f>
        <v/>
      </c>
    </row>
    <row r="79" ht="15.75" customHeight="1">
      <c r="A79" s="209">
        <f>IFERROR(IF($A78+1&gt;'(backend scoring)'!$T$335,"",$A78+1),"")</f>
        <v>55</v>
      </c>
      <c r="B79" s="209" t="str">
        <f t="array" ref="B79">XLOOKUP($A79,'(backend scoring)'!$V$2:$V$333,'(backend scoring)'!$A$2:$A$333,"")</f>
        <v>VULN-02</v>
      </c>
      <c r="C79" s="209" t="str">
        <f>IFERROR(VLOOKUP($B79,'Institution Evaluation'!$A$55:$F$346,2,0),IFERROR(VLOOKUP($B79,'Privacy Analyst Evaluation'!$A$46:$F$120,2,0),""))&amp;""</f>
        <v>Will you provide results of application and system vulnerability scans to the institution?*</v>
      </c>
      <c r="D79" s="209" t="str">
        <f>IFERROR(VLOOKUP($B79,'Institution Evaluation'!$A$55:$F$346,3,0),IFERROR(VLOOKUP($B79,'Privacy Analyst Evaluation'!$A$46:$F$120,3,0),""))&amp;""</f>
        <v>Yes</v>
      </c>
      <c r="E79" s="209" t="str">
        <f>IFERROR(VLOOKUP($B79,'Institution Evaluation'!$A$55:$F$346,4,0),IFERROR(VLOOKUP($B79,'Privacy Analyst Evaluation'!$A$46:$F$120,4,0),""))&amp;""</f>
        <v>Yes. CoGrader can provide vulnerability scan summaries and remediation status to institutional customers upon request, subject to execution of an appropriate confidentiality agreement or NDA. This information may be shared as part of:
Our SOC 2 Type 1 report, which documents our vulnerability management controls and attestation by independent auditors
Security due diligence documentation provided during vendor evaluation processes
Periodic security reviews as defined in customer agreements
Please contact security@cograder.com to request this information.</v>
      </c>
      <c r="F79" s="209" t="str">
        <f>IFERROR(VLOOKUP($B79,'Institution Evaluation'!$A$55:$F$346,6,0),IFERROR(VLOOKUP($B79,'Privacy Analyst Evaluation'!$A$46:$F$120,6,0),""))&amp;""</f>
        <v/>
      </c>
      <c r="G79" s="248"/>
      <c r="H79" s="209" t="str">
        <f>IFERROR(IF($H78+1&gt;'(backend scoring)'!$Q$335,"",$H78+1),"")</f>
        <v/>
      </c>
      <c r="I79" s="209" t="str">
        <f t="array" ref="I79">XLOOKUP($H79,'(backend scoring)'!$S$2:$S$333,'(backend scoring)'!$A$2:$A$333,"")</f>
        <v/>
      </c>
      <c r="J79" s="209" t="str">
        <f>IFERROR(VLOOKUP($I79,'Institution Evaluation'!$A$55:$F$346,2,0),IFERROR(VLOOKUP($I79,'Privacy Analyst Evaluation'!$A$46:$F$120,2,0),""))</f>
        <v/>
      </c>
      <c r="K79" s="209" t="str">
        <f>IFERROR(VLOOKUP($I79,'Institution Evaluation'!$A$55:$F$346,3,0),IFERROR(VLOOKUP($I79,'Privacy Analyst Evaluation'!$A$46:$F$120,3,0),""))&amp;""</f>
        <v/>
      </c>
      <c r="L79" s="209" t="str">
        <f>IFERROR(VLOOKUP($I79,'Institution Evaluation'!$A$55:$F$346,4,0),IFERROR(VLOOKUP($I79,'Privacy Analyst Evaluation'!$A$46:$F$120,4,0),""))&amp;""</f>
        <v/>
      </c>
      <c r="M79" s="209" t="str">
        <f>IFERROR(VLOOKUP($I79,'Institution Evaluation'!$A$55:$F$346,6,0),IFERROR(VLOOKUP($I79,'Privacy Analyst Evaluation'!$A$46:$F$120,6,0),""))&amp;""</f>
        <v/>
      </c>
    </row>
    <row r="80" ht="15.75" customHeight="1">
      <c r="A80" s="209">
        <f>IFERROR(IF($A79+1&gt;'(backend scoring)'!$T$335,"",$A79+1),"")</f>
        <v>56</v>
      </c>
      <c r="B80" s="209" t="str">
        <f t="array" ref="B80">XLOOKUP($A80,'(backend scoring)'!$V$2:$V$333,'(backend scoring)'!$A$2:$A$333,"")</f>
        <v>VULN-03</v>
      </c>
      <c r="C80" s="209" t="str">
        <f>IFERROR(VLOOKUP($B80,'Institution Evaluation'!$A$55:$F$346,2,0),IFERROR(VLOOKUP($B80,'Privacy Analyst Evaluation'!$A$46:$F$120,2,0),""))&amp;""</f>
        <v>Will you allow the institution to perform its own vulnerability testing and/or scanning of your systems and/or application, provided that testing is performed at a mutually agreed upon time and date?*</v>
      </c>
      <c r="D80" s="209" t="str">
        <f>IFERROR(VLOOKUP($B80,'Institution Evaluation'!$A$55:$F$346,3,0),IFERROR(VLOOKUP($B80,'Privacy Analyst Evaluation'!$A$46:$F$120,3,0),""))&amp;""</f>
        <v>Yes</v>
      </c>
      <c r="E80" s="209" t="str">
        <f>IFERROR(VLOOKUP($B80,'Institution Evaluation'!$A$55:$F$346,4,0),IFERROR(VLOOKUP($B80,'Privacy Analyst Evaluation'!$A$46:$F$120,4,0),""))&amp;""</f>
        <v>CoGrader can accommodate customer-initiated security testing under appropriate conditions:
Testing must be coordinated in advance and performed at a mutually agreed upon time and date
A formal authorization agreement or penetration testing rules of engagement document must be executed prior to testing
Testing scope, methods, and boundaries must be defined and approved in advance
CoGrader requests advance notice of at least 14 business days to coordinate internally and with our infrastructure providers
Testing must not disrupt service availability for other customers
Please contact security@cograder.com to initiate a request for customer-directed security testing.</v>
      </c>
      <c r="F80" s="209" t="str">
        <f>IFERROR(VLOOKUP($B80,'Institution Evaluation'!$A$55:$F$346,6,0),IFERROR(VLOOKUP($B80,'Privacy Analyst Evaluation'!$A$46:$F$120,6,0),""))&amp;""</f>
        <v/>
      </c>
      <c r="G80" s="248"/>
      <c r="H80" s="209" t="str">
        <f>IFERROR(IF($H79+1&gt;'(backend scoring)'!$Q$335,"",$H79+1),"")</f>
        <v/>
      </c>
      <c r="I80" s="209" t="str">
        <f t="array" ref="I80">XLOOKUP($H80,'(backend scoring)'!$S$2:$S$333,'(backend scoring)'!$A$2:$A$333,"")</f>
        <v/>
      </c>
      <c r="J80" s="209" t="str">
        <f>IFERROR(VLOOKUP($I80,'Institution Evaluation'!$A$55:$F$346,2,0),IFERROR(VLOOKUP($I80,'Privacy Analyst Evaluation'!$A$46:$F$120,2,0),""))</f>
        <v/>
      </c>
      <c r="K80" s="209" t="str">
        <f>IFERROR(VLOOKUP($I80,'Institution Evaluation'!$A$55:$F$346,3,0),IFERROR(VLOOKUP($I80,'Privacy Analyst Evaluation'!$A$46:$F$120,3,0),""))&amp;""</f>
        <v/>
      </c>
      <c r="L80" s="209" t="str">
        <f>IFERROR(VLOOKUP($I80,'Institution Evaluation'!$A$55:$F$346,4,0),IFERROR(VLOOKUP($I80,'Privacy Analyst Evaluation'!$A$46:$F$120,4,0),""))&amp;""</f>
        <v/>
      </c>
      <c r="M80" s="209" t="str">
        <f>IFERROR(VLOOKUP($I80,'Institution Evaluation'!$A$55:$F$346,6,0),IFERROR(VLOOKUP($I80,'Privacy Analyst Evaluation'!$A$46:$F$120,6,0),""))&amp;""</f>
        <v/>
      </c>
    </row>
    <row r="81" ht="15.75" customHeight="1">
      <c r="A81" s="209">
        <f>IFERROR(IF($A80+1&gt;'(backend scoring)'!$T$335,"",$A80+1),"")</f>
        <v>57</v>
      </c>
      <c r="B81" s="209" t="str">
        <f t="array" ref="B81">XLOOKUP($A81,'(backend scoring)'!$V$2:$V$333,'(backend scoring)'!$A$2:$A$333,"")</f>
        <v>HIPA-01</v>
      </c>
      <c r="C81" s="209" t="str">
        <f>IFERROR(VLOOKUP($B81,'Institution Evaluation'!$A$55:$F$346,2,0),IFERROR(VLOOKUP($B81,'Privacy Analyst Evaluation'!$A$46:$F$120,2,0),""))&amp;""</f>
        <v>Do your workforce members receive regular training related to the Health Insurance Portability and Accountability Act (HIPAA) Privacy and Security Rules and the HITECH Act?*</v>
      </c>
      <c r="D81" s="209" t="str">
        <f>IFERROR(VLOOKUP($B81,'Institution Evaluation'!$A$55:$F$346,3,0),IFERROR(VLOOKUP($B81,'Privacy Analyst Evaluation'!$A$46:$F$120,3,0),""))&amp;""</f>
        <v/>
      </c>
      <c r="E81" s="209" t="str">
        <f>IFERROR(VLOOKUP($B81,'Institution Evaluation'!$A$55:$F$346,4,0),IFERROR(VLOOKUP($B81,'Privacy Analyst Evaluation'!$A$46:$F$120,4,0),""))&amp;""</f>
        <v>This question does not apply.</v>
      </c>
      <c r="F81" s="209" t="str">
        <f>IFERROR(VLOOKUP($B81,'Institution Evaluation'!$A$55:$F$346,6,0),IFERROR(VLOOKUP($B81,'Privacy Analyst Evaluation'!$A$46:$F$120,6,0),""))&amp;""</f>
        <v/>
      </c>
      <c r="G81" s="248"/>
      <c r="H81" s="209" t="str">
        <f>IFERROR(IF($H80+1&gt;'(backend scoring)'!$Q$335,"",$H80+1),"")</f>
        <v/>
      </c>
      <c r="I81" s="209" t="str">
        <f t="array" ref="I81">XLOOKUP($H81,'(backend scoring)'!$S$2:$S$333,'(backend scoring)'!$A$2:$A$333,"")</f>
        <v/>
      </c>
      <c r="J81" s="209" t="str">
        <f>IFERROR(VLOOKUP($I81,'Institution Evaluation'!$A$55:$F$346,2,0),IFERROR(VLOOKUP($I81,'Privacy Analyst Evaluation'!$A$46:$F$120,2,0),""))</f>
        <v/>
      </c>
      <c r="K81" s="209" t="str">
        <f>IFERROR(VLOOKUP($I81,'Institution Evaluation'!$A$55:$F$346,3,0),IFERROR(VLOOKUP($I81,'Privacy Analyst Evaluation'!$A$46:$F$120,3,0),""))&amp;""</f>
        <v/>
      </c>
      <c r="L81" s="209" t="str">
        <f>IFERROR(VLOOKUP($I81,'Institution Evaluation'!$A$55:$F$346,4,0),IFERROR(VLOOKUP($I81,'Privacy Analyst Evaluation'!$A$46:$F$120,4,0),""))&amp;""</f>
        <v/>
      </c>
      <c r="M81" s="209" t="str">
        <f>IFERROR(VLOOKUP($I81,'Institution Evaluation'!$A$55:$F$346,6,0),IFERROR(VLOOKUP($I81,'Privacy Analyst Evaluation'!$A$46:$F$120,6,0),""))&amp;""</f>
        <v/>
      </c>
    </row>
    <row r="82" ht="15.75" customHeight="1">
      <c r="A82" s="209">
        <f>IFERROR(IF($A81+1&gt;'(backend scoring)'!$T$335,"",$A81+1),"")</f>
        <v>58</v>
      </c>
      <c r="B82" s="209" t="str">
        <f t="array" ref="B82">XLOOKUP($A82,'(backend scoring)'!$V$2:$V$333,'(backend scoring)'!$A$2:$A$333,"")</f>
        <v>HIPA-02</v>
      </c>
      <c r="C82" s="209" t="str">
        <f>IFERROR(VLOOKUP($B82,'Institution Evaluation'!$A$55:$F$346,2,0),IFERROR(VLOOKUP($B82,'Privacy Analyst Evaluation'!$A$46:$F$120,2,0),""))&amp;""</f>
        <v>Have you identified areas of risk?*</v>
      </c>
      <c r="D82" s="209" t="str">
        <f>IFERROR(VLOOKUP($B82,'Institution Evaluation'!$A$55:$F$346,3,0),IFERROR(VLOOKUP($B82,'Privacy Analyst Evaluation'!$A$46:$F$120,3,0),""))&amp;""</f>
        <v/>
      </c>
      <c r="E82" s="209" t="str">
        <f>IFERROR(VLOOKUP($B82,'Institution Evaluation'!$A$55:$F$346,4,0),IFERROR(VLOOKUP($B82,'Privacy Analyst Evaluation'!$A$46:$F$120,4,0),""))&amp;""</f>
        <v>This question does not apply.</v>
      </c>
      <c r="F82" s="209" t="str">
        <f>IFERROR(VLOOKUP($B82,'Institution Evaluation'!$A$55:$F$346,6,0),IFERROR(VLOOKUP($B82,'Privacy Analyst Evaluation'!$A$46:$F$120,6,0),""))&amp;""</f>
        <v/>
      </c>
      <c r="G82" s="248"/>
      <c r="H82" s="209" t="str">
        <f>IFERROR(IF($H81+1&gt;'(backend scoring)'!$Q$335,"",$H81+1),"")</f>
        <v/>
      </c>
      <c r="I82" s="209" t="str">
        <f t="array" ref="I82">XLOOKUP($H82,'(backend scoring)'!$S$2:$S$333,'(backend scoring)'!$A$2:$A$333,"")</f>
        <v/>
      </c>
      <c r="J82" s="209" t="str">
        <f>IFERROR(VLOOKUP($I82,'Institution Evaluation'!$A$55:$F$346,2,0),IFERROR(VLOOKUP($I82,'Privacy Analyst Evaluation'!$A$46:$F$120,2,0),""))</f>
        <v/>
      </c>
      <c r="K82" s="209" t="str">
        <f>IFERROR(VLOOKUP($I82,'Institution Evaluation'!$A$55:$F$346,3,0),IFERROR(VLOOKUP($I82,'Privacy Analyst Evaluation'!$A$46:$F$120,3,0),""))&amp;""</f>
        <v/>
      </c>
      <c r="L82" s="209" t="str">
        <f>IFERROR(VLOOKUP($I82,'Institution Evaluation'!$A$55:$F$346,4,0),IFERROR(VLOOKUP($I82,'Privacy Analyst Evaluation'!$A$46:$F$120,4,0),""))&amp;""</f>
        <v/>
      </c>
      <c r="M82" s="209" t="str">
        <f>IFERROR(VLOOKUP($I82,'Institution Evaluation'!$A$55:$F$346,6,0),IFERROR(VLOOKUP($I82,'Privacy Analyst Evaluation'!$A$46:$F$120,6,0),""))&amp;""</f>
        <v/>
      </c>
    </row>
    <row r="83" ht="15.75" customHeight="1">
      <c r="A83" s="209">
        <f>IFERROR(IF($A82+1&gt;'(backend scoring)'!$T$335,"",$A82+1),"")</f>
        <v>59</v>
      </c>
      <c r="B83" s="209" t="str">
        <f t="array" ref="B83">XLOOKUP($A83,'(backend scoring)'!$V$2:$V$333,'(backend scoring)'!$A$2:$A$333,"")</f>
        <v>HIPA-03</v>
      </c>
      <c r="C83" s="209" t="str">
        <f>IFERROR(VLOOKUP($B83,'Institution Evaluation'!$A$55:$F$346,2,0),IFERROR(VLOOKUP($B83,'Privacy Analyst Evaluation'!$A$46:$F$120,2,0),""))&amp;""</f>
        <v>Have the relevant policies/plans been tested?*</v>
      </c>
      <c r="D83" s="209" t="str">
        <f>IFERROR(VLOOKUP($B83,'Institution Evaluation'!$A$55:$F$346,3,0),IFERROR(VLOOKUP($B83,'Privacy Analyst Evaluation'!$A$46:$F$120,3,0),""))&amp;""</f>
        <v/>
      </c>
      <c r="E83" s="209" t="str">
        <f>IFERROR(VLOOKUP($B83,'Institution Evaluation'!$A$55:$F$346,4,0),IFERROR(VLOOKUP($B83,'Privacy Analyst Evaluation'!$A$46:$F$120,4,0),""))&amp;""</f>
        <v>This question does not apply.</v>
      </c>
      <c r="F83" s="209" t="str">
        <f>IFERROR(VLOOKUP($B83,'Institution Evaluation'!$A$55:$F$346,6,0),IFERROR(VLOOKUP($B83,'Privacy Analyst Evaluation'!$A$46:$F$120,6,0),""))&amp;""</f>
        <v/>
      </c>
      <c r="G83" s="248"/>
      <c r="H83" s="209" t="str">
        <f>IFERROR(IF($H82+1&gt;'(backend scoring)'!$Q$335,"",$H82+1),"")</f>
        <v/>
      </c>
      <c r="I83" s="209" t="str">
        <f t="array" ref="I83">XLOOKUP($H83,'(backend scoring)'!$S$2:$S$333,'(backend scoring)'!$A$2:$A$333,"")</f>
        <v/>
      </c>
      <c r="J83" s="209" t="str">
        <f>IFERROR(VLOOKUP($I83,'Institution Evaluation'!$A$55:$F$346,2,0),IFERROR(VLOOKUP($I83,'Privacy Analyst Evaluation'!$A$46:$F$120,2,0),""))</f>
        <v/>
      </c>
      <c r="K83" s="209" t="str">
        <f>IFERROR(VLOOKUP($I83,'Institution Evaluation'!$A$55:$F$346,3,0),IFERROR(VLOOKUP($I83,'Privacy Analyst Evaluation'!$A$46:$F$120,3,0),""))&amp;""</f>
        <v/>
      </c>
      <c r="L83" s="209" t="str">
        <f>IFERROR(VLOOKUP($I83,'Institution Evaluation'!$A$55:$F$346,4,0),IFERROR(VLOOKUP($I83,'Privacy Analyst Evaluation'!$A$46:$F$120,4,0),""))&amp;""</f>
        <v/>
      </c>
      <c r="M83" s="209" t="str">
        <f>IFERROR(VLOOKUP($I83,'Institution Evaluation'!$A$55:$F$346,6,0),IFERROR(VLOOKUP($I83,'Privacy Analyst Evaluation'!$A$46:$F$120,6,0),""))&amp;""</f>
        <v/>
      </c>
    </row>
    <row r="84" ht="15.75" customHeight="1">
      <c r="A84" s="209">
        <f>IFERROR(IF($A83+1&gt;'(backend scoring)'!$T$335,"",$A83+1),"")</f>
        <v>60</v>
      </c>
      <c r="B84" s="209" t="str">
        <f t="array" ref="B84">XLOOKUP($A84,'(backend scoring)'!$V$2:$V$333,'(backend scoring)'!$A$2:$A$333,"")</f>
        <v>HIPA-04</v>
      </c>
      <c r="C84" s="209" t="str">
        <f>IFERROR(VLOOKUP($B84,'Institution Evaluation'!$A$55:$F$346,2,0),IFERROR(VLOOKUP($B84,'Privacy Analyst Evaluation'!$A$46:$F$120,2,0),""))&amp;""</f>
        <v>Have you entered into a Business Associate Agreements with all subcontractors who may have access to protected health information (PHI)?*</v>
      </c>
      <c r="D84" s="209" t="str">
        <f>IFERROR(VLOOKUP($B84,'Institution Evaluation'!$A$55:$F$346,3,0),IFERROR(VLOOKUP($B84,'Privacy Analyst Evaluation'!$A$46:$F$120,3,0),""))&amp;""</f>
        <v/>
      </c>
      <c r="E84" s="209" t="str">
        <f>IFERROR(VLOOKUP($B84,'Institution Evaluation'!$A$55:$F$346,4,0),IFERROR(VLOOKUP($B84,'Privacy Analyst Evaluation'!$A$46:$F$120,4,0),""))&amp;""</f>
        <v>This question does not apply.</v>
      </c>
      <c r="F84" s="209" t="str">
        <f>IFERROR(VLOOKUP($B84,'Institution Evaluation'!$A$55:$F$346,6,0),IFERROR(VLOOKUP($B84,'Privacy Analyst Evaluation'!$A$46:$F$120,6,0),""))&amp;""</f>
        <v/>
      </c>
      <c r="G84" s="248"/>
      <c r="H84" s="209" t="str">
        <f>IFERROR(IF($H83+1&gt;'(backend scoring)'!$Q$335,"",$H83+1),"")</f>
        <v/>
      </c>
      <c r="I84" s="209" t="str">
        <f t="array" ref="I84">XLOOKUP($H84,'(backend scoring)'!$S$2:$S$333,'(backend scoring)'!$A$2:$A$333,"")</f>
        <v/>
      </c>
      <c r="J84" s="209" t="str">
        <f>IFERROR(VLOOKUP($I84,'Institution Evaluation'!$A$55:$F$346,2,0),IFERROR(VLOOKUP($I84,'Privacy Analyst Evaluation'!$A$46:$F$120,2,0),""))</f>
        <v/>
      </c>
      <c r="K84" s="209" t="str">
        <f>IFERROR(VLOOKUP($I84,'Institution Evaluation'!$A$55:$F$346,3,0),IFERROR(VLOOKUP($I84,'Privacy Analyst Evaluation'!$A$46:$F$120,3,0),""))&amp;""</f>
        <v/>
      </c>
      <c r="L84" s="209" t="str">
        <f>IFERROR(VLOOKUP($I84,'Institution Evaluation'!$A$55:$F$346,4,0),IFERROR(VLOOKUP($I84,'Privacy Analyst Evaluation'!$A$46:$F$120,4,0),""))&amp;""</f>
        <v/>
      </c>
      <c r="M84" s="209" t="str">
        <f>IFERROR(VLOOKUP($I84,'Institution Evaluation'!$A$55:$F$346,6,0),IFERROR(VLOOKUP($I84,'Privacy Analyst Evaluation'!$A$46:$F$120,6,0),""))&amp;""</f>
        <v/>
      </c>
    </row>
    <row r="85" ht="15.75" customHeight="1">
      <c r="A85" s="209">
        <f>IFERROR(IF($A84+1&gt;'(backend scoring)'!$T$335,"",$A84+1),"")</f>
        <v>61</v>
      </c>
      <c r="B85" s="209" t="str">
        <f t="array" ref="B85">XLOOKUP($A85,'(backend scoring)'!$V$2:$V$333,'(backend scoring)'!$A$2:$A$333,"")</f>
        <v>PCID-01</v>
      </c>
      <c r="C85" s="209" t="str">
        <f>IFERROR(VLOOKUP($B85,'Institution Evaluation'!$A$55:$F$346,2,0),IFERROR(VLOOKUP($B85,'Privacy Analyst Evaluation'!$A$46:$F$120,2,0),""))&amp;""</f>
        <v>Do you have a current, executed within the past year, Attestation of Compliance (AoC) or Report on Compliance (RoC)?*</v>
      </c>
      <c r="D85" s="209" t="str">
        <f>IFERROR(VLOOKUP($B85,'Institution Evaluation'!$A$55:$F$346,3,0),IFERROR(VLOOKUP($B85,'Privacy Analyst Evaluation'!$A$46:$F$120,3,0),""))&amp;""</f>
        <v>No</v>
      </c>
      <c r="E85" s="209" t="str">
        <f>IFERROR(VLOOKUP($B85,'Institution Evaluation'!$A$55:$F$346,4,0),IFERROR(VLOOKUP($B85,'Privacy Analyst Evaluation'!$A$46:$F$120,4,0),""))&amp;""</f>
        <v>This question does not apply.</v>
      </c>
      <c r="F85" s="209" t="str">
        <f>IFERROR(VLOOKUP($B85,'Institution Evaluation'!$A$55:$F$346,6,0),IFERROR(VLOOKUP($B85,'Privacy Analyst Evaluation'!$A$46:$F$120,6,0),""))&amp;""</f>
        <v/>
      </c>
      <c r="G85" s="248"/>
      <c r="H85" s="209" t="str">
        <f>IFERROR(IF($H84+1&gt;'(backend scoring)'!$Q$335,"",$H84+1),"")</f>
        <v/>
      </c>
      <c r="I85" s="209" t="str">
        <f t="array" ref="I85">XLOOKUP($H85,'(backend scoring)'!$S$2:$S$333,'(backend scoring)'!$A$2:$A$333,"")</f>
        <v/>
      </c>
      <c r="J85" s="209" t="str">
        <f>IFERROR(VLOOKUP($I85,'Institution Evaluation'!$A$55:$F$346,2,0),IFERROR(VLOOKUP($I85,'Privacy Analyst Evaluation'!$A$46:$F$120,2,0),""))</f>
        <v/>
      </c>
      <c r="K85" s="209" t="str">
        <f>IFERROR(VLOOKUP($I85,'Institution Evaluation'!$A$55:$F$346,3,0),IFERROR(VLOOKUP($I85,'Privacy Analyst Evaluation'!$A$46:$F$120,3,0),""))&amp;""</f>
        <v/>
      </c>
      <c r="L85" s="209" t="str">
        <f>IFERROR(VLOOKUP($I85,'Institution Evaluation'!$A$55:$F$346,4,0),IFERROR(VLOOKUP($I85,'Privacy Analyst Evaluation'!$A$46:$F$120,4,0),""))&amp;""</f>
        <v/>
      </c>
      <c r="M85" s="209" t="str">
        <f>IFERROR(VLOOKUP($I85,'Institution Evaluation'!$A$55:$F$346,6,0),IFERROR(VLOOKUP($I85,'Privacy Analyst Evaluation'!$A$46:$F$120,6,0),""))&amp;""</f>
        <v/>
      </c>
    </row>
    <row r="86" ht="15.75" customHeight="1">
      <c r="A86" s="209">
        <f>IFERROR(IF($A85+1&gt;'(backend scoring)'!$T$335,"",$A85+1),"")</f>
        <v>62</v>
      </c>
      <c r="B86" s="209" t="str">
        <f t="array" ref="B86">XLOOKUP($A86,'(backend scoring)'!$V$2:$V$333,'(backend scoring)'!$A$2:$A$333,"")</f>
        <v>PCID-02</v>
      </c>
      <c r="C86" s="209" t="str">
        <f>IFERROR(VLOOKUP($B86,'Institution Evaluation'!$A$55:$F$346,2,0),IFERROR(VLOOKUP($B86,'Privacy Analyst Evaluation'!$A$46:$F$120,2,0),""))&amp;""</f>
        <v>Is the application listed as an approved Payment Application Data Security Standard (PA-DSS) application?*</v>
      </c>
      <c r="D86" s="209" t="str">
        <f>IFERROR(VLOOKUP($B86,'Institution Evaluation'!$A$55:$F$346,3,0),IFERROR(VLOOKUP($B86,'Privacy Analyst Evaluation'!$A$46:$F$120,3,0),""))&amp;""</f>
        <v>No</v>
      </c>
      <c r="E86" s="209" t="str">
        <f>IFERROR(VLOOKUP($B86,'Institution Evaluation'!$A$55:$F$346,4,0),IFERROR(VLOOKUP($B86,'Privacy Analyst Evaluation'!$A$46:$F$120,4,0),""))&amp;""</f>
        <v>This question does not apply.</v>
      </c>
      <c r="F86" s="209" t="str">
        <f>IFERROR(VLOOKUP($B86,'Institution Evaluation'!$A$55:$F$346,6,0),IFERROR(VLOOKUP($B86,'Privacy Analyst Evaluation'!$A$46:$F$120,6,0),""))&amp;""</f>
        <v/>
      </c>
      <c r="G86" s="248"/>
      <c r="H86" s="209" t="str">
        <f>IFERROR(IF($H85+1&gt;'(backend scoring)'!$Q$335,"",$H85+1),"")</f>
        <v/>
      </c>
      <c r="I86" s="209" t="str">
        <f t="array" ref="I86">XLOOKUP($H86,'(backend scoring)'!$S$2:$S$333,'(backend scoring)'!$A$2:$A$333,"")</f>
        <v/>
      </c>
      <c r="J86" s="209" t="str">
        <f>IFERROR(VLOOKUP($I86,'Institution Evaluation'!$A$55:$F$346,2,0),IFERROR(VLOOKUP($I86,'Privacy Analyst Evaluation'!$A$46:$F$120,2,0),""))</f>
        <v/>
      </c>
      <c r="K86" s="209" t="str">
        <f>IFERROR(VLOOKUP($I86,'Institution Evaluation'!$A$55:$F$346,3,0),IFERROR(VLOOKUP($I86,'Privacy Analyst Evaluation'!$A$46:$F$120,3,0),""))&amp;""</f>
        <v/>
      </c>
      <c r="L86" s="209" t="str">
        <f>IFERROR(VLOOKUP($I86,'Institution Evaluation'!$A$55:$F$346,4,0),IFERROR(VLOOKUP($I86,'Privacy Analyst Evaluation'!$A$46:$F$120,4,0),""))&amp;""</f>
        <v/>
      </c>
      <c r="M86" s="209" t="str">
        <f>IFERROR(VLOOKUP($I86,'Institution Evaluation'!$A$55:$F$346,6,0),IFERROR(VLOOKUP($I86,'Privacy Analyst Evaluation'!$A$46:$F$120,6,0),""))&amp;""</f>
        <v/>
      </c>
    </row>
    <row r="87" ht="15.75" customHeight="1">
      <c r="A87" s="209">
        <f>IFERROR(IF($A86+1&gt;'(backend scoring)'!$T$335,"",$A86+1),"")</f>
        <v>63</v>
      </c>
      <c r="B87" s="209" t="str">
        <f t="array" ref="B87">XLOOKUP($A87,'(backend scoring)'!$V$2:$V$333,'(backend scoring)'!$A$2:$A$333,"")</f>
        <v>PCID-03</v>
      </c>
      <c r="C87" s="209" t="str">
        <f>IFERROR(VLOOKUP($B87,'Institution Evaluation'!$A$55:$F$346,2,0),IFERROR(VLOOKUP($B87,'Privacy Analyst Evaluation'!$A$46:$F$120,2,0),""))&amp;""</f>
        <v>Does the system or solutions use a third party to collect, store, process, or transmit cardholder (payment/credit/debt card) data?*</v>
      </c>
      <c r="D87" s="209" t="str">
        <f>IFERROR(VLOOKUP($B87,'Institution Evaluation'!$A$55:$F$346,3,0),IFERROR(VLOOKUP($B87,'Privacy Analyst Evaluation'!$A$46:$F$120,3,0),""))&amp;""</f>
        <v>Yes</v>
      </c>
      <c r="E87" s="209" t="str">
        <f>IFERROR(VLOOKUP($B87,'Institution Evaluation'!$A$55:$F$346,4,0),IFERROR(VLOOKUP($B87,'Privacy Analyst Evaluation'!$A$46:$F$120,4,0),""))&amp;""</f>
        <v>This question does not apply.</v>
      </c>
      <c r="F87" s="209" t="str">
        <f>IFERROR(VLOOKUP($B87,'Institution Evaluation'!$A$55:$F$346,6,0),IFERROR(VLOOKUP($B87,'Privacy Analyst Evaluation'!$A$46:$F$120,6,0),""))&amp;""</f>
        <v/>
      </c>
      <c r="G87" s="248"/>
      <c r="H87" s="209" t="str">
        <f>IFERROR(IF($H86+1&gt;'(backend scoring)'!$Q$335,"",$H86+1),"")</f>
        <v/>
      </c>
      <c r="I87" s="209" t="str">
        <f t="array" ref="I87">XLOOKUP($H87,'(backend scoring)'!$S$2:$S$333,'(backend scoring)'!$A$2:$A$333,"")</f>
        <v/>
      </c>
      <c r="J87" s="209" t="str">
        <f>IFERROR(VLOOKUP($I87,'Institution Evaluation'!$A$55:$F$346,2,0),IFERROR(VLOOKUP($I87,'Privacy Analyst Evaluation'!$A$46:$F$120,2,0),""))</f>
        <v/>
      </c>
      <c r="K87" s="209" t="str">
        <f>IFERROR(VLOOKUP($I87,'Institution Evaluation'!$A$55:$F$346,3,0),IFERROR(VLOOKUP($I87,'Privacy Analyst Evaluation'!$A$46:$F$120,3,0),""))&amp;""</f>
        <v/>
      </c>
      <c r="L87" s="209" t="str">
        <f>IFERROR(VLOOKUP($I87,'Institution Evaluation'!$A$55:$F$346,4,0),IFERROR(VLOOKUP($I87,'Privacy Analyst Evaluation'!$A$46:$F$120,4,0),""))&amp;""</f>
        <v/>
      </c>
      <c r="M87" s="209" t="str">
        <f>IFERROR(VLOOKUP($I87,'Institution Evaluation'!$A$55:$F$346,6,0),IFERROR(VLOOKUP($I87,'Privacy Analyst Evaluation'!$A$46:$F$120,6,0),""))&amp;""</f>
        <v/>
      </c>
    </row>
    <row r="88" ht="15.75" customHeight="1">
      <c r="A88" s="209">
        <f>IFERROR(IF($A87+1&gt;'(backend scoring)'!$T$335,"",$A87+1),"")</f>
        <v>64</v>
      </c>
      <c r="B88" s="209" t="str">
        <f t="array" ref="B88">XLOOKUP($A88,'(backend scoring)'!$V$2:$V$333,'(backend scoring)'!$A$2:$A$333,"")</f>
        <v>PCOM-01</v>
      </c>
      <c r="C88" s="209" t="str">
        <f>IFERROR(VLOOKUP($B88,'Institution Evaluation'!$A$55:$F$346,2,0),IFERROR(VLOOKUP($B88,'Privacy Analyst Evaluation'!$A$46:$F$120,2,0),""))&amp;""</f>
        <v>Have you had a personal data breach in the past three years that involved reporting to a governmental agency, notice to individuals (including voluntary notice), or notice to another organization or institution?*</v>
      </c>
      <c r="D88" s="209" t="str">
        <f>IFERROR(VLOOKUP($B88,'Institution Evaluation'!$A$55:$F$346,3,0),IFERROR(VLOOKUP($B88,'Privacy Analyst Evaluation'!$A$46:$F$120,3,0),""))&amp;""</f>
        <v>No</v>
      </c>
      <c r="E88" s="209" t="str">
        <f>IFERROR(VLOOKUP($B88,'Institution Evaluation'!$A$55:$F$346,4,0),IFERROR(VLOOKUP($B88,'Privacy Analyst Evaluation'!$A$46:$F$120,4,0),""))&amp;""</f>
        <v>CoGrader maintains an incident response program that requires mandatory reporting, notification and remediation steps. Any incident would be investigated and reported consistent with law and contract. We will provide incident history and notices to customers upon request as part of procurement transparency.</v>
      </c>
      <c r="F88" s="209" t="str">
        <f>IFERROR(VLOOKUP($B88,'Institution Evaluation'!$A$55:$F$346,6,0),IFERROR(VLOOKUP($B88,'Privacy Analyst Evaluation'!$A$46:$F$120,6,0),""))&amp;""</f>
        <v/>
      </c>
      <c r="G88" s="248"/>
      <c r="H88" s="209" t="str">
        <f>IFERROR(IF($H87+1&gt;'(backend scoring)'!$Q$335,"",$H87+1),"")</f>
        <v/>
      </c>
      <c r="I88" s="209" t="str">
        <f t="array" ref="I88">XLOOKUP($H88,'(backend scoring)'!$S$2:$S$333,'(backend scoring)'!$A$2:$A$333,"")</f>
        <v/>
      </c>
      <c r="J88" s="209" t="str">
        <f>IFERROR(VLOOKUP($I88,'Institution Evaluation'!$A$55:$F$346,2,0),IFERROR(VLOOKUP($I88,'Privacy Analyst Evaluation'!$A$46:$F$120,2,0),""))</f>
        <v/>
      </c>
      <c r="K88" s="209" t="str">
        <f>IFERROR(VLOOKUP($I88,'Institution Evaluation'!$A$55:$F$346,3,0),IFERROR(VLOOKUP($I88,'Privacy Analyst Evaluation'!$A$46:$F$120,3,0),""))&amp;""</f>
        <v/>
      </c>
      <c r="L88" s="209" t="str">
        <f>IFERROR(VLOOKUP($I88,'Institution Evaluation'!$A$55:$F$346,4,0),IFERROR(VLOOKUP($I88,'Privacy Analyst Evaluation'!$A$46:$F$120,4,0),""))&amp;""</f>
        <v/>
      </c>
      <c r="M88" s="209" t="str">
        <f>IFERROR(VLOOKUP($I88,'Institution Evaluation'!$A$55:$F$346,6,0),IFERROR(VLOOKUP($I88,'Privacy Analyst Evaluation'!$A$46:$F$120,6,0),""))&amp;""</f>
        <v/>
      </c>
    </row>
    <row r="89" ht="15.75" customHeight="1">
      <c r="A89" s="209">
        <f>IFERROR(IF($A88+1&gt;'(backend scoring)'!$T$335,"",$A88+1),"")</f>
        <v>65</v>
      </c>
      <c r="B89" s="209" t="str">
        <f t="array" ref="B89">XLOOKUP($A89,'(backend scoring)'!$V$2:$V$333,'(backend scoring)'!$A$2:$A$333,"")</f>
        <v>PTHP-01</v>
      </c>
      <c r="C89" s="209" t="str">
        <f>IFERROR(VLOOKUP($B89,'Institution Evaluation'!$A$55:$F$346,2,0),IFERROR(VLOOKUP($B89,'Privacy Analyst Evaluation'!$A$46:$F$120,2,0),""))&amp;""</f>
        <v>Do you have contractual agreements with third parties that require them to maintain standards and to comply with all regulatory requirements?*</v>
      </c>
      <c r="D89" s="209" t="str">
        <f>IFERROR(VLOOKUP($B89,'Institution Evaluation'!$A$55:$F$346,3,0),IFERROR(VLOOKUP($B89,'Privacy Analyst Evaluation'!$A$46:$F$120,3,0),""))&amp;""</f>
        <v>Yes</v>
      </c>
      <c r="E89" s="209" t="str">
        <f>IFERROR(VLOOKUP($B89,'Institution Evaluation'!$A$55:$F$346,4,0),IFERROR(VLOOKUP($B89,'Privacy Analyst Evaluation'!$A$46:$F$120,4,0),""))&amp;""</f>
        <v>Vendor Management and DPAs require subprocessors to meet security and privacy obligations equivalent to CoGrader’s controls. Subprocessor agreements require breach notification, limited access, contractual security controls, and the right to review compliance evidence (for example SOC-2 or ISO attestations). We perform due diligence and annual reviews for high-risk vendors.</v>
      </c>
      <c r="F89" s="209" t="str">
        <f>IFERROR(VLOOKUP($B89,'Institution Evaluation'!$A$55:$F$346,6,0),IFERROR(VLOOKUP($B89,'Privacy Analyst Evaluation'!$A$46:$F$120,6,0),""))&amp;""</f>
        <v/>
      </c>
      <c r="G89" s="248"/>
      <c r="H89" s="209" t="str">
        <f>IFERROR(IF($H88+1&gt;'(backend scoring)'!$Q$335,"",$H88+1),"")</f>
        <v/>
      </c>
      <c r="I89" s="209" t="str">
        <f t="array" ref="I89">XLOOKUP($H89,'(backend scoring)'!$S$2:$S$333,'(backend scoring)'!$A$2:$A$333,"")</f>
        <v/>
      </c>
      <c r="J89" s="209" t="str">
        <f>IFERROR(VLOOKUP($I89,'Institution Evaluation'!$A$55:$F$346,2,0),IFERROR(VLOOKUP($I89,'Privacy Analyst Evaluation'!$A$46:$F$120,2,0),""))</f>
        <v/>
      </c>
      <c r="K89" s="209" t="str">
        <f>IFERROR(VLOOKUP($I89,'Institution Evaluation'!$A$55:$F$346,3,0),IFERROR(VLOOKUP($I89,'Privacy Analyst Evaluation'!$A$46:$F$120,3,0),""))&amp;""</f>
        <v/>
      </c>
      <c r="L89" s="209" t="str">
        <f>IFERROR(VLOOKUP($I89,'Institution Evaluation'!$A$55:$F$346,4,0),IFERROR(VLOOKUP($I89,'Privacy Analyst Evaluation'!$A$46:$F$120,4,0),""))&amp;""</f>
        <v/>
      </c>
      <c r="M89" s="209" t="str">
        <f>IFERROR(VLOOKUP($I89,'Institution Evaluation'!$A$55:$F$346,6,0),IFERROR(VLOOKUP($I89,'Privacy Analyst Evaluation'!$A$46:$F$120,6,0),""))&amp;""</f>
        <v/>
      </c>
    </row>
    <row r="90" ht="15.75" customHeight="1">
      <c r="A90" s="209">
        <f>IFERROR(IF($A89+1&gt;'(backend scoring)'!$T$335,"",$A89+1),"")</f>
        <v>66</v>
      </c>
      <c r="B90" s="209" t="str">
        <f t="array" ref="B90">XLOOKUP($A90,'(backend scoring)'!$V$2:$V$333,'(backend scoring)'!$A$2:$A$333,"")</f>
        <v>PDAT-01</v>
      </c>
      <c r="C90" s="209" t="str">
        <f>IFERROR(VLOOKUP($B90,'Institution Evaluation'!$A$55:$F$346,2,0),IFERROR(VLOOKUP($B90,'Privacy Analyst Evaluation'!$A$46:$F$120,2,0),""))&amp;""</f>
        <v>Do you collect, process, or store demographic information?*</v>
      </c>
      <c r="D90" s="209" t="str">
        <f>IFERROR(VLOOKUP($B90,'Institution Evaluation'!$A$55:$F$346,3,0),IFERROR(VLOOKUP($B90,'Privacy Analyst Evaluation'!$A$46:$F$120,3,0),""))&amp;""</f>
        <v>No</v>
      </c>
      <c r="E90" s="209" t="str">
        <f>IFERROR(VLOOKUP($B90,'Institution Evaluation'!$A$55:$F$346,4,0),IFERROR(VLOOKUP($B90,'Privacy Analyst Evaluation'!$A$46:$F$120,4,0),""))&amp;""</f>
        <v/>
      </c>
      <c r="F90" s="209" t="str">
        <f>IFERROR(VLOOKUP($B90,'Institution Evaluation'!$A$55:$F$346,6,0),IFERROR(VLOOKUP($B90,'Privacy Analyst Evaluation'!$A$46:$F$120,6,0),""))&amp;""</f>
        <v/>
      </c>
      <c r="G90" s="248"/>
      <c r="H90" s="209" t="str">
        <f>IFERROR(IF($H89+1&gt;'(backend scoring)'!$Q$335,"",$H89+1),"")</f>
        <v/>
      </c>
      <c r="I90" s="209" t="str">
        <f t="array" ref="I90">XLOOKUP($H90,'(backend scoring)'!$S$2:$S$333,'(backend scoring)'!$A$2:$A$333,"")</f>
        <v/>
      </c>
      <c r="J90" s="209" t="str">
        <f>IFERROR(VLOOKUP($I90,'Institution Evaluation'!$A$55:$F$346,2,0),IFERROR(VLOOKUP($I90,'Privacy Analyst Evaluation'!$A$46:$F$120,2,0),""))</f>
        <v/>
      </c>
      <c r="K90" s="209" t="str">
        <f>IFERROR(VLOOKUP($I90,'Institution Evaluation'!$A$55:$F$346,3,0),IFERROR(VLOOKUP($I90,'Privacy Analyst Evaluation'!$A$46:$F$120,3,0),""))&amp;""</f>
        <v/>
      </c>
      <c r="L90" s="209" t="str">
        <f>IFERROR(VLOOKUP($I90,'Institution Evaluation'!$A$55:$F$346,4,0),IFERROR(VLOOKUP($I90,'Privacy Analyst Evaluation'!$A$46:$F$120,4,0),""))&amp;""</f>
        <v/>
      </c>
      <c r="M90" s="209" t="str">
        <f>IFERROR(VLOOKUP($I90,'Institution Evaluation'!$A$55:$F$346,6,0),IFERROR(VLOOKUP($I90,'Privacy Analyst Evaluation'!$A$46:$F$120,6,0),""))&amp;""</f>
        <v/>
      </c>
    </row>
    <row r="91" ht="15.75" customHeight="1">
      <c r="A91" s="209">
        <f>IFERROR(IF($A90+1&gt;'(backend scoring)'!$T$335,"",$A90+1),"")</f>
        <v>67</v>
      </c>
      <c r="B91" s="209" t="str">
        <f t="array" ref="B91">XLOOKUP($A91,'(backend scoring)'!$V$2:$V$333,'(backend scoring)'!$A$2:$A$333,"")</f>
        <v>PDAT-02</v>
      </c>
      <c r="C91" s="209" t="str">
        <f>IFERROR(VLOOKUP($B91,'Institution Evaluation'!$A$55:$F$346,2,0),IFERROR(VLOOKUP($B91,'Privacy Analyst Evaluation'!$A$46:$F$120,2,0),""))&amp;""</f>
        <v>Do you capture or create genetic, biometric, or behaviometric information (e.g., facial recognition or fingerprints)?*</v>
      </c>
      <c r="D91" s="209" t="str">
        <f>IFERROR(VLOOKUP($B91,'Institution Evaluation'!$A$55:$F$346,3,0),IFERROR(VLOOKUP($B91,'Privacy Analyst Evaluation'!$A$46:$F$120,3,0),""))&amp;""</f>
        <v>No</v>
      </c>
      <c r="E91" s="209" t="str">
        <f>IFERROR(VLOOKUP($B91,'Institution Evaluation'!$A$55:$F$346,4,0),IFERROR(VLOOKUP($B91,'Privacy Analyst Evaluation'!$A$46:$F$120,4,0),""))&amp;""</f>
        <v/>
      </c>
      <c r="F91" s="209" t="str">
        <f>IFERROR(VLOOKUP($B91,'Institution Evaluation'!$A$55:$F$346,6,0),IFERROR(VLOOKUP($B91,'Privacy Analyst Evaluation'!$A$46:$F$120,6,0),""))&amp;""</f>
        <v/>
      </c>
      <c r="G91" s="248"/>
      <c r="H91" s="209" t="str">
        <f>IFERROR(IF($H90+1&gt;'(backend scoring)'!$Q$335,"",$H90+1),"")</f>
        <v/>
      </c>
      <c r="I91" s="209" t="str">
        <f t="array" ref="I91">XLOOKUP($H91,'(backend scoring)'!$S$2:$S$333,'(backend scoring)'!$A$2:$A$333,"")</f>
        <v/>
      </c>
      <c r="J91" s="209" t="str">
        <f>IFERROR(VLOOKUP($I91,'Institution Evaluation'!$A$55:$F$346,2,0),IFERROR(VLOOKUP($I91,'Privacy Analyst Evaluation'!$A$46:$F$120,2,0),""))</f>
        <v/>
      </c>
      <c r="K91" s="209" t="str">
        <f>IFERROR(VLOOKUP($I91,'Institution Evaluation'!$A$55:$F$346,3,0),IFERROR(VLOOKUP($I91,'Privacy Analyst Evaluation'!$A$46:$F$120,3,0),""))&amp;""</f>
        <v/>
      </c>
      <c r="L91" s="209" t="str">
        <f>IFERROR(VLOOKUP($I91,'Institution Evaluation'!$A$55:$F$346,4,0),IFERROR(VLOOKUP($I91,'Privacy Analyst Evaluation'!$A$46:$F$120,4,0),""))&amp;""</f>
        <v/>
      </c>
      <c r="M91" s="209" t="str">
        <f>IFERROR(VLOOKUP($I91,'Institution Evaluation'!$A$55:$F$346,6,0),IFERROR(VLOOKUP($I91,'Privacy Analyst Evaluation'!$A$46:$F$120,6,0),""))&amp;""</f>
        <v/>
      </c>
    </row>
    <row r="92" ht="15.75" customHeight="1">
      <c r="A92" s="209">
        <f>IFERROR(IF($A91+1&gt;'(backend scoring)'!$T$335,"",$A91+1),"")</f>
        <v>68</v>
      </c>
      <c r="B92" s="209" t="str">
        <f t="array" ref="B92">XLOOKUP($A92,'(backend scoring)'!$V$2:$V$333,'(backend scoring)'!$A$2:$A$333,"")</f>
        <v>PDAT-03</v>
      </c>
      <c r="C92" s="209" t="str">
        <f>IFERROR(VLOOKUP($B92,'Institution Evaluation'!$A$55:$F$346,2,0),IFERROR(VLOOKUP($B92,'Privacy Analyst Evaluation'!$A$46:$F$120,2,0),""))&amp;""</f>
        <v>Do you combine institutional data (including "de-identified," "anonymized," or otherwise masked data) with personal data from any other sources?*</v>
      </c>
      <c r="D92" s="209" t="str">
        <f>IFERROR(VLOOKUP($B92,'Institution Evaluation'!$A$55:$F$346,3,0),IFERROR(VLOOKUP($B92,'Privacy Analyst Evaluation'!$A$46:$F$120,3,0),""))&amp;""</f>
        <v>No</v>
      </c>
      <c r="E92" s="209" t="str">
        <f>IFERROR(VLOOKUP($B92,'Institution Evaluation'!$A$55:$F$346,4,0),IFERROR(VLOOKUP($B92,'Privacy Analyst Evaluation'!$A$46:$F$120,4,0),""))&amp;""</f>
        <v/>
      </c>
      <c r="F92" s="209" t="str">
        <f>IFERROR(VLOOKUP($B92,'Institution Evaluation'!$A$55:$F$346,6,0),IFERROR(VLOOKUP($B92,'Privacy Analyst Evaluation'!$A$46:$F$120,6,0),""))&amp;""</f>
        <v/>
      </c>
      <c r="G92" s="248"/>
      <c r="H92" s="209" t="str">
        <f>IFERROR(IF($H91+1&gt;'(backend scoring)'!$Q$335,"",$H91+1),"")</f>
        <v/>
      </c>
      <c r="I92" s="209" t="str">
        <f t="array" ref="I92">XLOOKUP($H92,'(backend scoring)'!$S$2:$S$333,'(backend scoring)'!$A$2:$A$333,"")</f>
        <v/>
      </c>
      <c r="J92" s="209" t="str">
        <f>IFERROR(VLOOKUP($I92,'Institution Evaluation'!$A$55:$F$346,2,0),IFERROR(VLOOKUP($I92,'Privacy Analyst Evaluation'!$A$46:$F$120,2,0),""))</f>
        <v/>
      </c>
      <c r="K92" s="209" t="str">
        <f>IFERROR(VLOOKUP($I92,'Institution Evaluation'!$A$55:$F$346,3,0),IFERROR(VLOOKUP($I92,'Privacy Analyst Evaluation'!$A$46:$F$120,3,0),""))&amp;""</f>
        <v/>
      </c>
      <c r="L92" s="209" t="str">
        <f>IFERROR(VLOOKUP($I92,'Institution Evaluation'!$A$55:$F$346,4,0),IFERROR(VLOOKUP($I92,'Privacy Analyst Evaluation'!$A$46:$F$120,4,0),""))&amp;""</f>
        <v/>
      </c>
      <c r="M92" s="209" t="str">
        <f>IFERROR(VLOOKUP($I92,'Institution Evaluation'!$A$55:$F$346,6,0),IFERROR(VLOOKUP($I92,'Privacy Analyst Evaluation'!$A$46:$F$120,6,0),""))&amp;""</f>
        <v/>
      </c>
    </row>
    <row r="93" ht="15.75" customHeight="1">
      <c r="A93" s="209">
        <f>IFERROR(IF($A92+1&gt;'(backend scoring)'!$T$335,"",$A92+1),"")</f>
        <v>69</v>
      </c>
      <c r="B93" s="209" t="str">
        <f t="array" ref="B93">XLOOKUP($A93,'(backend scoring)'!$V$2:$V$333,'(backend scoring)'!$A$2:$A$333,"")</f>
        <v>PRPO-06</v>
      </c>
      <c r="C93" s="209" t="str">
        <f>IFERROR(VLOOKUP($B93,'Institution Evaluation'!$A$55:$F$346,2,0),IFERROR(VLOOKUP($B93,'Privacy Analyst Evaluation'!$A$46:$F$120,2,0),""))&amp;""</f>
        <v>Do you have a privacy awareness/training program?*</v>
      </c>
      <c r="D93" s="209" t="str">
        <f>IFERROR(VLOOKUP($B93,'Institution Evaluation'!$A$55:$F$346,3,0),IFERROR(VLOOKUP($B93,'Privacy Analyst Evaluation'!$A$46:$F$120,3,0),""))&amp;""</f>
        <v>Yes</v>
      </c>
      <c r="E93" s="209" t="str">
        <f>IFERROR(VLOOKUP($B93,'Institution Evaluation'!$A$55:$F$346,4,0),IFERROR(VLOOKUP($B93,'Privacy Analyst Evaluation'!$A$46:$F$120,4,0),""))&amp;""</f>
        <v>CoGrader maintains a formal privacy and security awareness program. All new hires receive privacy and security training during onboarding and periodic refresher training thereafter. Role-based privacy modules are provided for product, engineering, support, and customer-facing staff. Training is tracked and enforced via HR and learning systems.</v>
      </c>
      <c r="F93" s="209" t="str">
        <f>IFERROR(VLOOKUP($B93,'Institution Evaluation'!$A$55:$F$346,6,0),IFERROR(VLOOKUP($B93,'Privacy Analyst Evaluation'!$A$46:$F$120,6,0),""))&amp;""</f>
        <v/>
      </c>
      <c r="G93" s="248"/>
      <c r="H93" s="209" t="str">
        <f>IFERROR(IF($H92+1&gt;'(backend scoring)'!$Q$335,"",$H92+1),"")</f>
        <v/>
      </c>
      <c r="I93" s="209" t="str">
        <f t="array" ref="I93">XLOOKUP($H93,'(backend scoring)'!$S$2:$S$333,'(backend scoring)'!$A$2:$A$333,"")</f>
        <v/>
      </c>
      <c r="J93" s="209" t="str">
        <f>IFERROR(VLOOKUP($I93,'Institution Evaluation'!$A$55:$F$346,2,0),IFERROR(VLOOKUP($I93,'Privacy Analyst Evaluation'!$A$46:$F$120,2,0),""))</f>
        <v/>
      </c>
      <c r="K93" s="209" t="str">
        <f>IFERROR(VLOOKUP($I93,'Institution Evaluation'!$A$55:$F$346,3,0),IFERROR(VLOOKUP($I93,'Privacy Analyst Evaluation'!$A$46:$F$120,3,0),""))&amp;""</f>
        <v/>
      </c>
      <c r="L93" s="209" t="str">
        <f>IFERROR(VLOOKUP($I93,'Institution Evaluation'!$A$55:$F$346,4,0),IFERROR(VLOOKUP($I93,'Privacy Analyst Evaluation'!$A$46:$F$120,4,0),""))&amp;""</f>
        <v/>
      </c>
      <c r="M93" s="209" t="str">
        <f>IFERROR(VLOOKUP($I93,'Institution Evaluation'!$A$55:$F$346,6,0),IFERROR(VLOOKUP($I93,'Privacy Analyst Evaluation'!$A$46:$F$120,6,0),""))&amp;""</f>
        <v/>
      </c>
    </row>
    <row r="94" ht="15.75" customHeight="1">
      <c r="A94" s="209">
        <f>IFERROR(IF($A93+1&gt;'(backend scoring)'!$T$335,"",$A93+1),"")</f>
        <v>70</v>
      </c>
      <c r="B94" s="209" t="str">
        <f t="array" ref="B94">XLOOKUP($A94,'(backend scoring)'!$V$2:$V$333,'(backend scoring)'!$A$2:$A$333,"")</f>
        <v>PRPO-12</v>
      </c>
      <c r="C94" s="209" t="str">
        <f>IFERROR(VLOOKUP($B94,'Institution Evaluation'!$A$55:$F$346,2,0),IFERROR(VLOOKUP($B94,'Privacy Analyst Evaluation'!$A$46:$F$120,2,0),""))&amp;""</f>
        <v>Do you share any institutional data with law enforcement without a valid warrant or subpoena?*</v>
      </c>
      <c r="D94" s="209" t="str">
        <f>IFERROR(VLOOKUP($B94,'Institution Evaluation'!$A$55:$F$346,3,0),IFERROR(VLOOKUP($B94,'Privacy Analyst Evaluation'!$A$46:$F$120,3,0),""))&amp;""</f>
        <v>No</v>
      </c>
      <c r="E94" s="209" t="str">
        <f>IFERROR(VLOOKUP($B94,'Institution Evaluation'!$A$55:$F$346,4,0),IFERROR(VLOOKUP($B94,'Privacy Analyst Evaluation'!$A$46:$F$120,4,0),""))&amp;""</f>
        <v>CoGrader does not voluntarily share institutional personal data with law enforcement without a lawful process (warrant, subpoena, or other legal compulsion). Where urgent disclosure is required for imminent harm and permitted by law, legal/privacy review and customer notification procedures apply consistent with contract and legal obligations.</v>
      </c>
      <c r="F94" s="209" t="str">
        <f>IFERROR(VLOOKUP($B94,'Institution Evaluation'!$A$55:$F$346,6,0),IFERROR(VLOOKUP($B94,'Privacy Analyst Evaluation'!$A$46:$F$120,6,0),""))&amp;""</f>
        <v/>
      </c>
      <c r="G94" s="248"/>
      <c r="H94" s="209" t="str">
        <f>IFERROR(IF($H93+1&gt;'(backend scoring)'!$Q$335,"",$H93+1),"")</f>
        <v/>
      </c>
      <c r="I94" s="209" t="str">
        <f t="array" ref="I94">XLOOKUP($H94,'(backend scoring)'!$S$2:$S$333,'(backend scoring)'!$A$2:$A$333,"")</f>
        <v/>
      </c>
      <c r="J94" s="209" t="str">
        <f>IFERROR(VLOOKUP($I94,'Institution Evaluation'!$A$55:$F$346,2,0),IFERROR(VLOOKUP($I94,'Privacy Analyst Evaluation'!$A$46:$F$120,2,0),""))</f>
        <v/>
      </c>
      <c r="K94" s="209" t="str">
        <f>IFERROR(VLOOKUP($I94,'Institution Evaluation'!$A$55:$F$346,3,0),IFERROR(VLOOKUP($I94,'Privacy Analyst Evaluation'!$A$46:$F$120,3,0),""))&amp;""</f>
        <v/>
      </c>
      <c r="L94" s="209" t="str">
        <f>IFERROR(VLOOKUP($I94,'Institution Evaluation'!$A$55:$F$346,4,0),IFERROR(VLOOKUP($I94,'Privacy Analyst Evaluation'!$A$46:$F$120,4,0),""))&amp;""</f>
        <v/>
      </c>
      <c r="M94" s="209" t="str">
        <f>IFERROR(VLOOKUP($I94,'Institution Evaluation'!$A$55:$F$346,6,0),IFERROR(VLOOKUP($I94,'Privacy Analyst Evaluation'!$A$46:$F$120,6,0),""))&amp;""</f>
        <v/>
      </c>
    </row>
    <row r="95" ht="15.75" customHeight="1">
      <c r="A95" s="209">
        <f>IFERROR(IF($A94+1&gt;'(backend scoring)'!$T$335,"",$A94+1),"")</f>
        <v>71</v>
      </c>
      <c r="B95" s="209" t="str">
        <f t="array" ref="B95">XLOOKUP($A95,'(backend scoring)'!$V$2:$V$333,'(backend scoring)'!$A$2:$A$333,"")</f>
        <v>DPAI-02</v>
      </c>
      <c r="C95" s="209" t="str">
        <f>IFERROR(VLOOKUP($B95,'Institution Evaluation'!$A$55:$F$346,2,0),IFERROR(VLOOKUP($B95,'Privacy Analyst Evaluation'!$A$46:$F$120,2,0),""))&amp;""</f>
        <v>Is any institutional data retained in AI processing?*</v>
      </c>
      <c r="D95" s="209" t="str">
        <f>IFERROR(VLOOKUP($B95,'Institution Evaluation'!$A$55:$F$346,3,0),IFERROR(VLOOKUP($B95,'Privacy Analyst Evaluation'!$A$46:$F$120,3,0),""))&amp;""</f>
        <v>No</v>
      </c>
      <c r="E95" s="209" t="str">
        <f>IFERROR(VLOOKUP($B95,'Institution Evaluation'!$A$55:$F$346,4,0),IFERROR(VLOOKUP($B95,'Privacy Analyst Evaluation'!$A$46:$F$120,4,0),""))&amp;""</f>
        <v>CoGrader uses OpenAI OpCo, LLC which provides a “no-training, no-retention” enterprise endpoint.</v>
      </c>
      <c r="F95" s="209" t="str">
        <f>IFERROR(VLOOKUP($B95,'Institution Evaluation'!$A$55:$F$346,6,0),IFERROR(VLOOKUP($B95,'Privacy Analyst Evaluation'!$A$46:$F$120,6,0),""))&amp;""</f>
        <v/>
      </c>
      <c r="G95" s="248"/>
      <c r="H95" s="209" t="str">
        <f>IFERROR(IF($H94+1&gt;'(backend scoring)'!$Q$335,"",$H94+1),"")</f>
        <v/>
      </c>
      <c r="I95" s="209" t="str">
        <f t="array" ref="I95">XLOOKUP($H95,'(backend scoring)'!$S$2:$S$333,'(backend scoring)'!$A$2:$A$333,"")</f>
        <v/>
      </c>
      <c r="J95" s="209" t="str">
        <f>IFERROR(VLOOKUP($I95,'Institution Evaluation'!$A$55:$F$346,2,0),IFERROR(VLOOKUP($I95,'Privacy Analyst Evaluation'!$A$46:$F$120,2,0),""))</f>
        <v/>
      </c>
      <c r="K95" s="209" t="str">
        <f>IFERROR(VLOOKUP($I95,'Institution Evaluation'!$A$55:$F$346,3,0),IFERROR(VLOOKUP($I95,'Privacy Analyst Evaluation'!$A$46:$F$120,3,0),""))&amp;""</f>
        <v/>
      </c>
      <c r="L95" s="209" t="str">
        <f>IFERROR(VLOOKUP($I95,'Institution Evaluation'!$A$55:$F$346,4,0),IFERROR(VLOOKUP($I95,'Privacy Analyst Evaluation'!$A$46:$F$120,4,0),""))&amp;""</f>
        <v/>
      </c>
      <c r="M95" s="209" t="str">
        <f>IFERROR(VLOOKUP($I95,'Institution Evaluation'!$A$55:$F$346,6,0),IFERROR(VLOOKUP($I95,'Privacy Analyst Evaluation'!$A$46:$F$120,6,0),""))&amp;""</f>
        <v/>
      </c>
    </row>
    <row r="96" ht="15.75" customHeight="1">
      <c r="A96" s="209">
        <f>IFERROR(IF($A95+1&gt;'(backend scoring)'!$T$335,"",$A95+1),"")</f>
        <v>72</v>
      </c>
      <c r="B96" s="209" t="str">
        <f t="array" ref="B96">XLOOKUP($A96,'(backend scoring)'!$V$2:$V$333,'(backend scoring)'!$A$2:$A$333,"")</f>
        <v>DPAI-03</v>
      </c>
      <c r="C96" s="209" t="str">
        <f>IFERROR(VLOOKUP($B96,'Institution Evaluation'!$A$55:$F$346,2,0),IFERROR(VLOOKUP($B96,'Privacy Analyst Evaluation'!$A$46:$F$120,2,0),""))&amp;""</f>
        <v>Do you have agreements in place with third parties or subprocessors regarding the protection of customer data and use of AI?*</v>
      </c>
      <c r="D96" s="209" t="str">
        <f>IFERROR(VLOOKUP($B96,'Institution Evaluation'!$A$55:$F$346,3,0),IFERROR(VLOOKUP($B96,'Privacy Analyst Evaluation'!$A$46:$F$120,3,0),""))&amp;""</f>
        <v>Yes</v>
      </c>
      <c r="E96" s="209" t="str">
        <f>IFERROR(VLOOKUP($B96,'Institution Evaluation'!$A$55:$F$346,4,0),IFERROR(VLOOKUP($B96,'Privacy Analyst Evaluation'!$A$46:$F$120,4,0),""))&amp;""</f>
        <v>CoGrader contracts with subprocessors (including AI providers) via DPAs and processor agreements that define permitted uses, restrict model-training on customer data (unless explicitly authorized), require security/privacy controls, and include breach notification obligations. We validate AI providers’ compliance as part of vendor due diligence and require contractual restrictions on training or secondary uses of student data.</v>
      </c>
      <c r="F96" s="209" t="str">
        <f>IFERROR(VLOOKUP($B96,'Institution Evaluation'!$A$55:$F$346,6,0),IFERROR(VLOOKUP($B96,'Privacy Analyst Evaluation'!$A$46:$F$120,6,0),""))&amp;""</f>
        <v/>
      </c>
      <c r="G96" s="248"/>
      <c r="H96" s="209" t="str">
        <f>IFERROR(IF($H95+1&gt;'(backend scoring)'!$Q$335,"",$H95+1),"")</f>
        <v/>
      </c>
      <c r="I96" s="209" t="str">
        <f t="array" ref="I96">XLOOKUP($H96,'(backend scoring)'!$S$2:$S$333,'(backend scoring)'!$A$2:$A$333,"")</f>
        <v/>
      </c>
      <c r="J96" s="209" t="str">
        <f>IFERROR(VLOOKUP($I96,'Institution Evaluation'!$A$55:$F$346,2,0),IFERROR(VLOOKUP($I96,'Privacy Analyst Evaluation'!$A$46:$F$120,2,0),""))</f>
        <v/>
      </c>
      <c r="K96" s="209" t="str">
        <f>IFERROR(VLOOKUP($I96,'Institution Evaluation'!$A$55:$F$346,3,0),IFERROR(VLOOKUP($I96,'Privacy Analyst Evaluation'!$A$46:$F$120,3,0),""))&amp;""</f>
        <v/>
      </c>
      <c r="L96" s="209" t="str">
        <f>IFERROR(VLOOKUP($I96,'Institution Evaluation'!$A$55:$F$346,4,0),IFERROR(VLOOKUP($I96,'Privacy Analyst Evaluation'!$A$46:$F$120,4,0),""))&amp;""</f>
        <v/>
      </c>
      <c r="M96" s="209" t="str">
        <f>IFERROR(VLOOKUP($I96,'Institution Evaluation'!$A$55:$F$346,6,0),IFERROR(VLOOKUP($I96,'Privacy Analyst Evaluation'!$A$46:$F$120,6,0),""))&amp;""</f>
        <v/>
      </c>
    </row>
    <row r="97" ht="15.75" customHeight="1">
      <c r="A97" s="209">
        <f>IFERROR(IF($A96+1&gt;'(backend scoring)'!$T$335,"",$A96+1),"")</f>
        <v>73</v>
      </c>
      <c r="B97" s="209" t="str">
        <f t="array" ref="B97">XLOOKUP($A97,'(backend scoring)'!$V$2:$V$333,'(backend scoring)'!$A$2:$A$333,"")</f>
        <v>AIGN-01</v>
      </c>
      <c r="C97" s="209" t="str">
        <f>IFERROR(VLOOKUP($B97,'Institution Evaluation'!$A$55:$F$346,2,0),IFERROR(VLOOKUP($B97,'Privacy Analyst Evaluation'!$A$46:$F$120,2,0),""))&amp;""</f>
        <v>Does your solution have an AI risk model when developing or implementing your solution's AI model?*</v>
      </c>
      <c r="D97" s="209" t="str">
        <f>IFERROR(VLOOKUP($B97,'Institution Evaluation'!$A$55:$F$346,3,0),IFERROR(VLOOKUP($B97,'Privacy Analyst Evaluation'!$A$46:$F$120,3,0),""))&amp;""</f>
        <v>Yes</v>
      </c>
      <c r="E97" s="209" t="str">
        <f>IFERROR(VLOOKUP($B97,'Institution Evaluation'!$A$55:$F$346,4,0),IFERROR(VLOOKUP($B97,'Privacy Analyst Evaluation'!$A$46:$F$120,4,0),""))&amp;""</f>
        <v/>
      </c>
      <c r="F97" s="209" t="str">
        <f>IFERROR(VLOOKUP($B97,'Institution Evaluation'!$A$55:$F$346,6,0),IFERROR(VLOOKUP($B97,'Privacy Analyst Evaluation'!$A$46:$F$120,6,0),""))&amp;""</f>
        <v/>
      </c>
      <c r="G97" s="248"/>
      <c r="H97" s="209" t="str">
        <f>IFERROR(IF($H96+1&gt;'(backend scoring)'!$Q$335,"",$H96+1),"")</f>
        <v/>
      </c>
      <c r="I97" s="209" t="str">
        <f t="array" ref="I97">XLOOKUP($H97,'(backend scoring)'!$S$2:$S$333,'(backend scoring)'!$A$2:$A$333,"")</f>
        <v/>
      </c>
      <c r="J97" s="209" t="str">
        <f>IFERROR(VLOOKUP($I97,'Institution Evaluation'!$A$55:$F$346,2,0),IFERROR(VLOOKUP($I97,'Privacy Analyst Evaluation'!$A$46:$F$120,2,0),""))</f>
        <v/>
      </c>
      <c r="K97" s="209" t="str">
        <f>IFERROR(VLOOKUP($I97,'Institution Evaluation'!$A$55:$F$346,3,0),IFERROR(VLOOKUP($I97,'Privacy Analyst Evaluation'!$A$46:$F$120,3,0),""))&amp;""</f>
        <v/>
      </c>
      <c r="L97" s="209" t="str">
        <f>IFERROR(VLOOKUP($I97,'Institution Evaluation'!$A$55:$F$346,4,0),IFERROR(VLOOKUP($I97,'Privacy Analyst Evaluation'!$A$46:$F$120,4,0),""))&amp;""</f>
        <v/>
      </c>
      <c r="M97" s="209" t="str">
        <f>IFERROR(VLOOKUP($I97,'Institution Evaluation'!$A$55:$F$346,6,0),IFERROR(VLOOKUP($I97,'Privacy Analyst Evaluation'!$A$46:$F$120,6,0),""))&amp;""</f>
        <v/>
      </c>
    </row>
    <row r="98" ht="15.75" customHeight="1">
      <c r="A98" s="209">
        <f>IFERROR(IF($A97+1&gt;'(backend scoring)'!$T$335,"",$A97+1),"")</f>
        <v>74</v>
      </c>
      <c r="B98" s="209" t="str">
        <f t="array" ref="B98">XLOOKUP($A98,'(backend scoring)'!$V$2:$V$333,'(backend scoring)'!$A$2:$A$333,"")</f>
        <v>AIGN-02</v>
      </c>
      <c r="C98" s="209" t="str">
        <f>IFERROR(VLOOKUP($B98,'Institution Evaluation'!$A$55:$F$346,2,0),IFERROR(VLOOKUP($B98,'Privacy Analyst Evaluation'!$A$46:$F$120,2,0),""))&amp;""</f>
        <v>Can your solution's AI features be disabled by tenant and/or user?*</v>
      </c>
      <c r="D98" s="209" t="str">
        <f>IFERROR(VLOOKUP($B98,'Institution Evaluation'!$A$55:$F$346,3,0),IFERROR(VLOOKUP($B98,'Privacy Analyst Evaluation'!$A$46:$F$120,3,0),""))&amp;""</f>
        <v>No</v>
      </c>
      <c r="E98" s="209" t="str">
        <f>IFERROR(VLOOKUP($B98,'Institution Evaluation'!$A$55:$F$346,4,0),IFERROR(VLOOKUP($B98,'Privacy Analyst Evaluation'!$A$46:$F$120,4,0),""))&amp;""</f>
        <v>However, CoGrader provides user-level controls to manually input feedback. </v>
      </c>
      <c r="F98" s="209" t="str">
        <f>IFERROR(VLOOKUP($B98,'Institution Evaluation'!$A$55:$F$346,6,0),IFERROR(VLOOKUP($B98,'Privacy Analyst Evaluation'!$A$46:$F$120,6,0),""))&amp;""</f>
        <v/>
      </c>
      <c r="G98" s="248"/>
      <c r="H98" s="209" t="str">
        <f>IFERROR(IF($H97+1&gt;'(backend scoring)'!$Q$335,"",$H97+1),"")</f>
        <v/>
      </c>
      <c r="I98" s="209" t="str">
        <f t="array" ref="I98">XLOOKUP($H98,'(backend scoring)'!$S$2:$S$333,'(backend scoring)'!$A$2:$A$333,"")</f>
        <v/>
      </c>
      <c r="J98" s="209" t="str">
        <f>IFERROR(VLOOKUP($I98,'Institution Evaluation'!$A$55:$F$346,2,0),IFERROR(VLOOKUP($I98,'Privacy Analyst Evaluation'!$A$46:$F$120,2,0),""))</f>
        <v/>
      </c>
      <c r="K98" s="209" t="str">
        <f>IFERROR(VLOOKUP($I98,'Institution Evaluation'!$A$55:$F$346,3,0),IFERROR(VLOOKUP($I98,'Privacy Analyst Evaluation'!$A$46:$F$120,3,0),""))&amp;""</f>
        <v/>
      </c>
      <c r="L98" s="209" t="str">
        <f>IFERROR(VLOOKUP($I98,'Institution Evaluation'!$A$55:$F$346,4,0),IFERROR(VLOOKUP($I98,'Privacy Analyst Evaluation'!$A$46:$F$120,4,0),""))&amp;""</f>
        <v/>
      </c>
      <c r="M98" s="209" t="str">
        <f>IFERROR(VLOOKUP($I98,'Institution Evaluation'!$A$55:$F$346,6,0),IFERROR(VLOOKUP($I98,'Privacy Analyst Evaluation'!$A$46:$F$120,6,0),""))&amp;""</f>
        <v/>
      </c>
    </row>
    <row r="99" ht="15.75" customHeight="1">
      <c r="A99" s="209">
        <f>IFERROR(IF($A98+1&gt;'(backend scoring)'!$T$335,"",$A98+1),"")</f>
        <v>75</v>
      </c>
      <c r="B99" s="209" t="str">
        <f t="array" ref="B99">XLOOKUP($A99,'(backend scoring)'!$V$2:$V$333,'(backend scoring)'!$A$2:$A$333,"")</f>
        <v>AIGN-03</v>
      </c>
      <c r="C99" s="209" t="str">
        <f>IFERROR(VLOOKUP($B99,'Institution Evaluation'!$A$55:$F$346,2,0),IFERROR(VLOOKUP($B99,'Privacy Analyst Evaluation'!$A$46:$F$120,2,0),""))&amp;""</f>
        <v>Have your staff completed responsible AI training?*</v>
      </c>
      <c r="D99" s="209" t="str">
        <f>IFERROR(VLOOKUP($B99,'Institution Evaluation'!$A$55:$F$346,3,0),IFERROR(VLOOKUP($B99,'Privacy Analyst Evaluation'!$A$46:$F$120,3,0),""))&amp;""</f>
        <v>Yes</v>
      </c>
      <c r="E99" s="209" t="str">
        <f>IFERROR(VLOOKUP($B99,'Institution Evaluation'!$A$55:$F$346,4,0),IFERROR(VLOOKUP($B99,'Privacy Analyst Evaluation'!$A$46:$F$120,4,0),""))&amp;""</f>
        <v>Product, engineering and model-operational staff receive role-based responsible-AI training covering model risk, bias awareness, privacy, and safe deployment. Training is part of onboarding and refreshed periodically. Training completion is tracked for audit. </v>
      </c>
      <c r="F99" s="209" t="str">
        <f>IFERROR(VLOOKUP($B99,'Institution Evaluation'!$A$55:$F$346,6,0),IFERROR(VLOOKUP($B99,'Privacy Analyst Evaluation'!$A$46:$F$120,6,0),""))&amp;""</f>
        <v/>
      </c>
      <c r="G99" s="248"/>
      <c r="H99" s="209" t="str">
        <f>IFERROR(IF($H98+1&gt;'(backend scoring)'!$Q$335,"",$H98+1),"")</f>
        <v/>
      </c>
      <c r="I99" s="209" t="str">
        <f t="array" ref="I99">XLOOKUP($H99,'(backend scoring)'!$S$2:$S$333,'(backend scoring)'!$A$2:$A$333,"")</f>
        <v/>
      </c>
      <c r="J99" s="209" t="str">
        <f>IFERROR(VLOOKUP($I99,'Institution Evaluation'!$A$55:$F$346,2,0),IFERROR(VLOOKUP($I99,'Privacy Analyst Evaluation'!$A$46:$F$120,2,0),""))</f>
        <v/>
      </c>
      <c r="K99" s="209" t="str">
        <f>IFERROR(VLOOKUP($I99,'Institution Evaluation'!$A$55:$F$346,3,0),IFERROR(VLOOKUP($I99,'Privacy Analyst Evaluation'!$A$46:$F$120,3,0),""))&amp;""</f>
        <v/>
      </c>
      <c r="L99" s="209" t="str">
        <f>IFERROR(VLOOKUP($I99,'Institution Evaluation'!$A$55:$F$346,4,0),IFERROR(VLOOKUP($I99,'Privacy Analyst Evaluation'!$A$46:$F$120,4,0),""))&amp;""</f>
        <v/>
      </c>
      <c r="M99" s="209" t="str">
        <f>IFERROR(VLOOKUP($I99,'Institution Evaluation'!$A$55:$F$346,6,0),IFERROR(VLOOKUP($I99,'Privacy Analyst Evaluation'!$A$46:$F$120,6,0),""))&amp;""</f>
        <v/>
      </c>
    </row>
    <row r="100" ht="15.75" customHeight="1">
      <c r="A100" s="209">
        <f>IFERROR(IF($A99+1&gt;'(backend scoring)'!$T$335,"",$A99+1),"")</f>
        <v>76</v>
      </c>
      <c r="B100" s="209" t="str">
        <f t="array" ref="B100">XLOOKUP($A100,'(backend scoring)'!$V$2:$V$333,'(backend scoring)'!$A$2:$A$333,"")</f>
        <v>AIPL-01</v>
      </c>
      <c r="C100" s="209" t="str">
        <f>IFERROR(VLOOKUP($B100,'Institution Evaluation'!$A$55:$F$346,2,0),IFERROR(VLOOKUP($B100,'Privacy Analyst Evaluation'!$A$46:$F$120,2,0),""))&amp;""</f>
        <v>Are your AI developer's policies, processes, procedures, and practices across the organization related to the mapping, measuring, and managing of AI risks conspicuously posted, unambiguous, and implemented effectively?*</v>
      </c>
      <c r="D100" s="209" t="str">
        <f>IFERROR(VLOOKUP($B100,'Institution Evaluation'!$A$55:$F$346,3,0),IFERROR(VLOOKUP($B100,'Privacy Analyst Evaluation'!$A$46:$F$120,3,0),""))&amp;""</f>
        <v>Yes</v>
      </c>
      <c r="E100" s="209" t="str">
        <f>IFERROR(VLOOKUP($B100,'Institution Evaluation'!$A$55:$F$346,4,0),IFERROR(VLOOKUP($B100,'Privacy Analyst Evaluation'!$A$46:$F$120,4,0),""))&amp;""</f>
        <v>CoGrader maintains published responsible-AI and secure-development policies that define roles, development gates, testing/validation requirements, and measurement of model risks (fairness, robustness, privacy). Policies are operationalized via the SDLC and are used to govern new features and model changes.</v>
      </c>
      <c r="F100" s="209" t="str">
        <f>IFERROR(VLOOKUP($B100,'Institution Evaluation'!$A$55:$F$346,6,0),IFERROR(VLOOKUP($B100,'Privacy Analyst Evaluation'!$A$46:$F$120,6,0),""))&amp;""</f>
        <v/>
      </c>
      <c r="G100" s="248"/>
      <c r="H100" s="209" t="str">
        <f>IFERROR(IF($H99+1&gt;'(backend scoring)'!$Q$335,"",$H99+1),"")</f>
        <v/>
      </c>
      <c r="I100" s="209" t="str">
        <f t="array" ref="I100">XLOOKUP($H100,'(backend scoring)'!$S$2:$S$333,'(backend scoring)'!$A$2:$A$333,"")</f>
        <v/>
      </c>
      <c r="J100" s="209" t="str">
        <f>IFERROR(VLOOKUP($I100,'Institution Evaluation'!$A$55:$F$346,2,0),IFERROR(VLOOKUP($I100,'Privacy Analyst Evaluation'!$A$46:$F$120,2,0),""))</f>
        <v/>
      </c>
      <c r="K100" s="209" t="str">
        <f>IFERROR(VLOOKUP($I100,'Institution Evaluation'!$A$55:$F$346,3,0),IFERROR(VLOOKUP($I100,'Privacy Analyst Evaluation'!$A$46:$F$120,3,0),""))&amp;""</f>
        <v/>
      </c>
      <c r="L100" s="209" t="str">
        <f>IFERROR(VLOOKUP($I100,'Institution Evaluation'!$A$55:$F$346,4,0),IFERROR(VLOOKUP($I100,'Privacy Analyst Evaluation'!$A$46:$F$120,4,0),""))&amp;""</f>
        <v/>
      </c>
      <c r="M100" s="209" t="str">
        <f>IFERROR(VLOOKUP($I100,'Institution Evaluation'!$A$55:$F$346,6,0),IFERROR(VLOOKUP($I100,'Privacy Analyst Evaluation'!$A$46:$F$120,6,0),""))&amp;""</f>
        <v/>
      </c>
    </row>
    <row r="101" ht="15.75" customHeight="1">
      <c r="A101" s="209">
        <f>IFERROR(IF($A100+1&gt;'(backend scoring)'!$T$335,"",$A100+1),"")</f>
        <v>77</v>
      </c>
      <c r="B101" s="209" t="str">
        <f t="array" ref="B101">XLOOKUP($A101,'(backend scoring)'!$V$2:$V$333,'(backend scoring)'!$A$2:$A$333,"")</f>
        <v>AIPL-02</v>
      </c>
      <c r="C101" s="209" t="str">
        <f>IFERROR(VLOOKUP($B101,'Institution Evaluation'!$A$55:$F$346,2,0),IFERROR(VLOOKUP($B101,'Privacy Analyst Evaluation'!$A$46:$F$120,2,0),""))&amp;""</f>
        <v>Have you identified and measured AI risks?*</v>
      </c>
      <c r="D101" s="209" t="str">
        <f>IFERROR(VLOOKUP($B101,'Institution Evaluation'!$A$55:$F$346,3,0),IFERROR(VLOOKUP($B101,'Privacy Analyst Evaluation'!$A$46:$F$120,3,0),""))&amp;""</f>
        <v>Yes</v>
      </c>
      <c r="E101" s="209" t="str">
        <f>IFERROR(VLOOKUP($B101,'Institution Evaluation'!$A$55:$F$346,4,0),IFERROR(VLOOKUP($B101,'Privacy Analyst Evaluation'!$A$46:$F$120,4,0),""))&amp;""</f>
        <v>We require risk assessments (model risk, bias, safety and privacy) prior to production promotion. Metrics and tests (performance, fairness checks, adversarial/input-anomaly tests) are collected and used to measure residual risk and drive remediation. Findings and metrics are tracked in the model governance record.</v>
      </c>
      <c r="F101" s="209" t="str">
        <f>IFERROR(VLOOKUP($B101,'Institution Evaluation'!$A$55:$F$346,6,0),IFERROR(VLOOKUP($B101,'Privacy Analyst Evaluation'!$A$46:$F$120,6,0),""))&amp;""</f>
        <v/>
      </c>
      <c r="G101" s="248"/>
      <c r="H101" s="209" t="str">
        <f>IFERROR(IF($H100+1&gt;'(backend scoring)'!$Q$335,"",$H100+1),"")</f>
        <v/>
      </c>
      <c r="I101" s="209" t="str">
        <f t="array" ref="I101">XLOOKUP($H101,'(backend scoring)'!$S$2:$S$333,'(backend scoring)'!$A$2:$A$333,"")</f>
        <v/>
      </c>
      <c r="J101" s="209" t="str">
        <f>IFERROR(VLOOKUP($I101,'Institution Evaluation'!$A$55:$F$346,2,0),IFERROR(VLOOKUP($I101,'Privacy Analyst Evaluation'!$A$46:$F$120,2,0),""))</f>
        <v/>
      </c>
      <c r="K101" s="209" t="str">
        <f>IFERROR(VLOOKUP($I101,'Institution Evaluation'!$A$55:$F$346,3,0),IFERROR(VLOOKUP($I101,'Privacy Analyst Evaluation'!$A$46:$F$120,3,0),""))&amp;""</f>
        <v/>
      </c>
      <c r="L101" s="209" t="str">
        <f>IFERROR(VLOOKUP($I101,'Institution Evaluation'!$A$55:$F$346,4,0),IFERROR(VLOOKUP($I101,'Privacy Analyst Evaluation'!$A$46:$F$120,4,0),""))&amp;""</f>
        <v/>
      </c>
      <c r="M101" s="209" t="str">
        <f>IFERROR(VLOOKUP($I101,'Institution Evaluation'!$A$55:$F$346,6,0),IFERROR(VLOOKUP($I101,'Privacy Analyst Evaluation'!$A$46:$F$120,6,0),""))&amp;""</f>
        <v/>
      </c>
    </row>
    <row r="102" ht="15.75" customHeight="1">
      <c r="A102" s="209">
        <f>IFERROR(IF($A101+1&gt;'(backend scoring)'!$T$335,"",$A101+1),"")</f>
        <v>78</v>
      </c>
      <c r="B102" s="209" t="str">
        <f t="array" ref="B102">XLOOKUP($A102,'(backend scoring)'!$V$2:$V$333,'(backend scoring)'!$A$2:$A$333,"")</f>
        <v>AIPL-03</v>
      </c>
      <c r="C102" s="209" t="str">
        <f>IFERROR(VLOOKUP($B102,'Institution Evaluation'!$A$55:$F$346,2,0),IFERROR(VLOOKUP($B102,'Privacy Analyst Evaluation'!$A$46:$F$120,2,0),""))&amp;""</f>
        <v>In the event of an incident, can your solution's AI features be disabled in a timely manner?*</v>
      </c>
      <c r="D102" s="209" t="str">
        <f>IFERROR(VLOOKUP($B102,'Institution Evaluation'!$A$55:$F$346,3,0),IFERROR(VLOOKUP($B102,'Privacy Analyst Evaluation'!$A$46:$F$120,3,0),""))&amp;""</f>
        <v>No</v>
      </c>
      <c r="E102" s="209" t="str">
        <f>IFERROR(VLOOKUP($B102,'Institution Evaluation'!$A$55:$F$346,4,0),IFERROR(VLOOKUP($B102,'Privacy Analyst Evaluation'!$A$46:$F$120,4,0),""))&amp;""</f>
        <v/>
      </c>
      <c r="F102" s="209" t="str">
        <f>IFERROR(VLOOKUP($B102,'Institution Evaluation'!$A$55:$F$346,6,0),IFERROR(VLOOKUP($B102,'Privacy Analyst Evaluation'!$A$46:$F$120,6,0),""))&amp;""</f>
        <v/>
      </c>
      <c r="G102" s="248"/>
      <c r="H102" s="209" t="str">
        <f>IFERROR(IF($H101+1&gt;'(backend scoring)'!$Q$335,"",$H101+1),"")</f>
        <v/>
      </c>
      <c r="I102" s="209" t="str">
        <f t="array" ref="I102">XLOOKUP($H102,'(backend scoring)'!$S$2:$S$333,'(backend scoring)'!$A$2:$A$333,"")</f>
        <v/>
      </c>
      <c r="J102" s="209" t="str">
        <f>IFERROR(VLOOKUP($I102,'Institution Evaluation'!$A$55:$F$346,2,0),IFERROR(VLOOKUP($I102,'Privacy Analyst Evaluation'!$A$46:$F$120,2,0),""))</f>
        <v/>
      </c>
      <c r="K102" s="209" t="str">
        <f>IFERROR(VLOOKUP($I102,'Institution Evaluation'!$A$55:$F$346,3,0),IFERROR(VLOOKUP($I102,'Privacy Analyst Evaluation'!$A$46:$F$120,3,0),""))&amp;""</f>
        <v/>
      </c>
      <c r="L102" s="209" t="str">
        <f>IFERROR(VLOOKUP($I102,'Institution Evaluation'!$A$55:$F$346,4,0),IFERROR(VLOOKUP($I102,'Privacy Analyst Evaluation'!$A$46:$F$120,4,0),""))&amp;""</f>
        <v/>
      </c>
      <c r="M102" s="209" t="str">
        <f>IFERROR(VLOOKUP($I102,'Institution Evaluation'!$A$55:$F$346,6,0),IFERROR(VLOOKUP($I102,'Privacy Analyst Evaluation'!$A$46:$F$120,6,0),""))&amp;""</f>
        <v/>
      </c>
    </row>
    <row r="103" ht="15.75" customHeight="1">
      <c r="A103" s="209">
        <f>IFERROR(IF($A102+1&gt;'(backend scoring)'!$T$335,"",$A102+1),"")</f>
        <v>79</v>
      </c>
      <c r="B103" s="209" t="str">
        <f t="array" ref="B103">XLOOKUP($A103,'(backend scoring)'!$V$2:$V$333,'(backend scoring)'!$A$2:$A$333,"")</f>
        <v>AIPL-04</v>
      </c>
      <c r="C103" s="209" t="str">
        <f>IFERROR(VLOOKUP($B103,'Institution Evaluation'!$A$55:$F$346,2,0),IFERROR(VLOOKUP($B103,'Privacy Analyst Evaluation'!$A$46:$F$120,2,0),""))&amp;""</f>
        <v>If disabled because of an incident, can your solution's AI features be re-enabled in a timely manner?*</v>
      </c>
      <c r="D103" s="209" t="str">
        <f>IFERROR(VLOOKUP($B103,'Institution Evaluation'!$A$55:$F$346,3,0),IFERROR(VLOOKUP($B103,'Privacy Analyst Evaluation'!$A$46:$F$120,3,0),""))&amp;""</f>
        <v>N/A</v>
      </c>
      <c r="E103" s="209" t="str">
        <f>IFERROR(VLOOKUP($B103,'Institution Evaluation'!$A$55:$F$346,4,0),IFERROR(VLOOKUP($B103,'Privacy Analyst Evaluation'!$A$46:$F$120,4,0),""))&amp;""</f>
        <v>This question does not apply.</v>
      </c>
      <c r="F103" s="209" t="str">
        <f>IFERROR(VLOOKUP($B103,'Institution Evaluation'!$A$55:$F$346,6,0),IFERROR(VLOOKUP($B103,'Privacy Analyst Evaluation'!$A$46:$F$120,6,0),""))&amp;""</f>
        <v/>
      </c>
      <c r="G103" s="248"/>
      <c r="H103" s="209" t="str">
        <f>IFERROR(IF($H102+1&gt;'(backend scoring)'!$Q$335,"",$H102+1),"")</f>
        <v/>
      </c>
      <c r="I103" s="209" t="str">
        <f t="array" ref="I103">XLOOKUP($H103,'(backend scoring)'!$S$2:$S$333,'(backend scoring)'!$A$2:$A$333,"")</f>
        <v/>
      </c>
      <c r="J103" s="209" t="str">
        <f>IFERROR(VLOOKUP($I103,'Institution Evaluation'!$A$55:$F$346,2,0),IFERROR(VLOOKUP($I103,'Privacy Analyst Evaluation'!$A$46:$F$120,2,0),""))</f>
        <v/>
      </c>
      <c r="K103" s="209" t="str">
        <f>IFERROR(VLOOKUP($I103,'Institution Evaluation'!$A$55:$F$346,3,0),IFERROR(VLOOKUP($I103,'Privacy Analyst Evaluation'!$A$46:$F$120,3,0),""))&amp;""</f>
        <v/>
      </c>
      <c r="L103" s="209" t="str">
        <f>IFERROR(VLOOKUP($I103,'Institution Evaluation'!$A$55:$F$346,4,0),IFERROR(VLOOKUP($I103,'Privacy Analyst Evaluation'!$A$46:$F$120,4,0),""))&amp;""</f>
        <v/>
      </c>
      <c r="M103" s="209" t="str">
        <f>IFERROR(VLOOKUP($I103,'Institution Evaluation'!$A$55:$F$346,6,0),IFERROR(VLOOKUP($I103,'Privacy Analyst Evaluation'!$A$46:$F$120,6,0),""))&amp;""</f>
        <v/>
      </c>
    </row>
    <row r="104" ht="15.75" customHeight="1">
      <c r="A104" s="209">
        <f>IFERROR(IF($A103+1&gt;'(backend scoring)'!$T$335,"",$A103+1),"")</f>
        <v>80</v>
      </c>
      <c r="B104" s="209" t="str">
        <f t="array" ref="B104">XLOOKUP($A104,'(backend scoring)'!$V$2:$V$333,'(backend scoring)'!$A$2:$A$333,"")</f>
        <v>AISC-01</v>
      </c>
      <c r="C104" s="209" t="str">
        <f>IFERROR(VLOOKUP($B104,'Institution Evaluation'!$A$55:$F$346,2,0),IFERROR(VLOOKUP($B104,'Privacy Analyst Evaluation'!$A$46:$F$120,2,0),""))&amp;""</f>
        <v>If sensitive data is introduced to your solution's AI model, can the data be removed from the AI model by request?*</v>
      </c>
      <c r="D104" s="209" t="str">
        <f>IFERROR(VLOOKUP($B104,'Institution Evaluation'!$A$55:$F$346,3,0),IFERROR(VLOOKUP($B104,'Privacy Analyst Evaluation'!$A$46:$F$120,3,0),""))&amp;""</f>
        <v>N/A</v>
      </c>
      <c r="E104" s="209" t="str">
        <f>IFERROR(VLOOKUP($B104,'Institution Evaluation'!$A$55:$F$346,4,0),IFERROR(VLOOKUP($B104,'Privacy Analyst Evaluation'!$A$46:$F$120,4,0),""))&amp;""</f>
        <v>We don't train on provided information, or retain information for training.</v>
      </c>
      <c r="F104" s="209" t="str">
        <f>IFERROR(VLOOKUP($B104,'Institution Evaluation'!$A$55:$F$346,6,0),IFERROR(VLOOKUP($B104,'Privacy Analyst Evaluation'!$A$46:$F$120,6,0),""))&amp;""</f>
        <v/>
      </c>
      <c r="G104" s="248"/>
      <c r="H104" s="209" t="str">
        <f>IFERROR(IF($H103+1&gt;'(backend scoring)'!$Q$335,"",$H103+1),"")</f>
        <v/>
      </c>
      <c r="I104" s="209" t="str">
        <f t="array" ref="I104">XLOOKUP($H104,'(backend scoring)'!$S$2:$S$333,'(backend scoring)'!$A$2:$A$333,"")</f>
        <v/>
      </c>
      <c r="J104" s="209" t="str">
        <f>IFERROR(VLOOKUP($I104,'Institution Evaluation'!$A$55:$F$346,2,0),IFERROR(VLOOKUP($I104,'Privacy Analyst Evaluation'!$A$46:$F$120,2,0),""))</f>
        <v/>
      </c>
      <c r="K104" s="209" t="str">
        <f>IFERROR(VLOOKUP($I104,'Institution Evaluation'!$A$55:$F$346,3,0),IFERROR(VLOOKUP($I104,'Privacy Analyst Evaluation'!$A$46:$F$120,3,0),""))&amp;""</f>
        <v/>
      </c>
      <c r="L104" s="209" t="str">
        <f>IFERROR(VLOOKUP($I104,'Institution Evaluation'!$A$55:$F$346,4,0),IFERROR(VLOOKUP($I104,'Privacy Analyst Evaluation'!$A$46:$F$120,4,0),""))&amp;""</f>
        <v/>
      </c>
      <c r="M104" s="209" t="str">
        <f>IFERROR(VLOOKUP($I104,'Institution Evaluation'!$A$55:$F$346,6,0),IFERROR(VLOOKUP($I104,'Privacy Analyst Evaluation'!$A$46:$F$120,6,0),""))&amp;""</f>
        <v/>
      </c>
    </row>
    <row r="105" ht="15.75" customHeight="1">
      <c r="A105" s="209">
        <f>IFERROR(IF($A104+1&gt;'(backend scoring)'!$T$335,"",$A104+1),"")</f>
        <v>81</v>
      </c>
      <c r="B105" s="209" t="str">
        <f t="array" ref="B105">XLOOKUP($A105,'(backend scoring)'!$V$2:$V$333,'(backend scoring)'!$A$2:$A$333,"")</f>
        <v>AISC-02</v>
      </c>
      <c r="C105" s="209" t="str">
        <f>IFERROR(VLOOKUP($B105,'Institution Evaluation'!$A$55:$F$346,2,0),IFERROR(VLOOKUP($B105,'Privacy Analyst Evaluation'!$A$46:$F$120,2,0),""))&amp;""</f>
        <v>Is user input data used to influence your solution's AI model?*</v>
      </c>
      <c r="D105" s="209" t="str">
        <f>IFERROR(VLOOKUP($B105,'Institution Evaluation'!$A$55:$F$346,3,0),IFERROR(VLOOKUP($B105,'Privacy Analyst Evaluation'!$A$46:$F$120,3,0),""))&amp;""</f>
        <v>No</v>
      </c>
      <c r="E105" s="209" t="str">
        <f>IFERROR(VLOOKUP($B105,'Institution Evaluation'!$A$55:$F$346,4,0),IFERROR(VLOOKUP($B105,'Privacy Analyst Evaluation'!$A$46:$F$120,4,0),""))&amp;""</f>
        <v>By default CoGrader does not use student or institution PII to train shared models. Training on customer data occurs only under explicit, documented customer authorization and contractual terms. Subprocessors are contractually restricted from using customer PII for model training unless expressly permitted.</v>
      </c>
      <c r="F105" s="209" t="str">
        <f>IFERROR(VLOOKUP($B105,'Institution Evaluation'!$A$55:$F$346,6,0),IFERROR(VLOOKUP($B105,'Privacy Analyst Evaluation'!$A$46:$F$120,6,0),""))&amp;""</f>
        <v/>
      </c>
      <c r="G105" s="248"/>
      <c r="H105" s="209" t="str">
        <f>IFERROR(IF($H104+1&gt;'(backend scoring)'!$Q$335,"",$H104+1),"")</f>
        <v/>
      </c>
      <c r="I105" s="209" t="str">
        <f t="array" ref="I105">XLOOKUP($H105,'(backend scoring)'!$S$2:$S$333,'(backend scoring)'!$A$2:$A$333,"")</f>
        <v/>
      </c>
      <c r="J105" s="209" t="str">
        <f>IFERROR(VLOOKUP($I105,'Institution Evaluation'!$A$55:$F$346,2,0),IFERROR(VLOOKUP($I105,'Privacy Analyst Evaluation'!$A$46:$F$120,2,0),""))</f>
        <v/>
      </c>
      <c r="K105" s="209" t="str">
        <f>IFERROR(VLOOKUP($I105,'Institution Evaluation'!$A$55:$F$346,3,0),IFERROR(VLOOKUP($I105,'Privacy Analyst Evaluation'!$A$46:$F$120,3,0),""))&amp;""</f>
        <v/>
      </c>
      <c r="L105" s="209" t="str">
        <f>IFERROR(VLOOKUP($I105,'Institution Evaluation'!$A$55:$F$346,4,0),IFERROR(VLOOKUP($I105,'Privacy Analyst Evaluation'!$A$46:$F$120,4,0),""))&amp;""</f>
        <v/>
      </c>
      <c r="M105" s="209" t="str">
        <f>IFERROR(VLOOKUP($I105,'Institution Evaluation'!$A$55:$F$346,6,0),IFERROR(VLOOKUP($I105,'Privacy Analyst Evaluation'!$A$46:$F$120,6,0),""))&amp;""</f>
        <v/>
      </c>
    </row>
    <row r="106" ht="15.75" customHeight="1">
      <c r="A106" s="209">
        <f>IFERROR(IF($A105+1&gt;'(backend scoring)'!$T$335,"",$A105+1),"")</f>
        <v>82</v>
      </c>
      <c r="B106" s="209" t="str">
        <f t="array" ref="B106">XLOOKUP($A106,'(backend scoring)'!$V$2:$V$333,'(backend scoring)'!$A$2:$A$333,"")</f>
        <v>AISC-03</v>
      </c>
      <c r="C106" s="209" t="str">
        <f>IFERROR(VLOOKUP($B106,'Institution Evaluation'!$A$55:$F$346,2,0),IFERROR(VLOOKUP($B106,'Privacy Analyst Evaluation'!$A$46:$F$120,2,0),""))&amp;""</f>
        <v>Do you provide logging for your solution's AI feature(s) that includes user, date, and action taken?*</v>
      </c>
      <c r="D106" s="209" t="str">
        <f>IFERROR(VLOOKUP($B106,'Institution Evaluation'!$A$55:$F$346,3,0),IFERROR(VLOOKUP($B106,'Privacy Analyst Evaluation'!$A$46:$F$120,3,0),""))&amp;""</f>
        <v>Yes</v>
      </c>
      <c r="E106" s="209" t="str">
        <f>IFERROR(VLOOKUP($B106,'Institution Evaluation'!$A$55:$F$346,4,0),IFERROR(VLOOKUP($B106,'Privacy Analyst Evaluation'!$A$46:$F$120,4,0),""))&amp;""</f>
        <v>AI calls and model events are logged (user/tenant, timestamps, request/response metadata, and action context). Logs are centralized to the SIEM for monitoring, incident response, and audit. Log retention and access follow our logging policy and are available for DSRs and investigations.</v>
      </c>
      <c r="F106" s="209" t="str">
        <f>IFERROR(VLOOKUP($B106,'Institution Evaluation'!$A$55:$F$346,6,0),IFERROR(VLOOKUP($B106,'Privacy Analyst Evaluation'!$A$46:$F$120,6,0),""))&amp;""</f>
        <v/>
      </c>
      <c r="G106" s="248"/>
      <c r="H106" s="209" t="str">
        <f>IFERROR(IF($H105+1&gt;'(backend scoring)'!$Q$335,"",$H105+1),"")</f>
        <v/>
      </c>
      <c r="I106" s="209" t="str">
        <f t="array" ref="I106">XLOOKUP($H106,'(backend scoring)'!$S$2:$S$333,'(backend scoring)'!$A$2:$A$333,"")</f>
        <v/>
      </c>
      <c r="J106" s="209" t="str">
        <f>IFERROR(VLOOKUP($I106,'Institution Evaluation'!$A$55:$F$346,2,0),IFERROR(VLOOKUP($I106,'Privacy Analyst Evaluation'!$A$46:$F$120,2,0),""))</f>
        <v/>
      </c>
      <c r="K106" s="209" t="str">
        <f>IFERROR(VLOOKUP($I106,'Institution Evaluation'!$A$55:$F$346,3,0),IFERROR(VLOOKUP($I106,'Privacy Analyst Evaluation'!$A$46:$F$120,3,0),""))&amp;""</f>
        <v/>
      </c>
      <c r="L106" s="209" t="str">
        <f>IFERROR(VLOOKUP($I106,'Institution Evaluation'!$A$55:$F$346,4,0),IFERROR(VLOOKUP($I106,'Privacy Analyst Evaluation'!$A$46:$F$120,4,0),""))&amp;""</f>
        <v/>
      </c>
      <c r="M106" s="209" t="str">
        <f>IFERROR(VLOOKUP($I106,'Institution Evaluation'!$A$55:$F$346,6,0),IFERROR(VLOOKUP($I106,'Privacy Analyst Evaluation'!$A$46:$F$120,6,0),""))&amp;""</f>
        <v/>
      </c>
    </row>
    <row r="107" ht="15.75" customHeight="1">
      <c r="A107" s="209">
        <f>IFERROR(IF($A106+1&gt;'(backend scoring)'!$T$335,"",$A106+1),"")</f>
        <v>83</v>
      </c>
      <c r="B107" s="209" t="str">
        <f t="array" ref="B107">XLOOKUP($A107,'(backend scoring)'!$V$2:$V$333,'(backend scoring)'!$A$2:$A$333,"")</f>
        <v>AIML-01</v>
      </c>
      <c r="C107" s="209" t="str">
        <f>IFERROR(VLOOKUP($B107,'Institution Evaluation'!$A$55:$F$346,2,0),IFERROR(VLOOKUP($B107,'Privacy Analyst Evaluation'!$A$46:$F$120,2,0),""))&amp;""</f>
        <v>Do you separate ML training data from your ML solution data?*</v>
      </c>
      <c r="D107" s="209" t="str">
        <f>IFERROR(VLOOKUP($B107,'Institution Evaluation'!$A$55:$F$346,3,0),IFERROR(VLOOKUP($B107,'Privacy Analyst Evaluation'!$A$46:$F$120,3,0),""))&amp;""</f>
        <v>No</v>
      </c>
      <c r="E107" s="209" t="str">
        <f>IFERROR(VLOOKUP($B107,'Institution Evaluation'!$A$55:$F$346,4,0),IFERROR(VLOOKUP($B107,'Privacy Analyst Evaluation'!$A$46:$F$120,4,0),""))&amp;""</f>
        <v>We don't currently deploy or train ML models.</v>
      </c>
      <c r="F107" s="209" t="str">
        <f>IFERROR(VLOOKUP($B107,'Institution Evaluation'!$A$55:$F$346,6,0),IFERROR(VLOOKUP($B107,'Privacy Analyst Evaluation'!$A$46:$F$120,6,0),""))&amp;""</f>
        <v/>
      </c>
      <c r="G107" s="248"/>
      <c r="H107" s="209" t="str">
        <f>IFERROR(IF($H106+1&gt;'(backend scoring)'!$Q$335,"",$H106+1),"")</f>
        <v/>
      </c>
      <c r="I107" s="209" t="str">
        <f t="array" ref="I107">XLOOKUP($H107,'(backend scoring)'!$S$2:$S$333,'(backend scoring)'!$A$2:$A$333,"")</f>
        <v/>
      </c>
      <c r="J107" s="209" t="str">
        <f>IFERROR(VLOOKUP($I107,'Institution Evaluation'!$A$55:$F$346,2,0),IFERROR(VLOOKUP($I107,'Privacy Analyst Evaluation'!$A$46:$F$120,2,0),""))</f>
        <v/>
      </c>
      <c r="K107" s="209" t="str">
        <f>IFERROR(VLOOKUP($I107,'Institution Evaluation'!$A$55:$F$346,3,0),IFERROR(VLOOKUP($I107,'Privacy Analyst Evaluation'!$A$46:$F$120,3,0),""))&amp;""</f>
        <v/>
      </c>
      <c r="L107" s="209" t="str">
        <f>IFERROR(VLOOKUP($I107,'Institution Evaluation'!$A$55:$F$346,4,0),IFERROR(VLOOKUP($I107,'Privacy Analyst Evaluation'!$A$46:$F$120,4,0),""))&amp;""</f>
        <v/>
      </c>
      <c r="M107" s="209" t="str">
        <f>IFERROR(VLOOKUP($I107,'Institution Evaluation'!$A$55:$F$346,6,0),IFERROR(VLOOKUP($I107,'Privacy Analyst Evaluation'!$A$46:$F$120,6,0),""))&amp;""</f>
        <v/>
      </c>
    </row>
    <row r="108" ht="15.75" customHeight="1">
      <c r="A108" s="209">
        <f>IFERROR(IF($A107+1&gt;'(backend scoring)'!$T$335,"",$A107+1),"")</f>
        <v>84</v>
      </c>
      <c r="B108" s="209" t="str">
        <f t="array" ref="B108">XLOOKUP($A108,'(backend scoring)'!$V$2:$V$333,'(backend scoring)'!$A$2:$A$333,"")</f>
        <v>AIML-02</v>
      </c>
      <c r="C108" s="209" t="str">
        <f>IFERROR(VLOOKUP($B108,'Institution Evaluation'!$A$55:$F$346,2,0),IFERROR(VLOOKUP($B108,'Privacy Analyst Evaluation'!$A$46:$F$120,2,0),""))&amp;""</f>
        <v>Do you authenticate and verify your ML model's feedback?*</v>
      </c>
      <c r="D108" s="209" t="str">
        <f>IFERROR(VLOOKUP($B108,'Institution Evaluation'!$A$55:$F$346,3,0),IFERROR(VLOOKUP($B108,'Privacy Analyst Evaluation'!$A$46:$F$120,3,0),""))&amp;""</f>
        <v>No</v>
      </c>
      <c r="E108" s="209" t="str">
        <f>IFERROR(VLOOKUP($B108,'Institution Evaluation'!$A$55:$F$346,4,0),IFERROR(VLOOKUP($B108,'Privacy Analyst Evaluation'!$A$46:$F$120,4,0),""))&amp;""</f>
        <v>We don't currently deploy or train ML models.</v>
      </c>
      <c r="F108" s="209" t="str">
        <f>IFERROR(VLOOKUP($B108,'Institution Evaluation'!$A$55:$F$346,6,0),IFERROR(VLOOKUP($B108,'Privacy Analyst Evaluation'!$A$46:$F$120,6,0),""))&amp;""</f>
        <v/>
      </c>
      <c r="G108" s="248"/>
      <c r="H108" s="209" t="str">
        <f>IFERROR(IF($H107+1&gt;'(backend scoring)'!$Q$335,"",$H107+1),"")</f>
        <v/>
      </c>
      <c r="I108" s="209" t="str">
        <f t="array" ref="I108">XLOOKUP($H108,'(backend scoring)'!$S$2:$S$333,'(backend scoring)'!$A$2:$A$333,"")</f>
        <v/>
      </c>
      <c r="J108" s="209" t="str">
        <f>IFERROR(VLOOKUP($I108,'Institution Evaluation'!$A$55:$F$346,2,0),IFERROR(VLOOKUP($I108,'Privacy Analyst Evaluation'!$A$46:$F$120,2,0),""))</f>
        <v/>
      </c>
      <c r="K108" s="209" t="str">
        <f>IFERROR(VLOOKUP($I108,'Institution Evaluation'!$A$55:$F$346,3,0),IFERROR(VLOOKUP($I108,'Privacy Analyst Evaluation'!$A$46:$F$120,3,0),""))&amp;""</f>
        <v/>
      </c>
      <c r="L108" s="209" t="str">
        <f>IFERROR(VLOOKUP($I108,'Institution Evaluation'!$A$55:$F$346,4,0),IFERROR(VLOOKUP($I108,'Privacy Analyst Evaluation'!$A$46:$F$120,4,0),""))&amp;""</f>
        <v/>
      </c>
      <c r="M108" s="209" t="str">
        <f>IFERROR(VLOOKUP($I108,'Institution Evaluation'!$A$55:$F$346,6,0),IFERROR(VLOOKUP($I108,'Privacy Analyst Evaluation'!$A$46:$F$120,6,0),""))&amp;""</f>
        <v/>
      </c>
    </row>
    <row r="109" ht="15.75" customHeight="1">
      <c r="A109" s="209">
        <f>IFERROR(IF($A108+1&gt;'(backend scoring)'!$T$335,"",$A108+1),"")</f>
        <v>85</v>
      </c>
      <c r="B109" s="209" t="str">
        <f t="array" ref="B109">XLOOKUP($A109,'(backend scoring)'!$V$2:$V$333,'(backend scoring)'!$A$2:$A$333,"")</f>
        <v>AILM-01</v>
      </c>
      <c r="C109" s="209" t="str">
        <f>IFERROR(VLOOKUP($B109,'Institution Evaluation'!$A$55:$F$346,2,0),IFERROR(VLOOKUP($B109,'Privacy Analyst Evaluation'!$A$46:$F$120,2,0),""))&amp;""</f>
        <v>Do you limit your solution's LLM privileges by default?*</v>
      </c>
      <c r="D109" s="209" t="str">
        <f>IFERROR(VLOOKUP($B109,'Institution Evaluation'!$A$55:$F$346,3,0),IFERROR(VLOOKUP($B109,'Privacy Analyst Evaluation'!$A$46:$F$120,3,0),""))&amp;""</f>
        <v>Yes</v>
      </c>
      <c r="E109" s="209" t="str">
        <f>IFERROR(VLOOKUP($B109,'Institution Evaluation'!$A$55:$F$346,4,0),IFERROR(VLOOKUP($B109,'Privacy Analyst Evaluation'!$A$46:$F$120,4,0),""))&amp;""</f>
        <v>LLM calls are all validated and granular.</v>
      </c>
      <c r="F109" s="209" t="str">
        <f>IFERROR(VLOOKUP($B109,'Institution Evaluation'!$A$55:$F$346,6,0),IFERROR(VLOOKUP($B109,'Privacy Analyst Evaluation'!$A$46:$F$120,6,0),""))&amp;""</f>
        <v/>
      </c>
      <c r="G109" s="248"/>
      <c r="H109" s="209" t="str">
        <f>IFERROR(IF($H108+1&gt;'(backend scoring)'!$Q$335,"",$H108+1),"")</f>
        <v/>
      </c>
      <c r="I109" s="209" t="str">
        <f t="array" ref="I109">XLOOKUP($H109,'(backend scoring)'!$S$2:$S$333,'(backend scoring)'!$A$2:$A$333,"")</f>
        <v/>
      </c>
      <c r="J109" s="209" t="str">
        <f>IFERROR(VLOOKUP($I109,'Institution Evaluation'!$A$55:$F$346,2,0),IFERROR(VLOOKUP($I109,'Privacy Analyst Evaluation'!$A$46:$F$120,2,0),""))</f>
        <v/>
      </c>
      <c r="K109" s="209" t="str">
        <f>IFERROR(VLOOKUP($I109,'Institution Evaluation'!$A$55:$F$346,3,0),IFERROR(VLOOKUP($I109,'Privacy Analyst Evaluation'!$A$46:$F$120,3,0),""))&amp;""</f>
        <v/>
      </c>
      <c r="L109" s="209" t="str">
        <f>IFERROR(VLOOKUP($I109,'Institution Evaluation'!$A$55:$F$346,4,0),IFERROR(VLOOKUP($I109,'Privacy Analyst Evaluation'!$A$46:$F$120,4,0),""))&amp;""</f>
        <v/>
      </c>
      <c r="M109" s="209" t="str">
        <f>IFERROR(VLOOKUP($I109,'Institution Evaluation'!$A$55:$F$346,6,0),IFERROR(VLOOKUP($I109,'Privacy Analyst Evaluation'!$A$46:$F$120,6,0),""))&amp;""</f>
        <v/>
      </c>
    </row>
    <row r="110" ht="15.75" customHeight="1">
      <c r="A110" s="209">
        <f>IFERROR(IF($A109+1&gt;'(backend scoring)'!$T$335,"",$A109+1),"")</f>
        <v>86</v>
      </c>
      <c r="B110" s="209" t="str">
        <f t="array" ref="B110">XLOOKUP($A110,'(backend scoring)'!$V$2:$V$333,'(backend scoring)'!$A$2:$A$333,"")</f>
        <v>AILM-02</v>
      </c>
      <c r="C110" s="209" t="str">
        <f>IFERROR(VLOOKUP($B110,'Institution Evaluation'!$A$55:$F$346,2,0),IFERROR(VLOOKUP($B110,'Privacy Analyst Evaluation'!$A$46:$F$120,2,0),""))&amp;""</f>
        <v>Is your LLM training data vetted, validated, and verified before training the solution's AI model?*</v>
      </c>
      <c r="D110" s="209" t="str">
        <f>IFERROR(VLOOKUP($B110,'Institution Evaluation'!$A$55:$F$346,3,0),IFERROR(VLOOKUP($B110,'Privacy Analyst Evaluation'!$A$46:$F$120,3,0),""))&amp;""</f>
        <v>Yes</v>
      </c>
      <c r="E110" s="209" t="str">
        <f>IFERROR(VLOOKUP($B110,'Institution Evaluation'!$A$55:$F$346,4,0),IFERROR(VLOOKUP($B110,'Privacy Analyst Evaluation'!$A$46:$F$120,4,0),""))&amp;""</f>
        <v>We do not train LLM models.</v>
      </c>
      <c r="F110" s="209" t="str">
        <f>IFERROR(VLOOKUP($B110,'Institution Evaluation'!$A$55:$F$346,6,0),IFERROR(VLOOKUP($B110,'Privacy Analyst Evaluation'!$A$46:$F$120,6,0),""))&amp;""</f>
        <v/>
      </c>
      <c r="G110" s="248"/>
      <c r="H110" s="209" t="str">
        <f>IFERROR(IF($H109+1&gt;'(backend scoring)'!$Q$335,"",$H109+1),"")</f>
        <v/>
      </c>
      <c r="I110" s="209" t="str">
        <f t="array" ref="I110">XLOOKUP($H110,'(backend scoring)'!$S$2:$S$333,'(backend scoring)'!$A$2:$A$333,"")</f>
        <v/>
      </c>
      <c r="J110" s="209" t="str">
        <f>IFERROR(VLOOKUP($I110,'Institution Evaluation'!$A$55:$F$346,2,0),IFERROR(VLOOKUP($I110,'Privacy Analyst Evaluation'!$A$46:$F$120,2,0),""))</f>
        <v/>
      </c>
      <c r="K110" s="209" t="str">
        <f>IFERROR(VLOOKUP($I110,'Institution Evaluation'!$A$55:$F$346,3,0),IFERROR(VLOOKUP($I110,'Privacy Analyst Evaluation'!$A$46:$F$120,3,0),""))&amp;""</f>
        <v/>
      </c>
      <c r="L110" s="209" t="str">
        <f>IFERROR(VLOOKUP($I110,'Institution Evaluation'!$A$55:$F$346,4,0),IFERROR(VLOOKUP($I110,'Privacy Analyst Evaluation'!$A$46:$F$120,4,0),""))&amp;""</f>
        <v/>
      </c>
      <c r="M110" s="209" t="str">
        <f>IFERROR(VLOOKUP($I110,'Institution Evaluation'!$A$55:$F$346,6,0),IFERROR(VLOOKUP($I110,'Privacy Analyst Evaluation'!$A$46:$F$120,6,0),""))&amp;""</f>
        <v/>
      </c>
    </row>
    <row r="111" ht="15.75" customHeight="1">
      <c r="A111" s="209">
        <f>IFERROR(IF($A110+1&gt;'(backend scoring)'!$T$335,"",$A110+1),"")</f>
        <v>87</v>
      </c>
      <c r="B111" s="209" t="str">
        <f t="array" ref="B111">XLOOKUP($A111,'(backend scoring)'!$V$2:$V$333,'(backend scoring)'!$A$2:$A$333,"")</f>
        <v>AILM-03</v>
      </c>
      <c r="C111" s="209" t="str">
        <f>IFERROR(VLOOKUP($B111,'Institution Evaluation'!$A$55:$F$346,2,0),IFERROR(VLOOKUP($B111,'Privacy Analyst Evaluation'!$A$46:$F$120,2,0),""))&amp;""</f>
        <v>Do any actions taken by your solution's LLM features or plugins require human intervention?*</v>
      </c>
      <c r="D111" s="209" t="str">
        <f>IFERROR(VLOOKUP($B111,'Institution Evaluation'!$A$55:$F$346,3,0),IFERROR(VLOOKUP($B111,'Privacy Analyst Evaluation'!$A$46:$F$120,3,0),""))&amp;""</f>
        <v>Yes</v>
      </c>
      <c r="E111" s="209" t="str">
        <f>IFERROR(VLOOKUP($B111,'Institution Evaluation'!$A$55:$F$346,4,0),IFERROR(VLOOKUP($B111,'Privacy Analyst Evaluation'!$A$46:$F$120,4,0),""))&amp;""</f>
        <v>LLM actions require human approval (human-in-the-loop). For example, final grades or any action that changes student records requires explicit teacher confirmation. </v>
      </c>
      <c r="F111" s="209" t="str">
        <f>IFERROR(VLOOKUP($B111,'Institution Evaluation'!$A$55:$F$346,6,0),IFERROR(VLOOKUP($B111,'Privacy Analyst Evaluation'!$A$46:$F$120,6,0),""))&amp;""</f>
        <v/>
      </c>
      <c r="G111" s="248"/>
      <c r="H111" s="209" t="str">
        <f>IFERROR(IF($H110+1&gt;'(backend scoring)'!$Q$335,"",$H110+1),"")</f>
        <v/>
      </c>
      <c r="I111" s="209" t="str">
        <f t="array" ref="I111">XLOOKUP($H111,'(backend scoring)'!$S$2:$S$333,'(backend scoring)'!$A$2:$A$333,"")</f>
        <v/>
      </c>
      <c r="J111" s="209" t="str">
        <f>IFERROR(VLOOKUP($I111,'Institution Evaluation'!$A$55:$F$346,2,0),IFERROR(VLOOKUP($I111,'Privacy Analyst Evaluation'!$A$46:$F$120,2,0),""))</f>
        <v/>
      </c>
      <c r="K111" s="209" t="str">
        <f>IFERROR(VLOOKUP($I111,'Institution Evaluation'!$A$55:$F$346,3,0),IFERROR(VLOOKUP($I111,'Privacy Analyst Evaluation'!$A$46:$F$120,3,0),""))&amp;""</f>
        <v/>
      </c>
      <c r="L111" s="209" t="str">
        <f>IFERROR(VLOOKUP($I111,'Institution Evaluation'!$A$55:$F$346,4,0),IFERROR(VLOOKUP($I111,'Privacy Analyst Evaluation'!$A$46:$F$120,4,0),""))&amp;""</f>
        <v/>
      </c>
      <c r="M111" s="209" t="str">
        <f>IFERROR(VLOOKUP($I111,'Institution Evaluation'!$A$55:$F$346,6,0),IFERROR(VLOOKUP($I111,'Privacy Analyst Evaluation'!$A$46:$F$120,6,0),""))&amp;""</f>
        <v/>
      </c>
    </row>
    <row r="112" ht="15.75" customHeight="1">
      <c r="A112" s="209">
        <f>IFERROR(IF($A111+1&gt;'(backend scoring)'!$T$335,"",$A111+1),"")</f>
        <v>88</v>
      </c>
      <c r="B112" s="209" t="str">
        <f t="array" ref="B112">XLOOKUP($A112,'(backend scoring)'!$V$2:$V$333,'(backend scoring)'!$A$2:$A$333,"")</f>
        <v>AILM-04</v>
      </c>
      <c r="C112" s="209" t="str">
        <f>IFERROR(VLOOKUP($B112,'Institution Evaluation'!$A$55:$F$346,2,0),IFERROR(VLOOKUP($B112,'Privacy Analyst Evaluation'!$A$46:$F$120,2,0),""))&amp;""</f>
        <v>Do you limit multiple LLM model plugins being called as part of a single input?*</v>
      </c>
      <c r="D112" s="209" t="str">
        <f>IFERROR(VLOOKUP($B112,'Institution Evaluation'!$A$55:$F$346,3,0),IFERROR(VLOOKUP($B112,'Privacy Analyst Evaluation'!$A$46:$F$120,3,0),""))&amp;""</f>
        <v>Yes</v>
      </c>
      <c r="E112" s="209" t="str">
        <f>IFERROR(VLOOKUP($B112,'Institution Evaluation'!$A$55:$F$346,4,0),IFERROR(VLOOKUP($B112,'Privacy Analyst Evaluation'!$A$46:$F$120,4,0),""))&amp;""</f>
        <v>We currently work with a graph-based structure.</v>
      </c>
      <c r="F112" s="209" t="str">
        <f>IFERROR(VLOOKUP($B112,'Institution Evaluation'!$A$55:$F$346,6,0),IFERROR(VLOOKUP($B112,'Privacy Analyst Evaluation'!$A$46:$F$120,6,0),""))&amp;""</f>
        <v/>
      </c>
      <c r="G112" s="248"/>
      <c r="H112" s="209" t="str">
        <f>IFERROR(IF($H111+1&gt;'(backend scoring)'!$Q$335,"",$H111+1),"")</f>
        <v/>
      </c>
      <c r="I112" s="209" t="str">
        <f t="array" ref="I112">XLOOKUP($H112,'(backend scoring)'!$S$2:$S$333,'(backend scoring)'!$A$2:$A$333,"")</f>
        <v/>
      </c>
      <c r="J112" s="209" t="str">
        <f>IFERROR(VLOOKUP($I112,'Institution Evaluation'!$A$55:$F$346,2,0),IFERROR(VLOOKUP($I112,'Privacy Analyst Evaluation'!$A$46:$F$120,2,0),""))</f>
        <v/>
      </c>
      <c r="K112" s="209" t="str">
        <f>IFERROR(VLOOKUP($I112,'Institution Evaluation'!$A$55:$F$346,3,0),IFERROR(VLOOKUP($I112,'Privacy Analyst Evaluation'!$A$46:$F$120,3,0),""))&amp;""</f>
        <v/>
      </c>
      <c r="L112" s="209" t="str">
        <f>IFERROR(VLOOKUP($I112,'Institution Evaluation'!$A$55:$F$346,4,0),IFERROR(VLOOKUP($I112,'Privacy Analyst Evaluation'!$A$46:$F$120,4,0),""))&amp;""</f>
        <v/>
      </c>
      <c r="M112" s="209" t="str">
        <f>IFERROR(VLOOKUP($I112,'Institution Evaluation'!$A$55:$F$346,6,0),IFERROR(VLOOKUP($I112,'Privacy Analyst Evaluation'!$A$46:$F$120,6,0),""))&amp;""</f>
        <v/>
      </c>
    </row>
    <row r="113" ht="15.75" customHeight="1">
      <c r="A113" s="209" t="str">
        <f>IFERROR(IF($A112+1&gt;'(backend scoring)'!$T$335,"",$A112+1),"")</f>
        <v/>
      </c>
      <c r="B113" s="209" t="str">
        <f t="array" ref="B113">XLOOKUP($A113,'(backend scoring)'!$V$2:$V$333,'(backend scoring)'!$A$2:$A$333,"")</f>
        <v/>
      </c>
      <c r="C113" s="209" t="str">
        <f>IFERROR(VLOOKUP($B113,'Institution Evaluation'!$A$55:$F$346,2,0),IFERROR(VLOOKUP($B113,'Privacy Analyst Evaluation'!$A$46:$F$120,2,0),""))&amp;""</f>
        <v/>
      </c>
      <c r="D113" s="209" t="str">
        <f>IFERROR(VLOOKUP($B113,'Institution Evaluation'!$A$55:$F$346,3,0),IFERROR(VLOOKUP($B113,'Privacy Analyst Evaluation'!$A$46:$F$120,3,0),""))&amp;""</f>
        <v/>
      </c>
      <c r="E113" s="209" t="str">
        <f>IFERROR(VLOOKUP($B113,'Institution Evaluation'!$A$55:$F$346,4,0),IFERROR(VLOOKUP($B113,'Privacy Analyst Evaluation'!$A$46:$F$120,4,0),""))&amp;""</f>
        <v/>
      </c>
      <c r="F113" s="209" t="str">
        <f>IFERROR(VLOOKUP($B113,'Institution Evaluation'!$A$55:$F$346,6,0),IFERROR(VLOOKUP($B113,'Privacy Analyst Evaluation'!$A$46:$F$120,6,0),""))&amp;""</f>
        <v/>
      </c>
      <c r="G113" s="248"/>
      <c r="H113" s="209" t="str">
        <f>IFERROR(IF($H112+1&gt;'(backend scoring)'!$Q$335,"",$H112+1),"")</f>
        <v/>
      </c>
      <c r="I113" s="209" t="str">
        <f t="array" ref="I113">XLOOKUP($H113,'(backend scoring)'!$S$2:$S$333,'(backend scoring)'!$A$2:$A$333,"")</f>
        <v/>
      </c>
      <c r="J113" s="209" t="str">
        <f>IFERROR(VLOOKUP($I113,'Institution Evaluation'!$A$55:$F$346,2,0),IFERROR(VLOOKUP($I113,'Privacy Analyst Evaluation'!$A$46:$F$120,2,0),""))</f>
        <v/>
      </c>
      <c r="K113" s="209" t="str">
        <f>IFERROR(VLOOKUP($I113,'Institution Evaluation'!$A$55:$F$346,3,0),IFERROR(VLOOKUP($I113,'Privacy Analyst Evaluation'!$A$46:$F$120,3,0),""))&amp;""</f>
        <v/>
      </c>
      <c r="L113" s="209" t="str">
        <f>IFERROR(VLOOKUP($I113,'Institution Evaluation'!$A$55:$F$346,4,0),IFERROR(VLOOKUP($I113,'Privacy Analyst Evaluation'!$A$46:$F$120,4,0),""))&amp;""</f>
        <v/>
      </c>
      <c r="M113" s="209" t="str">
        <f>IFERROR(VLOOKUP($I113,'Institution Evaluation'!$A$55:$F$346,6,0),IFERROR(VLOOKUP($I113,'Privacy Analyst Evaluation'!$A$46:$F$120,6,0),""))&amp;""</f>
        <v/>
      </c>
    </row>
    <row r="114" ht="15.75" customHeight="1">
      <c r="A114" s="209">
        <f>IFERROR(IF($A113+1&gt;'(backend scoring)'!$T$335,"",$A113+1),"")</f>
        <v>1</v>
      </c>
      <c r="B114" s="209" t="str">
        <f t="array" ref="B114">XLOOKUP($A114,'(backend scoring)'!$V$2:$V$333,'(backend scoring)'!$A$2:$A$333,"")</f>
        <v>COMP-01</v>
      </c>
      <c r="C114" s="209" t="str">
        <f>IFERROR(VLOOKUP($B114,'Institution Evaluation'!$A$55:$F$346,2,0),IFERROR(VLOOKUP($B114,'Privacy Analyst Evaluation'!$A$46:$F$120,2,0),""))&amp;""</f>
        <v>Do you have a dedicated software and system development team(s) (e.g., customer support, implementation, product management, etc.)?*</v>
      </c>
      <c r="D114" s="209" t="str">
        <f>IFERROR(VLOOKUP($B114,'Institution Evaluation'!$A$55:$F$346,3,0),IFERROR(VLOOKUP($B114,'Privacy Analyst Evaluation'!$A$46:$F$120,3,0),""))&amp;""</f>
        <v>Yes</v>
      </c>
      <c r="E114" s="209" t="str">
        <f>IFERROR(VLOOKUP($B114,'Institution Evaluation'!$A$55:$F$346,4,0),IFERROR(VLOOKUP($B114,'Privacy Analyst Evaluation'!$A$46:$F$120,4,0),""))&amp;""</f>
        <v>We maintain dedicated teams for engineering and product development, and an operations function that handles implementation and customer support. These functions are led by the CTO (Head of Engineering) and the COO (Head of Operations). As of the system description dated January 27, 2025, CoGrader’s personnel were organized under management and engineering/product development and the company lists CEO Gil Flores, CTO/Head of Engineering Vitor Barbosa, and COO/Head of Operations Gabriel Adamante as its leadership.</v>
      </c>
      <c r="F114" s="209" t="str">
        <f>IFERROR(VLOOKUP($B114,'Institution Evaluation'!$A$55:$F$346,6,0),IFERROR(VLOOKUP($B114,'Privacy Analyst Evaluation'!$A$46:$F$120,6,0),""))&amp;""</f>
        <v/>
      </c>
      <c r="G114" s="248"/>
      <c r="H114" s="209" t="str">
        <f>IFERROR(IF($H113+1&gt;'(backend scoring)'!$Q$335,"",$H113+1),"")</f>
        <v/>
      </c>
      <c r="I114" s="209" t="str">
        <f t="array" ref="I114">XLOOKUP($H114,'(backend scoring)'!$S$2:$S$333,'(backend scoring)'!$A$2:$A$333,"")</f>
        <v/>
      </c>
      <c r="J114" s="209" t="str">
        <f>IFERROR(VLOOKUP($I114,'Institution Evaluation'!$A$55:$F$346,2,0),IFERROR(VLOOKUP($I114,'Privacy Analyst Evaluation'!$A$46:$F$120,2,0),""))</f>
        <v/>
      </c>
      <c r="K114" s="209" t="str">
        <f>IFERROR(VLOOKUP($I114,'Institution Evaluation'!$A$55:$F$346,3,0),IFERROR(VLOOKUP($I114,'Privacy Analyst Evaluation'!$A$46:$F$120,3,0),""))&amp;""</f>
        <v/>
      </c>
      <c r="L114" s="209" t="str">
        <f>IFERROR(VLOOKUP($I114,'Institution Evaluation'!$A$55:$F$346,4,0),IFERROR(VLOOKUP($I114,'Privacy Analyst Evaluation'!$A$46:$F$120,4,0),""))&amp;""</f>
        <v/>
      </c>
      <c r="M114" s="209" t="str">
        <f>IFERROR(VLOOKUP($I114,'Institution Evaluation'!$A$55:$F$346,6,0),IFERROR(VLOOKUP($I114,'Privacy Analyst Evaluation'!$A$46:$F$120,6,0),""))&amp;""</f>
        <v/>
      </c>
    </row>
    <row r="115" ht="15.75" customHeight="1">
      <c r="A115" s="209">
        <f>IFERROR(IF($A114+1&gt;'(backend scoring)'!$T$335,"",$A114+1),"")</f>
        <v>2</v>
      </c>
      <c r="B115" s="209" t="str">
        <f t="array" ref="B115">XLOOKUP($A115,'(backend scoring)'!$V$2:$V$333,'(backend scoring)'!$A$2:$A$333,"")</f>
        <v>DOCU-01</v>
      </c>
      <c r="C115" s="209" t="str">
        <f>IFERROR(VLOOKUP($B115,'Institution Evaluation'!$A$55:$F$346,2,0),IFERROR(VLOOKUP($B115,'Privacy Analyst Evaluation'!$A$46:$F$120,2,0),""))&amp;""</f>
        <v>Do you have a well-documented business continuity plan (BCP), with a clear owner, that is tested annually?*</v>
      </c>
      <c r="D115" s="209" t="str">
        <f>IFERROR(VLOOKUP($B115,'Institution Evaluation'!$A$55:$F$346,3,0),IFERROR(VLOOKUP($B115,'Privacy Analyst Evaluation'!$A$46:$F$120,3,0),""))&amp;""</f>
        <v>Yes</v>
      </c>
      <c r="E115" s="209" t="str">
        <f>IFERROR(VLOOKUP($B115,'Institution Evaluation'!$A$55:$F$346,4,0),IFERROR(VLOOKUP($B115,'Privacy Analyst Evaluation'!$A$46:$F$120,4,0),""))&amp;""</f>
        <v>Yes, refer to SOC2 ( https://cograder.com/soc2.pdf )</v>
      </c>
      <c r="F115" s="209" t="str">
        <f>IFERROR(VLOOKUP($B115,'Institution Evaluation'!$A$55:$F$346,6,0),IFERROR(VLOOKUP($B115,'Privacy Analyst Evaluation'!$A$46:$F$120,6,0),""))&amp;""</f>
        <v/>
      </c>
      <c r="G115" s="248"/>
      <c r="H115" s="209" t="str">
        <f>IFERROR(IF($H114+1&gt;'(backend scoring)'!$Q$335,"",$H114+1),"")</f>
        <v/>
      </c>
      <c r="I115" s="209" t="str">
        <f t="array" ref="I115">XLOOKUP($H115,'(backend scoring)'!$S$2:$S$333,'(backend scoring)'!$A$2:$A$333,"")</f>
        <v/>
      </c>
      <c r="J115" s="209" t="str">
        <f>IFERROR(VLOOKUP($I115,'Institution Evaluation'!$A$55:$F$346,2,0),IFERROR(VLOOKUP($I115,'Privacy Analyst Evaluation'!$A$46:$F$120,2,0),""))</f>
        <v/>
      </c>
      <c r="K115" s="209" t="str">
        <f>IFERROR(VLOOKUP($I115,'Institution Evaluation'!$A$55:$F$346,3,0),IFERROR(VLOOKUP($I115,'Privacy Analyst Evaluation'!$A$46:$F$120,3,0),""))&amp;""</f>
        <v/>
      </c>
      <c r="L115" s="209" t="str">
        <f>IFERROR(VLOOKUP($I115,'Institution Evaluation'!$A$55:$F$346,4,0),IFERROR(VLOOKUP($I115,'Privacy Analyst Evaluation'!$A$46:$F$120,4,0),""))&amp;""</f>
        <v/>
      </c>
      <c r="M115" s="209" t="str">
        <f>IFERROR(VLOOKUP($I115,'Institution Evaluation'!$A$55:$F$346,6,0),IFERROR(VLOOKUP($I115,'Privacy Analyst Evaluation'!$A$46:$F$120,6,0),""))&amp;""</f>
        <v/>
      </c>
    </row>
    <row r="116" ht="15.75" customHeight="1">
      <c r="A116" s="209">
        <f>IFERROR(IF($A115+1&gt;'(backend scoring)'!$T$335,"",$A115+1),"")</f>
        <v>3</v>
      </c>
      <c r="B116" s="209" t="str">
        <f t="array" ref="B116">XLOOKUP($A116,'(backend scoring)'!$V$2:$V$333,'(backend scoring)'!$A$2:$A$333,"")</f>
        <v>DOCU-02</v>
      </c>
      <c r="C116" s="209" t="str">
        <f>IFERROR(VLOOKUP($B116,'Institution Evaluation'!$A$55:$F$346,2,0),IFERROR(VLOOKUP($B116,'Privacy Analyst Evaluation'!$A$46:$F$120,2,0),""))&amp;""</f>
        <v>Do you have a well-documented disaster recovery plan (DRP), with a clear owner, that is tested annually?*</v>
      </c>
      <c r="D116" s="209" t="str">
        <f>IFERROR(VLOOKUP($B116,'Institution Evaluation'!$A$55:$F$346,3,0),IFERROR(VLOOKUP($B116,'Privacy Analyst Evaluation'!$A$46:$F$120,3,0),""))&amp;""</f>
        <v>Yes</v>
      </c>
      <c r="E116" s="209" t="str">
        <f>IFERROR(VLOOKUP($B116,'Institution Evaluation'!$A$55:$F$346,4,0),IFERROR(VLOOKUP($B116,'Privacy Analyst Evaluation'!$A$46:$F$120,4,0),""))&amp;""</f>
        <v>Yes, refer to SOC2 ( https://cograder.com/soc2.pdf )</v>
      </c>
      <c r="F116" s="209" t="str">
        <f>IFERROR(VLOOKUP($B116,'Institution Evaluation'!$A$55:$F$346,6,0),IFERROR(VLOOKUP($B116,'Privacy Analyst Evaluation'!$A$46:$F$120,6,0),""))&amp;""</f>
        <v/>
      </c>
      <c r="G116" s="248"/>
      <c r="H116" s="209" t="str">
        <f>IFERROR(IF($H115+1&gt;'(backend scoring)'!$Q$335,"",$H115+1),"")</f>
        <v/>
      </c>
      <c r="I116" s="209" t="str">
        <f t="array" ref="I116">XLOOKUP($H116,'(backend scoring)'!$S$2:$S$333,'(backend scoring)'!$A$2:$A$333,"")</f>
        <v/>
      </c>
      <c r="J116" s="209" t="str">
        <f>IFERROR(VLOOKUP($I116,'Institution Evaluation'!$A$55:$F$346,2,0),IFERROR(VLOOKUP($I116,'Privacy Analyst Evaluation'!$A$46:$F$120,2,0),""))</f>
        <v/>
      </c>
      <c r="K116" s="209" t="str">
        <f>IFERROR(VLOOKUP($I116,'Institution Evaluation'!$A$55:$F$346,3,0),IFERROR(VLOOKUP($I116,'Privacy Analyst Evaluation'!$A$46:$F$120,3,0),""))&amp;""</f>
        <v/>
      </c>
      <c r="L116" s="209" t="str">
        <f>IFERROR(VLOOKUP($I116,'Institution Evaluation'!$A$55:$F$346,4,0),IFERROR(VLOOKUP($I116,'Privacy Analyst Evaluation'!$A$46:$F$120,4,0),""))&amp;""</f>
        <v/>
      </c>
      <c r="M116" s="209" t="str">
        <f>IFERROR(VLOOKUP($I116,'Institution Evaluation'!$A$55:$F$346,6,0),IFERROR(VLOOKUP($I116,'Privacy Analyst Evaluation'!$A$46:$F$120,6,0),""))&amp;""</f>
        <v/>
      </c>
    </row>
    <row r="117" ht="15.75" customHeight="1">
      <c r="A117" s="209">
        <f>IFERROR(IF($A116+1&gt;'(backend scoring)'!$T$335,"",$A116+1),"")</f>
        <v>4</v>
      </c>
      <c r="B117" s="209" t="str">
        <f t="array" ref="B117">XLOOKUP($A117,'(backend scoring)'!$V$2:$V$333,'(backend scoring)'!$A$2:$A$333,"")</f>
        <v>ITAC-06</v>
      </c>
      <c r="C117" s="209" t="str">
        <f>IFERROR(VLOOKUP($B117,'Institution Evaluation'!$A$55:$F$346,2,0),IFERROR(VLOOKUP($B117,'Privacy Analyst Evaluation'!$A$46:$F$120,2,0),""))&amp;""</f>
        <v>Has a VPAT or ACR been created or updated for the solution and version under consideration within the past 12 months?*</v>
      </c>
      <c r="D117" s="209" t="str">
        <f>IFERROR(VLOOKUP($B117,'Institution Evaluation'!$A$55:$F$346,3,0),IFERROR(VLOOKUP($B117,'Privacy Analyst Evaluation'!$A$46:$F$120,3,0),""))&amp;""</f>
        <v>No</v>
      </c>
      <c r="E117" s="209" t="str">
        <f>IFERROR(VLOOKUP($B117,'Institution Evaluation'!$A$55:$F$346,4,0),IFERROR(VLOOKUP($B117,'Privacy Analyst Evaluation'!$A$46:$F$120,4,0),""))&amp;""</f>
        <v>The VPAT is available at the link above and documents accessibility testing and results; we will produce an updated VPAT/ACR on request to reflect any product changes or a newer WCAG/Section 508 evaluation.</v>
      </c>
      <c r="F117" s="209" t="str">
        <f>IFERROR(VLOOKUP($B117,'Institution Evaluation'!$A$55:$F$346,6,0),IFERROR(VLOOKUP($B117,'Privacy Analyst Evaluation'!$A$46:$F$120,6,0),""))&amp;""</f>
        <v/>
      </c>
      <c r="G117" s="248"/>
      <c r="H117" s="209" t="str">
        <f>IFERROR(IF($H116+1&gt;'(backend scoring)'!$Q$335,"",$H116+1),"")</f>
        <v/>
      </c>
      <c r="I117" s="209" t="str">
        <f t="array" ref="I117">XLOOKUP($H117,'(backend scoring)'!$S$2:$S$333,'(backend scoring)'!$A$2:$A$333,"")</f>
        <v/>
      </c>
      <c r="J117" s="209" t="str">
        <f>IFERROR(VLOOKUP($I117,'Institution Evaluation'!$A$55:$F$346,2,0),IFERROR(VLOOKUP($I117,'Privacy Analyst Evaluation'!$A$46:$F$120,2,0),""))</f>
        <v/>
      </c>
      <c r="K117" s="209" t="str">
        <f>IFERROR(VLOOKUP($I117,'Institution Evaluation'!$A$55:$F$346,3,0),IFERROR(VLOOKUP($I117,'Privacy Analyst Evaluation'!$A$46:$F$120,3,0),""))&amp;""</f>
        <v/>
      </c>
      <c r="L117" s="209" t="str">
        <f>IFERROR(VLOOKUP($I117,'Institution Evaluation'!$A$55:$F$346,4,0),IFERROR(VLOOKUP($I117,'Privacy Analyst Evaluation'!$A$46:$F$120,4,0),""))&amp;""</f>
        <v/>
      </c>
      <c r="M117" s="209" t="str">
        <f>IFERROR(VLOOKUP($I117,'Institution Evaluation'!$A$55:$F$346,6,0),IFERROR(VLOOKUP($I117,'Privacy Analyst Evaluation'!$A$46:$F$120,6,0),""))&amp;""</f>
        <v/>
      </c>
    </row>
    <row r="118" ht="15.75" customHeight="1">
      <c r="A118" s="209">
        <f>IFERROR(IF($A117+1&gt;'(backend scoring)'!$T$335,"",$A117+1),"")</f>
        <v>5</v>
      </c>
      <c r="B118" s="209" t="str">
        <f t="array" ref="B118">XLOOKUP($A118,'(backend scoring)'!$V$2:$V$333,'(backend scoring)'!$A$2:$A$333,"")</f>
        <v>ITAC-07</v>
      </c>
      <c r="C118" s="209" t="str">
        <f>IFERROR(VLOOKUP($B118,'Institution Evaluation'!$A$55:$F$346,2,0),IFERROR(VLOOKUP($B118,'Privacy Analyst Evaluation'!$A$46:$F$120,2,0),""))&amp;""</f>
        <v>Will your company agree to meet your stated accessibility standard or WCAG 2.1 AA as part of your contractual agreement for the solution?*</v>
      </c>
      <c r="D118" s="209" t="str">
        <f>IFERROR(VLOOKUP($B118,'Institution Evaluation'!$A$55:$F$346,3,0),IFERROR(VLOOKUP($B118,'Privacy Analyst Evaluation'!$A$46:$F$120,3,0),""))&amp;""</f>
        <v>No</v>
      </c>
      <c r="E118" s="209" t="str">
        <f>IFERROR(VLOOKUP($B118,'Institution Evaluation'!$A$55:$F$346,4,0),IFERROR(VLOOKUP($B118,'Privacy Analyst Evaluation'!$A$46:$F$120,4,0),""))&amp;""</f>
        <v>CoGrader will contractually agree to meet the stated accessibility standard (or WCAG 2.1 AA) as part of procurements where requested. Contract language can include a statement of conformance, remediation commitments for confirmed accessibility defects, and an agreed schedule for any required corrections or remediation activities. Our platform is built on the Mantine UI component library, which follows WAI-ARIA accessibility guidelines. All Mantine components have proper roles, aria-* attributes and semantics, provide full keyboard support, manage focus correctly, and support screen readers. This architectural foundation ensures ongoing conformance as the platform evolves.</v>
      </c>
      <c r="F118" s="209" t="str">
        <f>IFERROR(VLOOKUP($B118,'Institution Evaluation'!$A$55:$F$346,6,0),IFERROR(VLOOKUP($B118,'Privacy Analyst Evaluation'!$A$46:$F$120,6,0),""))&amp;""</f>
        <v/>
      </c>
      <c r="G118" s="248"/>
      <c r="H118" s="209" t="str">
        <f>IFERROR(IF($H117+1&gt;'(backend scoring)'!$Q$335,"",$H117+1),"")</f>
        <v/>
      </c>
      <c r="I118" s="209" t="str">
        <f t="array" ref="I118">XLOOKUP($H118,'(backend scoring)'!$S$2:$S$333,'(backend scoring)'!$A$2:$A$333,"")</f>
        <v/>
      </c>
      <c r="J118" s="209" t="str">
        <f>IFERROR(VLOOKUP($I118,'Institution Evaluation'!$A$55:$F$346,2,0),IFERROR(VLOOKUP($I118,'Privacy Analyst Evaluation'!$A$46:$F$120,2,0),""))</f>
        <v/>
      </c>
      <c r="K118" s="209" t="str">
        <f>IFERROR(VLOOKUP($I118,'Institution Evaluation'!$A$55:$F$346,3,0),IFERROR(VLOOKUP($I118,'Privacy Analyst Evaluation'!$A$46:$F$120,3,0),""))&amp;""</f>
        <v/>
      </c>
      <c r="L118" s="209" t="str">
        <f>IFERROR(VLOOKUP($I118,'Institution Evaluation'!$A$55:$F$346,4,0),IFERROR(VLOOKUP($I118,'Privacy Analyst Evaluation'!$A$46:$F$120,4,0),""))&amp;""</f>
        <v/>
      </c>
      <c r="M118" s="209" t="str">
        <f>IFERROR(VLOOKUP($I118,'Institution Evaluation'!$A$55:$F$346,6,0),IFERROR(VLOOKUP($I118,'Privacy Analyst Evaluation'!$A$46:$F$120,6,0),""))&amp;""</f>
        <v/>
      </c>
    </row>
    <row r="119" ht="15.75" customHeight="1">
      <c r="A119" s="209">
        <f>IFERROR(IF($A118+1&gt;'(backend scoring)'!$T$335,"",$A118+1),"")</f>
        <v>6</v>
      </c>
      <c r="B119" s="209" t="str">
        <f t="array" ref="B119">XLOOKUP($A119,'(backend scoring)'!$V$2:$V$333,'(backend scoring)'!$A$2:$A$333,"")</f>
        <v>ITAC-08</v>
      </c>
      <c r="C119" s="209" t="str">
        <f>IFERROR(VLOOKUP($B119,'Institution Evaluation'!$A$55:$F$346,2,0),IFERROR(VLOOKUP($B119,'Privacy Analyst Evaluation'!$A$46:$F$120,2,0),""))&amp;""</f>
        <v>Does the solution substantially conform to WCAG 2.1 AA?*</v>
      </c>
      <c r="D119" s="209" t="str">
        <f>IFERROR(VLOOKUP($B119,'Institution Evaluation'!$A$55:$F$346,3,0),IFERROR(VLOOKUP($B119,'Privacy Analyst Evaluation'!$A$46:$F$120,3,0),""))&amp;""</f>
        <v>No</v>
      </c>
      <c r="E119" s="209" t="str">
        <f>IFERROR(VLOOKUP($B119,'Institution Evaluation'!$A$55:$F$346,4,0),IFERROR(VLOOKUP($B119,'Privacy Analyst Evaluation'!$A$46:$F$120,4,0),""))&amp;""</f>
        <v>CoGrader substantially conforms to WCAG 2.1 AA. Our VPAT documents "Supports" conformance across all Level A and Level AA success criteria, including non-text content, captions, keyboard accessibility, timing adjustable, error identification, labels, consistent navigation, and error prevention. The platform is built using Mantine, whose components are tested with axe (jest-axe) for required roles and aria-* attributes, with over 10,000 unit tests covering keyboard support and focus management. Components are also manually tested with screen readers (VoiceOver) to ensure full accessibility for assistive technology users.</v>
      </c>
      <c r="F119" s="209" t="str">
        <f>IFERROR(VLOOKUP($B119,'Institution Evaluation'!$A$55:$F$346,6,0),IFERROR(VLOOKUP($B119,'Privacy Analyst Evaluation'!$A$46:$F$120,6,0),""))&amp;""</f>
        <v/>
      </c>
      <c r="G119" s="248"/>
      <c r="H119" s="209" t="str">
        <f>IFERROR(IF($H118+1&gt;'(backend scoring)'!$Q$335,"",$H118+1),"")</f>
        <v/>
      </c>
      <c r="I119" s="209" t="str">
        <f t="array" ref="I119">XLOOKUP($H119,'(backend scoring)'!$S$2:$S$333,'(backend scoring)'!$A$2:$A$333,"")</f>
        <v/>
      </c>
      <c r="J119" s="209" t="str">
        <f>IFERROR(VLOOKUP($I119,'Institution Evaluation'!$A$55:$F$346,2,0),IFERROR(VLOOKUP($I119,'Privacy Analyst Evaluation'!$A$46:$F$120,2,0),""))</f>
        <v/>
      </c>
      <c r="K119" s="209" t="str">
        <f>IFERROR(VLOOKUP($I119,'Institution Evaluation'!$A$55:$F$346,3,0),IFERROR(VLOOKUP($I119,'Privacy Analyst Evaluation'!$A$46:$F$120,3,0),""))&amp;""</f>
        <v/>
      </c>
      <c r="L119" s="209" t="str">
        <f>IFERROR(VLOOKUP($I119,'Institution Evaluation'!$A$55:$F$346,4,0),IFERROR(VLOOKUP($I119,'Privacy Analyst Evaluation'!$A$46:$F$120,4,0),""))&amp;""</f>
        <v/>
      </c>
      <c r="M119" s="209" t="str">
        <f>IFERROR(VLOOKUP($I119,'Institution Evaluation'!$A$55:$F$346,6,0),IFERROR(VLOOKUP($I119,'Privacy Analyst Evaluation'!$A$46:$F$120,6,0),""))&amp;""</f>
        <v/>
      </c>
    </row>
    <row r="120" ht="15.75" customHeight="1">
      <c r="A120" s="209">
        <f>IFERROR(IF($A119+1&gt;'(backend scoring)'!$T$335,"",$A119+1),"")</f>
        <v>7</v>
      </c>
      <c r="B120" s="209" t="str">
        <f t="array" ref="B120">XLOOKUP($A120,'(backend scoring)'!$V$2:$V$333,'(backend scoring)'!$A$2:$A$333,"")</f>
        <v>ITAC-09</v>
      </c>
      <c r="C120" s="209" t="str">
        <f>IFERROR(VLOOKUP($B120,'Institution Evaluation'!$A$55:$F$346,2,0),IFERROR(VLOOKUP($B120,'Privacy Analyst Evaluation'!$A$46:$F$120,2,0),""))&amp;""</f>
        <v>Do you have a documented and implemented process for reporting and tracking accessibility issues?*</v>
      </c>
      <c r="D120" s="209" t="str">
        <f>IFERROR(VLOOKUP($B120,'Institution Evaluation'!$A$55:$F$346,3,0),IFERROR(VLOOKUP($B120,'Privacy Analyst Evaluation'!$A$46:$F$120,3,0),""))&amp;""</f>
        <v>Yes</v>
      </c>
      <c r="E120" s="209" t="str">
        <f>IFERROR(VLOOKUP($B120,'Institution Evaluation'!$A$55:$F$346,4,0),IFERROR(VLOOKUP($B120,'Privacy Analyst Evaluation'!$A$46:$F$120,4,0),""))&amp;""</f>
        <v>Yes. Accessibility issues can be reported through our standard support channels at support@cograder.com. Issues are logged, tracked, and prioritized within our development workflow. As our UI is built on Mantine components, accessibility issues are addressed through both internal remediation and by leveraging updates from the Mantine library, which maintains an active accessibility testing and improvement process with automated and manual testing protocols.</v>
      </c>
      <c r="F120" s="209" t="str">
        <f>IFERROR(VLOOKUP($B120,'Institution Evaluation'!$A$55:$F$346,6,0),IFERROR(VLOOKUP($B120,'Privacy Analyst Evaluation'!$A$46:$F$120,6,0),""))&amp;""</f>
        <v/>
      </c>
      <c r="G120" s="248"/>
      <c r="H120" s="209" t="str">
        <f>IFERROR(IF($H119+1&gt;'(backend scoring)'!$Q$335,"",$H119+1),"")</f>
        <v/>
      </c>
      <c r="I120" s="209" t="str">
        <f t="array" ref="I120">XLOOKUP($H120,'(backend scoring)'!$S$2:$S$333,'(backend scoring)'!$A$2:$A$333,"")</f>
        <v/>
      </c>
      <c r="J120" s="209" t="str">
        <f>IFERROR(VLOOKUP($I120,'Institution Evaluation'!$A$55:$F$346,2,0),IFERROR(VLOOKUP($I120,'Privacy Analyst Evaluation'!$A$46:$F$120,2,0),""))</f>
        <v/>
      </c>
      <c r="K120" s="209" t="str">
        <f>IFERROR(VLOOKUP($I120,'Institution Evaluation'!$A$55:$F$346,3,0),IFERROR(VLOOKUP($I120,'Privacy Analyst Evaluation'!$A$46:$F$120,3,0),""))&amp;""</f>
        <v/>
      </c>
      <c r="L120" s="209" t="str">
        <f>IFERROR(VLOOKUP($I120,'Institution Evaluation'!$A$55:$F$346,4,0),IFERROR(VLOOKUP($I120,'Privacy Analyst Evaluation'!$A$46:$F$120,4,0),""))&amp;""</f>
        <v/>
      </c>
      <c r="M120" s="209" t="str">
        <f>IFERROR(VLOOKUP($I120,'Institution Evaluation'!$A$55:$F$346,6,0),IFERROR(VLOOKUP($I120,'Privacy Analyst Evaluation'!$A$46:$F$120,6,0),""))&amp;""</f>
        <v/>
      </c>
    </row>
    <row r="121" ht="15.75" customHeight="1">
      <c r="A121" s="209">
        <f>IFERROR(IF($A120+1&gt;'(backend scoring)'!$T$335,"",$A120+1),"")</f>
        <v>8</v>
      </c>
      <c r="B121" s="209" t="str">
        <f t="array" ref="B121">XLOOKUP($A121,'(backend scoring)'!$V$2:$V$333,'(backend scoring)'!$A$2:$A$333,"")</f>
        <v>THRD-02</v>
      </c>
      <c r="C121" s="209" t="str">
        <f>IFERROR(VLOOKUP($B121,'Institution Evaluation'!$A$55:$F$346,2,0),IFERROR(VLOOKUP($B121,'Privacy Analyst Evaluation'!$A$46:$F$120,2,0),""))&amp;""</f>
        <v>Do you have contractual language in place with third parties governing access to institutional data?*</v>
      </c>
      <c r="D121" s="209" t="str">
        <f>IFERROR(VLOOKUP($B121,'Institution Evaluation'!$A$55:$F$346,3,0),IFERROR(VLOOKUP($B121,'Privacy Analyst Evaluation'!$A$46:$F$120,3,0),""))&amp;""</f>
        <v>Yes</v>
      </c>
      <c r="E121" s="209" t="str">
        <f>IFERROR(VLOOKUP($B121,'Institution Evaluation'!$A$55:$F$346,4,0),IFERROR(VLOOKUP($B121,'Privacy Analyst Evaluation'!$A$46:$F$120,4,0),""))&amp;""</f>
        <v>We put contractual security and privacy requirements into vendor agreements and DPAs. These contracts govern who may access institutional data, the permitted purposes, security controls, breach notification, and requirements for subcontractors and subservice organizations. DPAs and vendor agreements are used routinely when institutional data is involved.
Current third parties include:
OpenAI OpCo, LLC – AI text processing (anonymized educational content only)
Cloud hosting provider (U.S.-based) – encrypted data storage and infrastructure security
CoGrader does not share any student PII with third-party AI providers.</v>
      </c>
      <c r="F121" s="209" t="str">
        <f>IFERROR(VLOOKUP($B121,'Institution Evaluation'!$A$55:$F$346,6,0),IFERROR(VLOOKUP($B121,'Privacy Analyst Evaluation'!$A$46:$F$120,6,0),""))&amp;""</f>
        <v/>
      </c>
      <c r="G121" s="248"/>
      <c r="H121" s="209" t="str">
        <f>IFERROR(IF($H120+1&gt;'(backend scoring)'!$Q$335,"",$H120+1),"")</f>
        <v/>
      </c>
      <c r="I121" s="209" t="str">
        <f t="array" ref="I121">XLOOKUP($H121,'(backend scoring)'!$S$2:$S$333,'(backend scoring)'!$A$2:$A$333,"")</f>
        <v/>
      </c>
      <c r="J121" s="209" t="str">
        <f>IFERROR(VLOOKUP($I121,'Institution Evaluation'!$A$55:$F$346,2,0),IFERROR(VLOOKUP($I121,'Privacy Analyst Evaluation'!$A$46:$F$120,2,0),""))</f>
        <v/>
      </c>
      <c r="K121" s="209" t="str">
        <f>IFERROR(VLOOKUP($I121,'Institution Evaluation'!$A$55:$F$346,3,0),IFERROR(VLOOKUP($I121,'Privacy Analyst Evaluation'!$A$46:$F$120,3,0),""))&amp;""</f>
        <v/>
      </c>
      <c r="L121" s="209" t="str">
        <f>IFERROR(VLOOKUP($I121,'Institution Evaluation'!$A$55:$F$346,4,0),IFERROR(VLOOKUP($I121,'Privacy Analyst Evaluation'!$A$46:$F$120,4,0),""))&amp;""</f>
        <v/>
      </c>
      <c r="M121" s="209" t="str">
        <f>IFERROR(VLOOKUP($I121,'Institution Evaluation'!$A$55:$F$346,6,0),IFERROR(VLOOKUP($I121,'Privacy Analyst Evaluation'!$A$46:$F$120,6,0),""))&amp;""</f>
        <v/>
      </c>
    </row>
    <row r="122" ht="15.75" customHeight="1">
      <c r="A122" s="209">
        <f>IFERROR(IF($A121+1&gt;'(backend scoring)'!$T$335,"",$A121+1),"")</f>
        <v>9</v>
      </c>
      <c r="B122" s="209" t="str">
        <f t="array" ref="B122">XLOOKUP($A122,'(backend scoring)'!$V$2:$V$333,'(backend scoring)'!$A$2:$A$333,"")</f>
        <v>THRD-01</v>
      </c>
      <c r="C122" s="209" t="str">
        <f>IFERROR(VLOOKUP($B122,'Institution Evaluation'!$A$55:$F$346,2,0),IFERROR(VLOOKUP($B122,'Privacy Analyst Evaluation'!$A$46:$F$120,2,0),""))&amp;""</f>
        <v>Do you perform security assessments of third-party companies with which you share data (e.g., hosting providers, cloud services, PaaS, IaaS, SaaS)?*</v>
      </c>
      <c r="D122" s="209" t="str">
        <f>IFERROR(VLOOKUP($B122,'Institution Evaluation'!$A$55:$F$346,3,0),IFERROR(VLOOKUP($B122,'Privacy Analyst Evaluation'!$A$46:$F$120,3,0),""))&amp;""</f>
        <v>Yes</v>
      </c>
      <c r="E122" s="209" t="str">
        <f>IFERROR(VLOOKUP($B122,'Institution Evaluation'!$A$55:$F$346,4,0),IFERROR(VLOOKUP($B122,'Privacy Analyst Evaluation'!$A$46:$F$120,4,0),""))&amp;""</f>
        <v>CoGrader’s Vendor Management Policy requires vendor due diligence and ongoing security monitoring. High-risk vendors are reviewed at least annually and we review third-party compliance reports (for example SOC 2 or ISO 27001) as part of onboarding and ongoing oversight.</v>
      </c>
      <c r="F122" s="209" t="str">
        <f>IFERROR(VLOOKUP($B122,'Institution Evaluation'!$A$55:$F$346,6,0),IFERROR(VLOOKUP($B122,'Privacy Analyst Evaluation'!$A$46:$F$120,6,0),""))&amp;""</f>
        <v/>
      </c>
      <c r="G122" s="248"/>
      <c r="H122" s="209" t="str">
        <f>IFERROR(IF($H121+1&gt;'(backend scoring)'!$Q$335,"",$H121+1),"")</f>
        <v/>
      </c>
      <c r="I122" s="209" t="str">
        <f t="array" ref="I122">XLOOKUP($H122,'(backend scoring)'!$S$2:$S$333,'(backend scoring)'!$A$2:$A$333,"")</f>
        <v/>
      </c>
      <c r="J122" s="209" t="str">
        <f>IFERROR(VLOOKUP($I122,'Institution Evaluation'!$A$55:$F$346,2,0),IFERROR(VLOOKUP($I122,'Privacy Analyst Evaluation'!$A$46:$F$120,2,0),""))</f>
        <v/>
      </c>
      <c r="K122" s="209" t="str">
        <f>IFERROR(VLOOKUP($I122,'Institution Evaluation'!$A$55:$F$346,3,0),IFERROR(VLOOKUP($I122,'Privacy Analyst Evaluation'!$A$46:$F$120,3,0),""))&amp;""</f>
        <v/>
      </c>
      <c r="L122" s="209" t="str">
        <f>IFERROR(VLOOKUP($I122,'Institution Evaluation'!$A$55:$F$346,4,0),IFERROR(VLOOKUP($I122,'Privacy Analyst Evaluation'!$A$46:$F$120,4,0),""))&amp;""</f>
        <v/>
      </c>
      <c r="M122" s="209" t="str">
        <f>IFERROR(VLOOKUP($I122,'Institution Evaluation'!$A$55:$F$346,6,0),IFERROR(VLOOKUP($I122,'Privacy Analyst Evaluation'!$A$46:$F$120,6,0),""))&amp;""</f>
        <v/>
      </c>
    </row>
    <row r="123" ht="15.75" customHeight="1">
      <c r="A123" s="209">
        <f>IFERROR(IF($A122+1&gt;'(backend scoring)'!$T$335,"",$A122+1),"")</f>
        <v>10</v>
      </c>
      <c r="B123" s="209" t="str">
        <f t="array" ref="B123">XLOOKUP($A123,'(backend scoring)'!$V$2:$V$333,'(backend scoring)'!$A$2:$A$333,"")</f>
        <v>THRD-03</v>
      </c>
      <c r="C123" s="209" t="str">
        <f>IFERROR(VLOOKUP($B123,'Institution Evaluation'!$A$55:$F$346,2,0),IFERROR(VLOOKUP($B123,'Privacy Analyst Evaluation'!$A$46:$F$120,2,0),""))&amp;""</f>
        <v>Do the contracts in place with these third parties address liability in the event of a data breach?*</v>
      </c>
      <c r="D123" s="209" t="str">
        <f>IFERROR(VLOOKUP($B123,'Institution Evaluation'!$A$55:$F$346,3,0),IFERROR(VLOOKUP($B123,'Privacy Analyst Evaluation'!$A$46:$F$120,3,0),""))&amp;""</f>
        <v>Yes</v>
      </c>
      <c r="E123" s="209" t="str">
        <f>IFERROR(VLOOKUP($B123,'Institution Evaluation'!$A$55:$F$346,4,0),IFERROR(VLOOKUP($B123,'Privacy Analyst Evaluation'!$A$46:$F$120,4,0),""))&amp;""</f>
        <v/>
      </c>
      <c r="F123" s="209" t="str">
        <f>IFERROR(VLOOKUP($B123,'Institution Evaluation'!$A$55:$F$346,6,0),IFERROR(VLOOKUP($B123,'Privacy Analyst Evaluation'!$A$46:$F$120,6,0),""))&amp;""</f>
        <v/>
      </c>
      <c r="G123" s="248"/>
      <c r="H123" s="209" t="str">
        <f>IFERROR(IF($H122+1&gt;'(backend scoring)'!$Q$335,"",$H122+1),"")</f>
        <v/>
      </c>
      <c r="I123" s="209" t="str">
        <f t="array" ref="I123">XLOOKUP($H123,'(backend scoring)'!$S$2:$S$333,'(backend scoring)'!$A$2:$A$333,"")</f>
        <v/>
      </c>
      <c r="J123" s="209" t="str">
        <f>IFERROR(VLOOKUP($I123,'Institution Evaluation'!$A$55:$F$346,2,0),IFERROR(VLOOKUP($I123,'Privacy Analyst Evaluation'!$A$46:$F$120,2,0),""))</f>
        <v/>
      </c>
      <c r="K123" s="209" t="str">
        <f>IFERROR(VLOOKUP($I123,'Institution Evaluation'!$A$55:$F$346,3,0),IFERROR(VLOOKUP($I123,'Privacy Analyst Evaluation'!$A$46:$F$120,3,0),""))&amp;""</f>
        <v/>
      </c>
      <c r="L123" s="209" t="str">
        <f>IFERROR(VLOOKUP($I123,'Institution Evaluation'!$A$55:$F$346,4,0),IFERROR(VLOOKUP($I123,'Privacy Analyst Evaluation'!$A$46:$F$120,4,0),""))&amp;""</f>
        <v/>
      </c>
      <c r="M123" s="209" t="str">
        <f>IFERROR(VLOOKUP($I123,'Institution Evaluation'!$A$55:$F$346,6,0),IFERROR(VLOOKUP($I123,'Privacy Analyst Evaluation'!$A$46:$F$120,6,0),""))&amp;""</f>
        <v/>
      </c>
    </row>
    <row r="124" ht="15.75" customHeight="1">
      <c r="A124" s="209">
        <f>IFERROR(IF($A123+1&gt;'(backend scoring)'!$T$335,"",$A123+1),"")</f>
        <v>11</v>
      </c>
      <c r="B124" s="209" t="str">
        <f t="array" ref="B124">XLOOKUP($A124,'(backend scoring)'!$V$2:$V$333,'(backend scoring)'!$A$2:$A$333,"")</f>
        <v>THRD-04</v>
      </c>
      <c r="C124" s="209" t="str">
        <f>IFERROR(VLOOKUP($B124,'Institution Evaluation'!$A$55:$F$346,2,0),IFERROR(VLOOKUP($B124,'Privacy Analyst Evaluation'!$A$46:$F$120,2,0),""))&amp;""</f>
        <v>Do you have an implemented third-party management strategy?*</v>
      </c>
      <c r="D124" s="209" t="str">
        <f>IFERROR(VLOOKUP($B124,'Institution Evaluation'!$A$55:$F$346,3,0),IFERROR(VLOOKUP($B124,'Privacy Analyst Evaluation'!$A$46:$F$120,3,0),""))&amp;""</f>
        <v>Yes</v>
      </c>
      <c r="E124" s="209" t="str">
        <f>IFERROR(VLOOKUP($B124,'Institution Evaluation'!$A$55:$F$346,4,0),IFERROR(VLOOKUP($B124,'Privacy Analyst Evaluation'!$A$46:$F$120,4,0),""))&amp;""</f>
        <v>CoGrader maintains a formal third-party/vendor management strategy. It includes a documented risk assessment process and risk register, vendor due diligence, security requirements in contracts, and periodic (at least annual) reviews of high-risk vendors’ compliance attestations. These activities are part of our operational controls and governance.</v>
      </c>
      <c r="F124" s="209" t="str">
        <f>IFERROR(VLOOKUP($B124,'Institution Evaluation'!$A$55:$F$346,6,0),IFERROR(VLOOKUP($B124,'Privacy Analyst Evaluation'!$A$46:$F$120,6,0),""))&amp;""</f>
        <v/>
      </c>
      <c r="G124" s="248"/>
      <c r="H124" s="209" t="str">
        <f>IFERROR(IF($H123+1&gt;'(backend scoring)'!$Q$335,"",$H123+1),"")</f>
        <v/>
      </c>
      <c r="I124" s="209" t="str">
        <f t="array" ref="I124">XLOOKUP($H124,'(backend scoring)'!$S$2:$S$333,'(backend scoring)'!$A$2:$A$333,"")</f>
        <v/>
      </c>
      <c r="J124" s="209" t="str">
        <f>IFERROR(VLOOKUP($I124,'Institution Evaluation'!$A$55:$F$346,2,0),IFERROR(VLOOKUP($I124,'Privacy Analyst Evaluation'!$A$46:$F$120,2,0),""))</f>
        <v/>
      </c>
      <c r="K124" s="209" t="str">
        <f>IFERROR(VLOOKUP($I124,'Institution Evaluation'!$A$55:$F$346,3,0),IFERROR(VLOOKUP($I124,'Privacy Analyst Evaluation'!$A$46:$F$120,3,0),""))&amp;""</f>
        <v/>
      </c>
      <c r="L124" s="209" t="str">
        <f>IFERROR(VLOOKUP($I124,'Institution Evaluation'!$A$55:$F$346,4,0),IFERROR(VLOOKUP($I124,'Privacy Analyst Evaluation'!$A$46:$F$120,4,0),""))&amp;""</f>
        <v/>
      </c>
      <c r="M124" s="209" t="str">
        <f>IFERROR(VLOOKUP($I124,'Institution Evaluation'!$A$55:$F$346,6,0),IFERROR(VLOOKUP($I124,'Privacy Analyst Evaluation'!$A$46:$F$120,6,0),""))&amp;""</f>
        <v/>
      </c>
    </row>
    <row r="125" ht="15.75" customHeight="1">
      <c r="A125" s="209">
        <f>IFERROR(IF($A124+1&gt;'(backend scoring)'!$T$335,"",$A124+1),"")</f>
        <v>12</v>
      </c>
      <c r="B125" s="209" t="str">
        <f t="array" ref="B125">XLOOKUP($A125,'(backend scoring)'!$V$2:$V$333,'(backend scoring)'!$A$2:$A$333,"")</f>
        <v>CONS-01</v>
      </c>
      <c r="C125" s="209" t="str">
        <f>IFERROR(VLOOKUP($B125,'Institution Evaluation'!$A$55:$F$346,2,0),IFERROR(VLOOKUP($B125,'Privacy Analyst Evaluation'!$A$46:$F$120,2,0),""))&amp;""</f>
        <v>Will the consultant require access to the institution's network resources?*</v>
      </c>
      <c r="D125" s="209" t="str">
        <f>IFERROR(VLOOKUP($B125,'Institution Evaluation'!$A$55:$F$346,3,0),IFERROR(VLOOKUP($B125,'Privacy Analyst Evaluation'!$A$46:$F$120,3,0),""))&amp;""</f>
        <v/>
      </c>
      <c r="E125" s="209" t="str">
        <f>IFERROR(VLOOKUP($B125,'Institution Evaluation'!$A$55:$F$346,4,0),IFERROR(VLOOKUP($B125,'Privacy Analyst Evaluation'!$A$46:$F$120,4,0),""))&amp;""</f>
        <v>This question does not apply.</v>
      </c>
      <c r="F125" s="209" t="str">
        <f>IFERROR(VLOOKUP($B125,'Institution Evaluation'!$A$55:$F$346,6,0),IFERROR(VLOOKUP($B125,'Privacy Analyst Evaluation'!$A$46:$F$120,6,0),""))&amp;""</f>
        <v/>
      </c>
      <c r="G125" s="248"/>
      <c r="H125" s="209" t="str">
        <f>IFERROR(IF($H124+1&gt;'(backend scoring)'!$Q$335,"",$H124+1),"")</f>
        <v/>
      </c>
      <c r="I125" s="209" t="str">
        <f t="array" ref="I125">XLOOKUP($H125,'(backend scoring)'!$S$2:$S$333,'(backend scoring)'!$A$2:$A$333,"")</f>
        <v/>
      </c>
      <c r="J125" s="209" t="str">
        <f>IFERROR(VLOOKUP($I125,'Institution Evaluation'!$A$55:$F$346,2,0),IFERROR(VLOOKUP($I125,'Privacy Analyst Evaluation'!$A$46:$F$120,2,0),""))</f>
        <v/>
      </c>
      <c r="K125" s="209" t="str">
        <f>IFERROR(VLOOKUP($I125,'Institution Evaluation'!$A$55:$F$346,3,0),IFERROR(VLOOKUP($I125,'Privacy Analyst Evaluation'!$A$46:$F$120,3,0),""))&amp;""</f>
        <v/>
      </c>
      <c r="L125" s="209" t="str">
        <f>IFERROR(VLOOKUP($I125,'Institution Evaluation'!$A$55:$F$346,4,0),IFERROR(VLOOKUP($I125,'Privacy Analyst Evaluation'!$A$46:$F$120,4,0),""))&amp;""</f>
        <v/>
      </c>
      <c r="M125" s="209" t="str">
        <f>IFERROR(VLOOKUP($I125,'Institution Evaluation'!$A$55:$F$346,6,0),IFERROR(VLOOKUP($I125,'Privacy Analyst Evaluation'!$A$46:$F$120,6,0),""))&amp;""</f>
        <v/>
      </c>
    </row>
    <row r="126" ht="15.75" customHeight="1">
      <c r="A126" s="209">
        <f>IFERROR(IF($A125+1&gt;'(backend scoring)'!$T$335,"",$A125+1),"")</f>
        <v>13</v>
      </c>
      <c r="B126" s="209" t="str">
        <f t="array" ref="B126">XLOOKUP($A126,'(backend scoring)'!$V$2:$V$333,'(backend scoring)'!$A$2:$A$333,"")</f>
        <v>CONS-02</v>
      </c>
      <c r="C126" s="209" t="str">
        <f>IFERROR(VLOOKUP($B126,'Institution Evaluation'!$A$55:$F$346,2,0),IFERROR(VLOOKUP($B126,'Privacy Analyst Evaluation'!$A$46:$F$120,2,0),""))&amp;""</f>
        <v>Has the consultant received training on (sensitive, HIPAA, PCI, etc.) data handling?*</v>
      </c>
      <c r="D126" s="209" t="str">
        <f>IFERROR(VLOOKUP($B126,'Institution Evaluation'!$A$55:$F$346,3,0),IFERROR(VLOOKUP($B126,'Privacy Analyst Evaluation'!$A$46:$F$120,3,0),""))&amp;""</f>
        <v/>
      </c>
      <c r="E126" s="209" t="str">
        <f>IFERROR(VLOOKUP($B126,'Institution Evaluation'!$A$55:$F$346,4,0),IFERROR(VLOOKUP($B126,'Privacy Analyst Evaluation'!$A$46:$F$120,4,0),""))&amp;""</f>
        <v>This question does not apply.</v>
      </c>
      <c r="F126" s="209" t="str">
        <f>IFERROR(VLOOKUP($B126,'Institution Evaluation'!$A$55:$F$346,6,0),IFERROR(VLOOKUP($B126,'Privacy Analyst Evaluation'!$A$46:$F$120,6,0),""))&amp;""</f>
        <v/>
      </c>
      <c r="G126" s="248"/>
      <c r="H126" s="209" t="str">
        <f>IFERROR(IF($H125+1&gt;'(backend scoring)'!$Q$335,"",$H125+1),"")</f>
        <v/>
      </c>
      <c r="I126" s="209" t="str">
        <f t="array" ref="I126">XLOOKUP($H126,'(backend scoring)'!$S$2:$S$333,'(backend scoring)'!$A$2:$A$333,"")</f>
        <v/>
      </c>
      <c r="J126" s="209" t="str">
        <f>IFERROR(VLOOKUP($I126,'Institution Evaluation'!$A$55:$F$346,2,0),IFERROR(VLOOKUP($I126,'Privacy Analyst Evaluation'!$A$46:$F$120,2,0),""))</f>
        <v/>
      </c>
      <c r="K126" s="209" t="str">
        <f>IFERROR(VLOOKUP($I126,'Institution Evaluation'!$A$55:$F$346,3,0),IFERROR(VLOOKUP($I126,'Privacy Analyst Evaluation'!$A$46:$F$120,3,0),""))&amp;""</f>
        <v/>
      </c>
      <c r="L126" s="209" t="str">
        <f>IFERROR(VLOOKUP($I126,'Institution Evaluation'!$A$55:$F$346,4,0),IFERROR(VLOOKUP($I126,'Privacy Analyst Evaluation'!$A$46:$F$120,4,0),""))&amp;""</f>
        <v/>
      </c>
      <c r="M126" s="209" t="str">
        <f>IFERROR(VLOOKUP($I126,'Institution Evaluation'!$A$55:$F$346,6,0),IFERROR(VLOOKUP($I126,'Privacy Analyst Evaluation'!$A$46:$F$120,6,0),""))&amp;""</f>
        <v/>
      </c>
    </row>
    <row r="127" ht="15.75" customHeight="1">
      <c r="A127" s="209">
        <f>IFERROR(IF($A126+1&gt;'(backend scoring)'!$T$335,"",$A126+1),"")</f>
        <v>14</v>
      </c>
      <c r="B127" s="209" t="str">
        <f t="array" ref="B127">XLOOKUP($A127,'(backend scoring)'!$V$2:$V$333,'(backend scoring)'!$A$2:$A$333,"")</f>
        <v>CONS-03</v>
      </c>
      <c r="C127" s="209" t="str">
        <f>IFERROR(VLOOKUP($B127,'Institution Evaluation'!$A$55:$F$346,2,0),IFERROR(VLOOKUP($B127,'Privacy Analyst Evaluation'!$A$46:$F$120,2,0),""))&amp;""</f>
        <v>Is the data encrypted (at rest) while in the consultant's possession?*</v>
      </c>
      <c r="D127" s="209" t="str">
        <f>IFERROR(VLOOKUP($B127,'Institution Evaluation'!$A$55:$F$346,3,0),IFERROR(VLOOKUP($B127,'Privacy Analyst Evaluation'!$A$46:$F$120,3,0),""))&amp;""</f>
        <v/>
      </c>
      <c r="E127" s="209" t="str">
        <f>IFERROR(VLOOKUP($B127,'Institution Evaluation'!$A$55:$F$346,4,0),IFERROR(VLOOKUP($B127,'Privacy Analyst Evaluation'!$A$46:$F$120,4,0),""))&amp;""</f>
        <v>This question does not apply.</v>
      </c>
      <c r="F127" s="209" t="str">
        <f>IFERROR(VLOOKUP($B127,'Institution Evaluation'!$A$55:$F$346,6,0),IFERROR(VLOOKUP($B127,'Privacy Analyst Evaluation'!$A$46:$F$120,6,0),""))&amp;""</f>
        <v/>
      </c>
      <c r="G127" s="248"/>
      <c r="H127" s="209" t="str">
        <f>IFERROR(IF($H126+1&gt;'(backend scoring)'!$Q$335,"",$H126+1),"")</f>
        <v/>
      </c>
      <c r="I127" s="209" t="str">
        <f t="array" ref="I127">XLOOKUP($H127,'(backend scoring)'!$S$2:$S$333,'(backend scoring)'!$A$2:$A$333,"")</f>
        <v/>
      </c>
      <c r="J127" s="209" t="str">
        <f>IFERROR(VLOOKUP($I127,'Institution Evaluation'!$A$55:$F$346,2,0),IFERROR(VLOOKUP($I127,'Privacy Analyst Evaluation'!$A$46:$F$120,2,0),""))</f>
        <v/>
      </c>
      <c r="K127" s="209" t="str">
        <f>IFERROR(VLOOKUP($I127,'Institution Evaluation'!$A$55:$F$346,3,0),IFERROR(VLOOKUP($I127,'Privacy Analyst Evaluation'!$A$46:$F$120,3,0),""))&amp;""</f>
        <v/>
      </c>
      <c r="L127" s="209" t="str">
        <f>IFERROR(VLOOKUP($I127,'Institution Evaluation'!$A$55:$F$346,4,0),IFERROR(VLOOKUP($I127,'Privacy Analyst Evaluation'!$A$46:$F$120,4,0),""))&amp;""</f>
        <v/>
      </c>
      <c r="M127" s="209" t="str">
        <f>IFERROR(VLOOKUP($I127,'Institution Evaluation'!$A$55:$F$346,6,0),IFERROR(VLOOKUP($I127,'Privacy Analyst Evaluation'!$A$46:$F$120,6,0),""))&amp;""</f>
        <v/>
      </c>
    </row>
    <row r="128" ht="15.75" customHeight="1">
      <c r="A128" s="209">
        <f>IFERROR(IF($A127+1&gt;'(backend scoring)'!$T$335,"",$A127+1),"")</f>
        <v>15</v>
      </c>
      <c r="B128" s="209" t="str">
        <f t="array" ref="B128">XLOOKUP($A128,'(backend scoring)'!$V$2:$V$333,'(backend scoring)'!$A$2:$A$333,"")</f>
        <v>CONS-04</v>
      </c>
      <c r="C128" s="209" t="str">
        <f>IFERROR(VLOOKUP($B128,'Institution Evaluation'!$A$55:$F$346,2,0),IFERROR(VLOOKUP($B128,'Privacy Analyst Evaluation'!$A$46:$F$120,2,0),""))&amp;""</f>
        <v>Can access be restricted based on source IP address?*</v>
      </c>
      <c r="D128" s="209" t="str">
        <f>IFERROR(VLOOKUP($B128,'Institution Evaluation'!$A$55:$F$346,3,0),IFERROR(VLOOKUP($B128,'Privacy Analyst Evaluation'!$A$46:$F$120,3,0),""))&amp;""</f>
        <v/>
      </c>
      <c r="E128" s="209" t="str">
        <f>IFERROR(VLOOKUP($B128,'Institution Evaluation'!$A$55:$F$346,4,0),IFERROR(VLOOKUP($B128,'Privacy Analyst Evaluation'!$A$46:$F$120,4,0),""))&amp;""</f>
        <v>This question does not apply.</v>
      </c>
      <c r="F128" s="209" t="str">
        <f>IFERROR(VLOOKUP($B128,'Institution Evaluation'!$A$55:$F$346,6,0),IFERROR(VLOOKUP($B128,'Privacy Analyst Evaluation'!$A$46:$F$120,6,0),""))&amp;""</f>
        <v/>
      </c>
      <c r="G128" s="248"/>
      <c r="H128" s="209" t="str">
        <f>IFERROR(IF($H127+1&gt;'(backend scoring)'!$Q$335,"",$H127+1),"")</f>
        <v/>
      </c>
      <c r="I128" s="209" t="str">
        <f t="array" ref="I128">XLOOKUP($H128,'(backend scoring)'!$S$2:$S$333,'(backend scoring)'!$A$2:$A$333,"")</f>
        <v/>
      </c>
      <c r="J128" s="209" t="str">
        <f>IFERROR(VLOOKUP($I128,'Institution Evaluation'!$A$55:$F$346,2,0),IFERROR(VLOOKUP($I128,'Privacy Analyst Evaluation'!$A$46:$F$120,2,0),""))</f>
        <v/>
      </c>
      <c r="K128" s="209" t="str">
        <f>IFERROR(VLOOKUP($I128,'Institution Evaluation'!$A$55:$F$346,3,0),IFERROR(VLOOKUP($I128,'Privacy Analyst Evaluation'!$A$46:$F$120,3,0),""))&amp;""</f>
        <v/>
      </c>
      <c r="L128" s="209" t="str">
        <f>IFERROR(VLOOKUP($I128,'Institution Evaluation'!$A$55:$F$346,4,0),IFERROR(VLOOKUP($I128,'Privacy Analyst Evaluation'!$A$46:$F$120,4,0),""))&amp;""</f>
        <v/>
      </c>
      <c r="M128" s="209" t="str">
        <f>IFERROR(VLOOKUP($I128,'Institution Evaluation'!$A$55:$F$346,6,0),IFERROR(VLOOKUP($I128,'Privacy Analyst Evaluation'!$A$46:$F$120,6,0),""))&amp;""</f>
        <v/>
      </c>
    </row>
    <row r="129" ht="15.75" customHeight="1">
      <c r="A129" s="209">
        <f>IFERROR(IF($A128+1&gt;'(backend scoring)'!$T$335,"",$A128+1),"")</f>
        <v>16</v>
      </c>
      <c r="B129" s="209" t="str">
        <f t="array" ref="B129">XLOOKUP($A129,'(backend scoring)'!$V$2:$V$333,'(backend scoring)'!$A$2:$A$333,"")</f>
        <v>APPL-01</v>
      </c>
      <c r="C129" s="209" t="str">
        <f>IFERROR(VLOOKUP($B129,'Institution Evaluation'!$A$55:$F$346,2,0),IFERROR(VLOOKUP($B129,'Privacy Analyst Evaluation'!$A$46:$F$120,2,0),""))&amp;""</f>
        <v>Are access controls for institutional accounts based on structured rules, such as role-based access control (RBAC), attribute-based access control (ABAC), or policy-based access control (PBAC)?*</v>
      </c>
      <c r="D129" s="209" t="str">
        <f>IFERROR(VLOOKUP($B129,'Institution Evaluation'!$A$55:$F$346,3,0),IFERROR(VLOOKUP($B129,'Privacy Analyst Evaluation'!$A$46:$F$120,3,0),""))&amp;""</f>
        <v>No</v>
      </c>
      <c r="E129" s="209" t="str">
        <f>IFERROR(VLOOKUP($B129,'Institution Evaluation'!$A$55:$F$346,4,0),IFERROR(VLOOKUP($B129,'Privacy Analyst Evaluation'!$A$46:$F$120,4,0),""))&amp;""</f>
        <v>CoGrader currently supports only teacher roles with access to their own data. </v>
      </c>
      <c r="F129" s="209" t="str">
        <f>IFERROR(VLOOKUP($B129,'Institution Evaluation'!$A$55:$F$346,6,0),IFERROR(VLOOKUP($B129,'Privacy Analyst Evaluation'!$A$46:$F$120,6,0),""))&amp;""</f>
        <v/>
      </c>
      <c r="G129" s="248"/>
      <c r="H129" s="209" t="str">
        <f>IFERROR(IF($H128+1&gt;'(backend scoring)'!$Q$335,"",$H128+1),"")</f>
        <v/>
      </c>
      <c r="I129" s="209" t="str">
        <f t="array" ref="I129">XLOOKUP($H129,'(backend scoring)'!$S$2:$S$333,'(backend scoring)'!$A$2:$A$333,"")</f>
        <v/>
      </c>
      <c r="J129" s="209" t="str">
        <f>IFERROR(VLOOKUP($I129,'Institution Evaluation'!$A$55:$F$346,2,0),IFERROR(VLOOKUP($I129,'Privacy Analyst Evaluation'!$A$46:$F$120,2,0),""))</f>
        <v/>
      </c>
      <c r="K129" s="209" t="str">
        <f>IFERROR(VLOOKUP($I129,'Institution Evaluation'!$A$55:$F$346,3,0),IFERROR(VLOOKUP($I129,'Privacy Analyst Evaluation'!$A$46:$F$120,3,0),""))&amp;""</f>
        <v/>
      </c>
      <c r="L129" s="209" t="str">
        <f>IFERROR(VLOOKUP($I129,'Institution Evaluation'!$A$55:$F$346,4,0),IFERROR(VLOOKUP($I129,'Privacy Analyst Evaluation'!$A$46:$F$120,4,0),""))&amp;""</f>
        <v/>
      </c>
      <c r="M129" s="209" t="str">
        <f>IFERROR(VLOOKUP($I129,'Institution Evaluation'!$A$55:$F$346,6,0),IFERROR(VLOOKUP($I129,'Privacy Analyst Evaluation'!$A$46:$F$120,6,0),""))&amp;""</f>
        <v/>
      </c>
    </row>
    <row r="130" ht="15.75" customHeight="1">
      <c r="A130" s="209">
        <f>IFERROR(IF($A129+1&gt;'(backend scoring)'!$T$335,"",$A129+1),"")</f>
        <v>17</v>
      </c>
      <c r="B130" s="209" t="str">
        <f t="array" ref="B130">XLOOKUP($A130,'(backend scoring)'!$V$2:$V$333,'(backend scoring)'!$A$2:$A$333,"")</f>
        <v>APPL-02</v>
      </c>
      <c r="C130" s="209" t="str">
        <f>IFERROR(VLOOKUP($B130,'Institution Evaluation'!$A$55:$F$346,2,0),IFERROR(VLOOKUP($B130,'Privacy Analyst Evaluation'!$A$46:$F$120,2,0),""))&amp;""</f>
        <v>Are you using a web application firewall (WAF)?*</v>
      </c>
      <c r="D130" s="209" t="str">
        <f>IFERROR(VLOOKUP($B130,'Institution Evaluation'!$A$55:$F$346,3,0),IFERROR(VLOOKUP($B130,'Privacy Analyst Evaluation'!$A$46:$F$120,3,0),""))&amp;""</f>
        <v>Yes</v>
      </c>
      <c r="E130" s="209" t="str">
        <f>IFERROR(VLOOKUP($B130,'Institution Evaluation'!$A$55:$F$346,4,0),IFERROR(VLOOKUP($B130,'Privacy Analyst Evaluation'!$A$46:$F$120,4,0),""))&amp;""</f>
        <v>Production traffic is protected by boundary protection and WAF controls. We deploy cloud WAF protections (edge WAF / Cloud Armor or equivalent) to block OWASP Top 10 threats, rate limit suspicious traffic, and enforce application rules.</v>
      </c>
      <c r="F130" s="209" t="str">
        <f>IFERROR(VLOOKUP($B130,'Institution Evaluation'!$A$55:$F$346,6,0),IFERROR(VLOOKUP($B130,'Privacy Analyst Evaluation'!$A$46:$F$120,6,0),""))&amp;""</f>
        <v/>
      </c>
      <c r="G130" s="248"/>
      <c r="H130" s="209" t="str">
        <f>IFERROR(IF($H129+1&gt;'(backend scoring)'!$Q$335,"",$H129+1),"")</f>
        <v/>
      </c>
      <c r="I130" s="209" t="str">
        <f t="array" ref="I130">XLOOKUP($H130,'(backend scoring)'!$S$2:$S$333,'(backend scoring)'!$A$2:$A$333,"")</f>
        <v/>
      </c>
      <c r="J130" s="209" t="str">
        <f>IFERROR(VLOOKUP($I130,'Institution Evaluation'!$A$55:$F$346,2,0),IFERROR(VLOOKUP($I130,'Privacy Analyst Evaluation'!$A$46:$F$120,2,0),""))</f>
        <v/>
      </c>
      <c r="K130" s="209" t="str">
        <f>IFERROR(VLOOKUP($I130,'Institution Evaluation'!$A$55:$F$346,3,0),IFERROR(VLOOKUP($I130,'Privacy Analyst Evaluation'!$A$46:$F$120,3,0),""))&amp;""</f>
        <v/>
      </c>
      <c r="L130" s="209" t="str">
        <f>IFERROR(VLOOKUP($I130,'Institution Evaluation'!$A$55:$F$346,4,0),IFERROR(VLOOKUP($I130,'Privacy Analyst Evaluation'!$A$46:$F$120,4,0),""))&amp;""</f>
        <v/>
      </c>
      <c r="M130" s="209" t="str">
        <f>IFERROR(VLOOKUP($I130,'Institution Evaluation'!$A$55:$F$346,6,0),IFERROR(VLOOKUP($I130,'Privacy Analyst Evaluation'!$A$46:$F$120,6,0),""))&amp;""</f>
        <v/>
      </c>
    </row>
    <row r="131" ht="15.75" customHeight="1">
      <c r="A131" s="209">
        <f>IFERROR(IF($A130+1&gt;'(backend scoring)'!$T$335,"",$A130+1),"")</f>
        <v>18</v>
      </c>
      <c r="B131" s="209" t="str">
        <f t="array" ref="B131">XLOOKUP($A131,'(backend scoring)'!$V$2:$V$333,'(backend scoring)'!$A$2:$A$333,"")</f>
        <v>APPL-03</v>
      </c>
      <c r="C131" s="209" t="str">
        <f>IFERROR(VLOOKUP($B131,'Institution Evaluation'!$A$55:$F$346,2,0),IFERROR(VLOOKUP($B131,'Privacy Analyst Evaluation'!$A$46:$F$120,2,0),""))&amp;""</f>
        <v>Are only currently supported operating system(s), software, and libraries leveraged by the system(s)/application(s) that will have access to institution's data?*</v>
      </c>
      <c r="D131" s="209" t="str">
        <f>IFERROR(VLOOKUP($B131,'Institution Evaluation'!$A$55:$F$346,3,0),IFERROR(VLOOKUP($B131,'Privacy Analyst Evaluation'!$A$46:$F$120,3,0),""))&amp;""</f>
        <v>Yes</v>
      </c>
      <c r="E131" s="209" t="str">
        <f>IFERROR(VLOOKUP($B131,'Institution Evaluation'!$A$55:$F$346,4,0),IFERROR(VLOOKUP($B131,'Privacy Analyst Evaluation'!$A$46:$F$120,4,0),""))&amp;""</f>
        <v>We require that only supported OS versions, libraries and runtime dependencies are used in environments that process institutional data. Changes to dependencies are controlled via the Change Management and Secure Development policies.
Dependency and third-party library checks (including SBOM/SCA) are part of pre-release gates. Vulnerability scans run regularly and critical patches are applied via a structured review and deployment process. Annual penetration tests supplement this program.</v>
      </c>
      <c r="F131" s="209" t="str">
        <f>IFERROR(VLOOKUP($B131,'Institution Evaluation'!$A$55:$F$346,6,0),IFERROR(VLOOKUP($B131,'Privacy Analyst Evaluation'!$A$46:$F$120,6,0),""))&amp;""</f>
        <v/>
      </c>
      <c r="G131" s="248"/>
      <c r="H131" s="209" t="str">
        <f>IFERROR(IF($H130+1&gt;'(backend scoring)'!$Q$335,"",$H130+1),"")</f>
        <v/>
      </c>
      <c r="I131" s="209" t="str">
        <f t="array" ref="I131">XLOOKUP($H131,'(backend scoring)'!$S$2:$S$333,'(backend scoring)'!$A$2:$A$333,"")</f>
        <v/>
      </c>
      <c r="J131" s="209" t="str">
        <f>IFERROR(VLOOKUP($I131,'Institution Evaluation'!$A$55:$F$346,2,0),IFERROR(VLOOKUP($I131,'Privacy Analyst Evaluation'!$A$46:$F$120,2,0),""))</f>
        <v/>
      </c>
      <c r="K131" s="209" t="str">
        <f>IFERROR(VLOOKUP($I131,'Institution Evaluation'!$A$55:$F$346,3,0),IFERROR(VLOOKUP($I131,'Privacy Analyst Evaluation'!$A$46:$F$120,3,0),""))&amp;""</f>
        <v/>
      </c>
      <c r="L131" s="209" t="str">
        <f>IFERROR(VLOOKUP($I131,'Institution Evaluation'!$A$55:$F$346,4,0),IFERROR(VLOOKUP($I131,'Privacy Analyst Evaluation'!$A$46:$F$120,4,0),""))&amp;""</f>
        <v/>
      </c>
      <c r="M131" s="209" t="str">
        <f>IFERROR(VLOOKUP($I131,'Institution Evaluation'!$A$55:$F$346,6,0),IFERROR(VLOOKUP($I131,'Privacy Analyst Evaluation'!$A$46:$F$120,6,0),""))&amp;""</f>
        <v/>
      </c>
    </row>
    <row r="132" ht="15.75" customHeight="1">
      <c r="A132" s="209">
        <f>IFERROR(IF($A131+1&gt;'(backend scoring)'!$T$335,"",$A131+1),"")</f>
        <v>19</v>
      </c>
      <c r="B132" s="209" t="str">
        <f t="array" ref="B132">XLOOKUP($A132,'(backend scoring)'!$V$2:$V$333,'(backend scoring)'!$A$2:$A$333,"")</f>
        <v>APPL-04</v>
      </c>
      <c r="C132" s="209" t="str">
        <f>IFERROR(VLOOKUP($B132,'Institution Evaluation'!$A$55:$F$346,2,0),IFERROR(VLOOKUP($B132,'Privacy Analyst Evaluation'!$A$46:$F$120,2,0),""))&amp;""</f>
        <v>Does your application require access to location or GPS data?*</v>
      </c>
      <c r="D132" s="209" t="str">
        <f>IFERROR(VLOOKUP($B132,'Institution Evaluation'!$A$55:$F$346,3,0),IFERROR(VLOOKUP($B132,'Privacy Analyst Evaluation'!$A$46:$F$120,3,0),""))&amp;""</f>
        <v>No</v>
      </c>
      <c r="E132" s="209" t="str">
        <f>IFERROR(VLOOKUP($B132,'Institution Evaluation'!$A$55:$F$346,4,0),IFERROR(VLOOKUP($B132,'Privacy Analyst Evaluation'!$A$46:$F$120,4,0),""))&amp;""</f>
        <v/>
      </c>
      <c r="F132" s="209" t="str">
        <f>IFERROR(VLOOKUP($B132,'Institution Evaluation'!$A$55:$F$346,6,0),IFERROR(VLOOKUP($B132,'Privacy Analyst Evaluation'!$A$46:$F$120,6,0),""))&amp;""</f>
        <v/>
      </c>
      <c r="G132" s="248"/>
      <c r="H132" s="209" t="str">
        <f>IFERROR(IF($H131+1&gt;'(backend scoring)'!$Q$335,"",$H131+1),"")</f>
        <v/>
      </c>
      <c r="I132" s="209" t="str">
        <f t="array" ref="I132">XLOOKUP($H132,'(backend scoring)'!$S$2:$S$333,'(backend scoring)'!$A$2:$A$333,"")</f>
        <v/>
      </c>
      <c r="J132" s="209" t="str">
        <f>IFERROR(VLOOKUP($I132,'Institution Evaluation'!$A$55:$F$346,2,0),IFERROR(VLOOKUP($I132,'Privacy Analyst Evaluation'!$A$46:$F$120,2,0),""))</f>
        <v/>
      </c>
      <c r="K132" s="209" t="str">
        <f>IFERROR(VLOOKUP($I132,'Institution Evaluation'!$A$55:$F$346,3,0),IFERROR(VLOOKUP($I132,'Privacy Analyst Evaluation'!$A$46:$F$120,3,0),""))&amp;""</f>
        <v/>
      </c>
      <c r="L132" s="209" t="str">
        <f>IFERROR(VLOOKUP($I132,'Institution Evaluation'!$A$55:$F$346,4,0),IFERROR(VLOOKUP($I132,'Privacy Analyst Evaluation'!$A$46:$F$120,4,0),""))&amp;""</f>
        <v/>
      </c>
      <c r="M132" s="209" t="str">
        <f>IFERROR(VLOOKUP($I132,'Institution Evaluation'!$A$55:$F$346,6,0),IFERROR(VLOOKUP($I132,'Privacy Analyst Evaluation'!$A$46:$F$120,6,0),""))&amp;""</f>
        <v/>
      </c>
    </row>
    <row r="133" ht="15.75" customHeight="1">
      <c r="A133" s="209">
        <f>IFERROR(IF($A132+1&gt;'(backend scoring)'!$T$335,"",$A132+1),"")</f>
        <v>20</v>
      </c>
      <c r="B133" s="209" t="str">
        <f t="array" ref="B133">XLOOKUP($A133,'(backend scoring)'!$V$2:$V$333,'(backend scoring)'!$A$2:$A$333,"")</f>
        <v>APPL-05</v>
      </c>
      <c r="C133" s="209" t="str">
        <f>IFERROR(VLOOKUP($B133,'Institution Evaluation'!$A$55:$F$346,2,0),IFERROR(VLOOKUP($B133,'Privacy Analyst Evaluation'!$A$46:$F$120,2,0),""))&amp;""</f>
        <v>Does your application provide separation of duties between security administration, system administration, and standard user functions?*</v>
      </c>
      <c r="D133" s="209" t="str">
        <f>IFERROR(VLOOKUP($B133,'Institution Evaluation'!$A$55:$F$346,3,0),IFERROR(VLOOKUP($B133,'Privacy Analyst Evaluation'!$A$46:$F$120,3,0),""))&amp;""</f>
        <v>No</v>
      </c>
      <c r="E133" s="209" t="str">
        <f>IFERROR(VLOOKUP($B133,'Institution Evaluation'!$A$55:$F$346,4,0),IFERROR(VLOOKUP($B133,'Privacy Analyst Evaluation'!$A$46:$F$120,4,0),""))&amp;""</f>
        <v>CoGrader currently supports only teacher roles with access to their own data. </v>
      </c>
      <c r="F133" s="209" t="str">
        <f>IFERROR(VLOOKUP($B133,'Institution Evaluation'!$A$55:$F$346,6,0),IFERROR(VLOOKUP($B133,'Privacy Analyst Evaluation'!$A$46:$F$120,6,0),""))&amp;""</f>
        <v/>
      </c>
      <c r="G133" s="248"/>
      <c r="H133" s="209" t="str">
        <f>IFERROR(IF($H132+1&gt;'(backend scoring)'!$Q$335,"",$H132+1),"")</f>
        <v/>
      </c>
      <c r="I133" s="209" t="str">
        <f t="array" ref="I133">XLOOKUP($H133,'(backend scoring)'!$S$2:$S$333,'(backend scoring)'!$A$2:$A$333,"")</f>
        <v/>
      </c>
      <c r="J133" s="209" t="str">
        <f>IFERROR(VLOOKUP($I133,'Institution Evaluation'!$A$55:$F$346,2,0),IFERROR(VLOOKUP($I133,'Privacy Analyst Evaluation'!$A$46:$F$120,2,0),""))</f>
        <v/>
      </c>
      <c r="K133" s="209" t="str">
        <f>IFERROR(VLOOKUP($I133,'Institution Evaluation'!$A$55:$F$346,3,0),IFERROR(VLOOKUP($I133,'Privacy Analyst Evaluation'!$A$46:$F$120,3,0),""))&amp;""</f>
        <v/>
      </c>
      <c r="L133" s="209" t="str">
        <f>IFERROR(VLOOKUP($I133,'Institution Evaluation'!$A$55:$F$346,4,0),IFERROR(VLOOKUP($I133,'Privacy Analyst Evaluation'!$A$46:$F$120,4,0),""))&amp;""</f>
        <v/>
      </c>
      <c r="M133" s="209" t="str">
        <f>IFERROR(VLOOKUP($I133,'Institution Evaluation'!$A$55:$F$346,6,0),IFERROR(VLOOKUP($I133,'Privacy Analyst Evaluation'!$A$46:$F$120,6,0),""))&amp;""</f>
        <v/>
      </c>
    </row>
    <row r="134" ht="15.75" customHeight="1">
      <c r="A134" s="209">
        <f>IFERROR(IF($A133+1&gt;'(backend scoring)'!$T$335,"",$A133+1),"")</f>
        <v>21</v>
      </c>
      <c r="B134" s="209" t="str">
        <f t="array" ref="B134">XLOOKUP($A134,'(backend scoring)'!$V$2:$V$333,'(backend scoring)'!$A$2:$A$333,"")</f>
        <v>APPL-06</v>
      </c>
      <c r="C134" s="209" t="str">
        <f>IFERROR(VLOOKUP($B134,'Institution Evaluation'!$A$55:$F$346,2,0),IFERROR(VLOOKUP($B134,'Privacy Analyst Evaluation'!$A$46:$F$120,2,0),""))&amp;""</f>
        <v>Do you subject your code to static code analysis and/or static application security testing prior to release?*</v>
      </c>
      <c r="D134" s="209" t="str">
        <f>IFERROR(VLOOKUP($B134,'Institution Evaluation'!$A$55:$F$346,3,0),IFERROR(VLOOKUP($B134,'Privacy Analyst Evaluation'!$A$46:$F$120,3,0),""))&amp;""</f>
        <v>Yes</v>
      </c>
      <c r="E134" s="209" t="str">
        <f>IFERROR(VLOOKUP($B134,'Institution Evaluation'!$A$55:$F$346,4,0),IFERROR(VLOOKUP($B134,'Privacy Analyst Evaluation'!$A$46:$F$120,4,0),""))&amp;""</f>
        <v>Static Application Security Testing (SAST) and secure code review are part of our Secure Development lifecycle. Developers run automated SAST during CI, and findings must be triaged and remediated before code is promoted. Code reviews and QA gates are enforced in the pre-production pipeline.</v>
      </c>
      <c r="F134" s="209" t="str">
        <f>IFERROR(VLOOKUP($B134,'Institution Evaluation'!$A$55:$F$346,6,0),IFERROR(VLOOKUP($B134,'Privacy Analyst Evaluation'!$A$46:$F$120,6,0),""))&amp;""</f>
        <v/>
      </c>
      <c r="G134" s="248"/>
      <c r="H134" s="209" t="str">
        <f>IFERROR(IF($H133+1&gt;'(backend scoring)'!$Q$335,"",$H133+1),"")</f>
        <v/>
      </c>
      <c r="I134" s="209" t="str">
        <f t="array" ref="I134">XLOOKUP($H134,'(backend scoring)'!$S$2:$S$333,'(backend scoring)'!$A$2:$A$333,"")</f>
        <v/>
      </c>
      <c r="J134" s="209" t="str">
        <f>IFERROR(VLOOKUP($I134,'Institution Evaluation'!$A$55:$F$346,2,0),IFERROR(VLOOKUP($I134,'Privacy Analyst Evaluation'!$A$46:$F$120,2,0),""))</f>
        <v/>
      </c>
      <c r="K134" s="209" t="str">
        <f>IFERROR(VLOOKUP($I134,'Institution Evaluation'!$A$55:$F$346,3,0),IFERROR(VLOOKUP($I134,'Privacy Analyst Evaluation'!$A$46:$F$120,3,0),""))&amp;""</f>
        <v/>
      </c>
      <c r="L134" s="209" t="str">
        <f>IFERROR(VLOOKUP($I134,'Institution Evaluation'!$A$55:$F$346,4,0),IFERROR(VLOOKUP($I134,'Privacy Analyst Evaluation'!$A$46:$F$120,4,0),""))&amp;""</f>
        <v/>
      </c>
      <c r="M134" s="209" t="str">
        <f>IFERROR(VLOOKUP($I134,'Institution Evaluation'!$A$55:$F$346,6,0),IFERROR(VLOOKUP($I134,'Privacy Analyst Evaluation'!$A$46:$F$120,6,0),""))&amp;""</f>
        <v/>
      </c>
    </row>
    <row r="135" ht="15.75" customHeight="1">
      <c r="A135" s="209">
        <f>IFERROR(IF($A134+1&gt;'(backend scoring)'!$T$335,"",$A134+1),"")</f>
        <v>22</v>
      </c>
      <c r="B135" s="209" t="str">
        <f t="array" ref="B135">XLOOKUP($A135,'(backend scoring)'!$V$2:$V$333,'(backend scoring)'!$A$2:$A$333,"")</f>
        <v>APPL-07</v>
      </c>
      <c r="C135" s="209" t="str">
        <f>IFERROR(VLOOKUP($B135,'Institution Evaluation'!$A$55:$F$346,2,0),IFERROR(VLOOKUP($B135,'Privacy Analyst Evaluation'!$A$46:$F$120,2,0),""))&amp;""</f>
        <v>Do you have software testing processes (dynamic or static) that are established and followed?*</v>
      </c>
      <c r="D135" s="209" t="str">
        <f>IFERROR(VLOOKUP($B135,'Institution Evaluation'!$A$55:$F$346,3,0),IFERROR(VLOOKUP($B135,'Privacy Analyst Evaluation'!$A$46:$F$120,3,0),""))&amp;""</f>
        <v>Yes</v>
      </c>
      <c r="E135" s="209" t="str">
        <f>IFERROR(VLOOKUP($B135,'Institution Evaluation'!$A$55:$F$346,4,0),IFERROR(VLOOKUP($B135,'Privacy Analyst Evaluation'!$A$46:$F$120,4,0),""))&amp;""</f>
        <v>We run a combination of automated unit/integration tests, SAST, DAST (dynamic testing), and manual QA in staging prior to production releases. Security testing (including third-party penetration testing) is performed on an annual cadence and after major releases. Test results and remediation tickets are tracked in our development tooling and available for audit.</v>
      </c>
      <c r="F135" s="209" t="str">
        <f>IFERROR(VLOOKUP($B135,'Institution Evaluation'!$A$55:$F$346,6,0),IFERROR(VLOOKUP($B135,'Privacy Analyst Evaluation'!$A$46:$F$120,6,0),""))&amp;""</f>
        <v/>
      </c>
      <c r="G135" s="248"/>
      <c r="H135" s="209" t="str">
        <f>IFERROR(IF($H134+1&gt;'(backend scoring)'!$Q$335,"",$H134+1),"")</f>
        <v/>
      </c>
      <c r="I135" s="209" t="str">
        <f t="array" ref="I135">XLOOKUP($H135,'(backend scoring)'!$S$2:$S$333,'(backend scoring)'!$A$2:$A$333,"")</f>
        <v/>
      </c>
      <c r="J135" s="209" t="str">
        <f>IFERROR(VLOOKUP($I135,'Institution Evaluation'!$A$55:$F$346,2,0),IFERROR(VLOOKUP($I135,'Privacy Analyst Evaluation'!$A$46:$F$120,2,0),""))</f>
        <v/>
      </c>
      <c r="K135" s="209" t="str">
        <f>IFERROR(VLOOKUP($I135,'Institution Evaluation'!$A$55:$F$346,3,0),IFERROR(VLOOKUP($I135,'Privacy Analyst Evaluation'!$A$46:$F$120,3,0),""))&amp;""</f>
        <v/>
      </c>
      <c r="L135" s="209" t="str">
        <f>IFERROR(VLOOKUP($I135,'Institution Evaluation'!$A$55:$F$346,4,0),IFERROR(VLOOKUP($I135,'Privacy Analyst Evaluation'!$A$46:$F$120,4,0),""))&amp;""</f>
        <v/>
      </c>
      <c r="M135" s="209" t="str">
        <f>IFERROR(VLOOKUP($I135,'Institution Evaluation'!$A$55:$F$346,6,0),IFERROR(VLOOKUP($I135,'Privacy Analyst Evaluation'!$A$46:$F$120,6,0),""))&amp;""</f>
        <v/>
      </c>
    </row>
    <row r="136" ht="15.75" customHeight="1">
      <c r="A136" s="209">
        <f>IFERROR(IF($A135+1&gt;'(backend scoring)'!$T$335,"",$A135+1),"")</f>
        <v>23</v>
      </c>
      <c r="B136" s="209" t="str">
        <f t="array" ref="B136">XLOOKUP($A136,'(backend scoring)'!$V$2:$V$333,'(backend scoring)'!$A$2:$A$333,"")</f>
        <v>AAAI-01</v>
      </c>
      <c r="C136" s="209" t="str">
        <f>IFERROR(VLOOKUP($B136,'Institution Evaluation'!$A$55:$F$346,2,0),IFERROR(VLOOKUP($B136,'Privacy Analyst Evaluation'!$A$46:$F$120,2,0),""))&amp;""</f>
        <v>Does your solution support single sign-on (SSO) protocols for user and administrator authentication?*</v>
      </c>
      <c r="D136" s="209" t="str">
        <f>IFERROR(VLOOKUP($B136,'Institution Evaluation'!$A$55:$F$346,3,0),IFERROR(VLOOKUP($B136,'Privacy Analyst Evaluation'!$A$46:$F$120,3,0),""))&amp;""</f>
        <v>Yes</v>
      </c>
      <c r="E136" s="209" t="str">
        <f>IFERROR(VLOOKUP($B136,'Institution Evaluation'!$A$55:$F$346,4,0),IFERROR(VLOOKUP($B136,'Privacy Analyst Evaluation'!$A$46:$F$120,4,0),""))&amp;""</f>
        <v>CoGrader uses Clerk Auth Service for authentication (per the architecture diagram in the SOC 2 report). Through Edlink, CoGrader supports Google SSO, Clever SSO, ClassLink SSO, and any OIDC-compliant provider. Additionally, CoGrader supports Google login and email magic link authentication directly.</v>
      </c>
      <c r="F136" s="209" t="str">
        <f>IFERROR(VLOOKUP($B136,'Institution Evaluation'!$A$55:$F$346,6,0),IFERROR(VLOOKUP($B136,'Privacy Analyst Evaluation'!$A$46:$F$120,6,0),""))&amp;""</f>
        <v/>
      </c>
      <c r="G136" s="248"/>
      <c r="H136" s="209" t="str">
        <f>IFERROR(IF($H135+1&gt;'(backend scoring)'!$Q$335,"",$H135+1),"")</f>
        <v/>
      </c>
      <c r="I136" s="209" t="str">
        <f t="array" ref="I136">XLOOKUP($H136,'(backend scoring)'!$S$2:$S$333,'(backend scoring)'!$A$2:$A$333,"")</f>
        <v/>
      </c>
      <c r="J136" s="209" t="str">
        <f>IFERROR(VLOOKUP($I136,'Institution Evaluation'!$A$55:$F$346,2,0),IFERROR(VLOOKUP($I136,'Privacy Analyst Evaluation'!$A$46:$F$120,2,0),""))</f>
        <v/>
      </c>
      <c r="K136" s="209" t="str">
        <f>IFERROR(VLOOKUP($I136,'Institution Evaluation'!$A$55:$F$346,3,0),IFERROR(VLOOKUP($I136,'Privacy Analyst Evaluation'!$A$46:$F$120,3,0),""))&amp;""</f>
        <v/>
      </c>
      <c r="L136" s="209" t="str">
        <f>IFERROR(VLOOKUP($I136,'Institution Evaluation'!$A$55:$F$346,4,0),IFERROR(VLOOKUP($I136,'Privacy Analyst Evaluation'!$A$46:$F$120,4,0),""))&amp;""</f>
        <v/>
      </c>
      <c r="M136" s="209" t="str">
        <f>IFERROR(VLOOKUP($I136,'Institution Evaluation'!$A$55:$F$346,6,0),IFERROR(VLOOKUP($I136,'Privacy Analyst Evaluation'!$A$46:$F$120,6,0),""))&amp;""</f>
        <v/>
      </c>
    </row>
    <row r="137" ht="15.75" customHeight="1">
      <c r="A137" s="209">
        <f>IFERROR(IF($A136+1&gt;'(backend scoring)'!$T$335,"",$A136+1),"")</f>
        <v>24</v>
      </c>
      <c r="B137" s="209" t="str">
        <f t="array" ref="B137">XLOOKUP($A137,'(backend scoring)'!$V$2:$V$333,'(backend scoring)'!$A$2:$A$333,"")</f>
        <v>AAAI-02</v>
      </c>
      <c r="C137" s="209" t="str">
        <f>IFERROR(VLOOKUP($B137,'Institution Evaluation'!$A$55:$F$346,2,0),IFERROR(VLOOKUP($B137,'Privacy Analyst Evaluation'!$A$46:$F$120,2,0),""))&amp;""</f>
        <v>For customers not using SSO, does your solution support local authentication protocols for user and administrator authentication?*</v>
      </c>
      <c r="D137" s="209" t="str">
        <f>IFERROR(VLOOKUP($B137,'Institution Evaluation'!$A$55:$F$346,3,0),IFERROR(VLOOKUP($B137,'Privacy Analyst Evaluation'!$A$46:$F$120,3,0),""))&amp;""</f>
        <v>Yes</v>
      </c>
      <c r="E137" s="209" t="str">
        <f>IFERROR(VLOOKUP($B137,'Institution Evaluation'!$A$55:$F$346,4,0),IFERROR(VLOOKUP($B137,'Privacy Analyst Evaluation'!$A$46:$F$120,4,0),""))&amp;""</f>
        <v>Yes. CoGrader supports email magic link authentication as an alternative to SSO-based login.</v>
      </c>
      <c r="F137" s="209" t="str">
        <f>IFERROR(VLOOKUP($B137,'Institution Evaluation'!$A$55:$F$346,6,0),IFERROR(VLOOKUP($B137,'Privacy Analyst Evaluation'!$A$46:$F$120,6,0),""))&amp;""</f>
        <v/>
      </c>
      <c r="G137" s="248"/>
      <c r="H137" s="209" t="str">
        <f>IFERROR(IF($H136+1&gt;'(backend scoring)'!$Q$335,"",$H136+1),"")</f>
        <v/>
      </c>
      <c r="I137" s="209" t="str">
        <f t="array" ref="I137">XLOOKUP($H137,'(backend scoring)'!$S$2:$S$333,'(backend scoring)'!$A$2:$A$333,"")</f>
        <v/>
      </c>
      <c r="J137" s="209" t="str">
        <f>IFERROR(VLOOKUP($I137,'Institution Evaluation'!$A$55:$F$346,2,0),IFERROR(VLOOKUP($I137,'Privacy Analyst Evaluation'!$A$46:$F$120,2,0),""))</f>
        <v/>
      </c>
      <c r="K137" s="209" t="str">
        <f>IFERROR(VLOOKUP($I137,'Institution Evaluation'!$A$55:$F$346,3,0),IFERROR(VLOOKUP($I137,'Privacy Analyst Evaluation'!$A$46:$F$120,3,0),""))&amp;""</f>
        <v/>
      </c>
      <c r="L137" s="209" t="str">
        <f>IFERROR(VLOOKUP($I137,'Institution Evaluation'!$A$55:$F$346,4,0),IFERROR(VLOOKUP($I137,'Privacy Analyst Evaluation'!$A$46:$F$120,4,0),""))&amp;""</f>
        <v/>
      </c>
      <c r="M137" s="209" t="str">
        <f>IFERROR(VLOOKUP($I137,'Institution Evaluation'!$A$55:$F$346,6,0),IFERROR(VLOOKUP($I137,'Privacy Analyst Evaluation'!$A$46:$F$120,6,0),""))&amp;""</f>
        <v/>
      </c>
    </row>
    <row r="138" ht="15.75" customHeight="1">
      <c r="A138" s="209">
        <f>IFERROR(IF($A137+1&gt;'(backend scoring)'!$T$335,"",$A137+1),"")</f>
        <v>25</v>
      </c>
      <c r="B138" s="209" t="str">
        <f t="array" ref="B138">XLOOKUP($A138,'(backend scoring)'!$V$2:$V$333,'(backend scoring)'!$A$2:$A$333,"")</f>
        <v>AAAI-03</v>
      </c>
      <c r="C138" s="209" t="str">
        <f>IFERROR(VLOOKUP($B138,'Institution Evaluation'!$A$55:$F$346,2,0),IFERROR(VLOOKUP($B138,'Privacy Analyst Evaluation'!$A$46:$F$120,2,0),""))&amp;""</f>
        <v>For customers not using SSO, can you enforce password/passphrase complexity requirements (provided by the institution)?*</v>
      </c>
      <c r="D138" s="209" t="str">
        <f>IFERROR(VLOOKUP($B138,'Institution Evaluation'!$A$55:$F$346,3,0),IFERROR(VLOOKUP($B138,'Privacy Analyst Evaluation'!$A$46:$F$120,3,0),""))&amp;""</f>
        <v>Yes</v>
      </c>
      <c r="E138" s="209" t="str">
        <f>IFERROR(VLOOKUP($B138,'Institution Evaluation'!$A$55:$F$346,4,0),IFERROR(VLOOKUP($B138,'Privacy Analyst Evaluation'!$A$46:$F$120,4,0),""))&amp;""</f>
        <v>We can enforce customer-supplied password complexity rules at the tenant level. Our baseline policy requires a minimum password complexity (minimum 8 characters with upper/lower case, digits, and special characters), and we support stronger institutional rules (longer minima, passphrase encouragement, disallowed character lists) where requested.</v>
      </c>
      <c r="F138" s="209" t="str">
        <f>IFERROR(VLOOKUP($B138,'Institution Evaluation'!$A$55:$F$346,6,0),IFERROR(VLOOKUP($B138,'Privacy Analyst Evaluation'!$A$46:$F$120,6,0),""))&amp;""</f>
        <v/>
      </c>
      <c r="G138" s="248"/>
      <c r="H138" s="209" t="str">
        <f>IFERROR(IF($H137+1&gt;'(backend scoring)'!$Q$335,"",$H137+1),"")</f>
        <v/>
      </c>
      <c r="I138" s="209" t="str">
        <f t="array" ref="I138">XLOOKUP($H138,'(backend scoring)'!$S$2:$S$333,'(backend scoring)'!$A$2:$A$333,"")</f>
        <v/>
      </c>
      <c r="J138" s="209" t="str">
        <f>IFERROR(VLOOKUP($I138,'Institution Evaluation'!$A$55:$F$346,2,0),IFERROR(VLOOKUP($I138,'Privacy Analyst Evaluation'!$A$46:$F$120,2,0),""))</f>
        <v/>
      </c>
      <c r="K138" s="209" t="str">
        <f>IFERROR(VLOOKUP($I138,'Institution Evaluation'!$A$55:$F$346,3,0),IFERROR(VLOOKUP($I138,'Privacy Analyst Evaluation'!$A$46:$F$120,3,0),""))&amp;""</f>
        <v/>
      </c>
      <c r="L138" s="209" t="str">
        <f>IFERROR(VLOOKUP($I138,'Institution Evaluation'!$A$55:$F$346,4,0),IFERROR(VLOOKUP($I138,'Privacy Analyst Evaluation'!$A$46:$F$120,4,0),""))&amp;""</f>
        <v/>
      </c>
      <c r="M138" s="209" t="str">
        <f>IFERROR(VLOOKUP($I138,'Institution Evaluation'!$A$55:$F$346,6,0),IFERROR(VLOOKUP($I138,'Privacy Analyst Evaluation'!$A$46:$F$120,6,0),""))&amp;""</f>
        <v/>
      </c>
    </row>
    <row r="139" ht="15.75" customHeight="1">
      <c r="A139" s="209">
        <f>IFERROR(IF($A138+1&gt;'(backend scoring)'!$T$335,"",$A138+1),"")</f>
        <v>26</v>
      </c>
      <c r="B139" s="209" t="str">
        <f t="array" ref="B139">XLOOKUP($A139,'(backend scoring)'!$V$2:$V$333,'(backend scoring)'!$A$2:$A$333,"")</f>
        <v>AAAI-04</v>
      </c>
      <c r="C139" s="209" t="str">
        <f>IFERROR(VLOOKUP($B139,'Institution Evaluation'!$A$55:$F$346,2,0),IFERROR(VLOOKUP($B139,'Privacy Analyst Evaluation'!$A$46:$F$120,2,0),""))&amp;""</f>
        <v>For customers not using SSO, does the system have password complexity or length limitations and/or restrictions?*</v>
      </c>
      <c r="D139" s="209" t="str">
        <f>IFERROR(VLOOKUP($B139,'Institution Evaluation'!$A$55:$F$346,3,0),IFERROR(VLOOKUP($B139,'Privacy Analyst Evaluation'!$A$46:$F$120,3,0),""))&amp;""</f>
        <v>Yes</v>
      </c>
      <c r="E139" s="209" t="str">
        <f>IFERROR(VLOOKUP($B139,'Institution Evaluation'!$A$55:$F$346,4,0),IFERROR(VLOOKUP($B139,'Privacy Analyst Evaluation'!$A$46:$F$120,4,0),""))&amp;""</f>
        <v>Not applicable in the current architecture. CoGrader uses Clerk for authentication with Google SSO or email magic links. Since magic links don't require passwords, there's no password complexity to enforce for end users. However, I need you to confirm: Does Clerk support institution-defined password policies if password-based auth were enabled?</v>
      </c>
      <c r="F139" s="209" t="str">
        <f>IFERROR(VLOOKUP($B139,'Institution Evaluation'!$A$55:$F$346,6,0),IFERROR(VLOOKUP($B139,'Privacy Analyst Evaluation'!$A$46:$F$120,6,0),""))&amp;""</f>
        <v/>
      </c>
      <c r="G139" s="248"/>
      <c r="H139" s="209" t="str">
        <f>IFERROR(IF($H138+1&gt;'(backend scoring)'!$Q$335,"",$H138+1),"")</f>
        <v/>
      </c>
      <c r="I139" s="209" t="str">
        <f t="array" ref="I139">XLOOKUP($H139,'(backend scoring)'!$S$2:$S$333,'(backend scoring)'!$A$2:$A$333,"")</f>
        <v/>
      </c>
      <c r="J139" s="209" t="str">
        <f>IFERROR(VLOOKUP($I139,'Institution Evaluation'!$A$55:$F$346,2,0),IFERROR(VLOOKUP($I139,'Privacy Analyst Evaluation'!$A$46:$F$120,2,0),""))</f>
        <v/>
      </c>
      <c r="K139" s="209" t="str">
        <f>IFERROR(VLOOKUP($I139,'Institution Evaluation'!$A$55:$F$346,3,0),IFERROR(VLOOKUP($I139,'Privacy Analyst Evaluation'!$A$46:$F$120,3,0),""))&amp;""</f>
        <v/>
      </c>
      <c r="L139" s="209" t="str">
        <f>IFERROR(VLOOKUP($I139,'Institution Evaluation'!$A$55:$F$346,4,0),IFERROR(VLOOKUP($I139,'Privacy Analyst Evaluation'!$A$46:$F$120,4,0),""))&amp;""</f>
        <v/>
      </c>
      <c r="M139" s="209" t="str">
        <f>IFERROR(VLOOKUP($I139,'Institution Evaluation'!$A$55:$F$346,6,0),IFERROR(VLOOKUP($I139,'Privacy Analyst Evaluation'!$A$46:$F$120,6,0),""))&amp;""</f>
        <v/>
      </c>
    </row>
    <row r="140" ht="15.75" customHeight="1">
      <c r="A140" s="209">
        <f>IFERROR(IF($A139+1&gt;'(backend scoring)'!$T$335,"",$A139+1),"")</f>
        <v>27</v>
      </c>
      <c r="B140" s="209" t="str">
        <f t="array" ref="B140">XLOOKUP($A140,'(backend scoring)'!$V$2:$V$333,'(backend scoring)'!$A$2:$A$333,"")</f>
        <v>AAAI-05</v>
      </c>
      <c r="C140" s="209" t="str">
        <f>IFERROR(VLOOKUP($B140,'Institution Evaluation'!$A$55:$F$346,2,0),IFERROR(VLOOKUP($B140,'Privacy Analyst Evaluation'!$A$46:$F$120,2,0),""))&amp;""</f>
        <v>For customers not using SSO, do you have documented password/passphrase reset procedures that are currently implemented in the system and/or customer support?*</v>
      </c>
      <c r="D140" s="209" t="str">
        <f>IFERROR(VLOOKUP($B140,'Institution Evaluation'!$A$55:$F$346,3,0),IFERROR(VLOOKUP($B140,'Privacy Analyst Evaluation'!$A$46:$F$120,3,0),""))&amp;""</f>
        <v>Yes</v>
      </c>
      <c r="E140" s="209" t="str">
        <f>IFERROR(VLOOKUP($B140,'Institution Evaluation'!$A$55:$F$346,4,0),IFERROR(VLOOKUP($B140,'Privacy Analyst Evaluation'!$A$46:$F$120,4,0),""))&amp;""</f>
        <v>Not Applicable. </v>
      </c>
      <c r="F140" s="209" t="str">
        <f>IFERROR(VLOOKUP($B140,'Institution Evaluation'!$A$55:$F$346,6,0),IFERROR(VLOOKUP($B140,'Privacy Analyst Evaluation'!$A$46:$F$120,6,0),""))&amp;""</f>
        <v/>
      </c>
      <c r="G140" s="248"/>
      <c r="H140" s="209" t="str">
        <f>IFERROR(IF($H139+1&gt;'(backend scoring)'!$Q$335,"",$H139+1),"")</f>
        <v/>
      </c>
      <c r="I140" s="209" t="str">
        <f t="array" ref="I140">XLOOKUP($H140,'(backend scoring)'!$S$2:$S$333,'(backend scoring)'!$A$2:$A$333,"")</f>
        <v/>
      </c>
      <c r="J140" s="209" t="str">
        <f>IFERROR(VLOOKUP($I140,'Institution Evaluation'!$A$55:$F$346,2,0),IFERROR(VLOOKUP($I140,'Privacy Analyst Evaluation'!$A$46:$F$120,2,0),""))</f>
        <v/>
      </c>
      <c r="K140" s="209" t="str">
        <f>IFERROR(VLOOKUP($I140,'Institution Evaluation'!$A$55:$F$346,3,0),IFERROR(VLOOKUP($I140,'Privacy Analyst Evaluation'!$A$46:$F$120,3,0),""))&amp;""</f>
        <v/>
      </c>
      <c r="L140" s="209" t="str">
        <f>IFERROR(VLOOKUP($I140,'Institution Evaluation'!$A$55:$F$346,4,0),IFERROR(VLOOKUP($I140,'Privacy Analyst Evaluation'!$A$46:$F$120,4,0),""))&amp;""</f>
        <v/>
      </c>
      <c r="M140" s="209" t="str">
        <f>IFERROR(VLOOKUP($I140,'Institution Evaluation'!$A$55:$F$346,6,0),IFERROR(VLOOKUP($I140,'Privacy Analyst Evaluation'!$A$46:$F$120,6,0),""))&amp;""</f>
        <v/>
      </c>
    </row>
    <row r="141" ht="15.75" customHeight="1">
      <c r="A141" s="209">
        <f>IFERROR(IF($A140+1&gt;'(backend scoring)'!$T$335,"",$A140+1),"")</f>
        <v>28</v>
      </c>
      <c r="B141" s="209" t="str">
        <f t="array" ref="B141">XLOOKUP($A141,'(backend scoring)'!$V$2:$V$333,'(backend scoring)'!$A$2:$A$333,"")</f>
        <v>AAAI-06</v>
      </c>
      <c r="C141" s="209" t="str">
        <f>IFERROR(VLOOKUP($B141,'Institution Evaluation'!$A$55:$F$346,2,0),IFERROR(VLOOKUP($B141,'Privacy Analyst Evaluation'!$A$46:$F$120,2,0),""))&amp;""</f>
        <v>Does your organization participate in InCommon or another eduGAIN-affiliated trust federation?*</v>
      </c>
      <c r="D141" s="209" t="str">
        <f>IFERROR(VLOOKUP($B141,'Institution Evaluation'!$A$55:$F$346,3,0),IFERROR(VLOOKUP($B141,'Privacy Analyst Evaluation'!$A$46:$F$120,3,0),""))&amp;""</f>
        <v>No</v>
      </c>
      <c r="E141" s="209" t="str">
        <f>IFERROR(VLOOKUP($B141,'Institution Evaluation'!$A$55:$F$346,4,0),IFERROR(VLOOKUP($B141,'Privacy Analyst Evaluation'!$A$46:$F$120,4,0),""))&amp;""</f>
        <v>CoGrader currently provides SSO via Google Workspace only and does not participate in InCommon or eduGAIN. Additional trust federation protocols may be supported in future roadmap iterations depending on district requirements.</v>
      </c>
      <c r="F141" s="209" t="str">
        <f>IFERROR(VLOOKUP($B141,'Institution Evaluation'!$A$55:$F$346,6,0),IFERROR(VLOOKUP($B141,'Privacy Analyst Evaluation'!$A$46:$F$120,6,0),""))&amp;""</f>
        <v/>
      </c>
      <c r="G141" s="248"/>
      <c r="H141" s="209" t="str">
        <f>IFERROR(IF($H140+1&gt;'(backend scoring)'!$Q$335,"",$H140+1),"")</f>
        <v/>
      </c>
      <c r="I141" s="209" t="str">
        <f t="array" ref="I141">XLOOKUP($H141,'(backend scoring)'!$S$2:$S$333,'(backend scoring)'!$A$2:$A$333,"")</f>
        <v/>
      </c>
      <c r="J141" s="209" t="str">
        <f>IFERROR(VLOOKUP($I141,'Institution Evaluation'!$A$55:$F$346,2,0),IFERROR(VLOOKUP($I141,'Privacy Analyst Evaluation'!$A$46:$F$120,2,0),""))</f>
        <v/>
      </c>
      <c r="K141" s="209" t="str">
        <f>IFERROR(VLOOKUP($I141,'Institution Evaluation'!$A$55:$F$346,3,0),IFERROR(VLOOKUP($I141,'Privacy Analyst Evaluation'!$A$46:$F$120,3,0),""))&amp;""</f>
        <v/>
      </c>
      <c r="L141" s="209" t="str">
        <f>IFERROR(VLOOKUP($I141,'Institution Evaluation'!$A$55:$F$346,4,0),IFERROR(VLOOKUP($I141,'Privacy Analyst Evaluation'!$A$46:$F$120,4,0),""))&amp;""</f>
        <v/>
      </c>
      <c r="M141" s="209" t="str">
        <f>IFERROR(VLOOKUP($I141,'Institution Evaluation'!$A$55:$F$346,6,0),IFERROR(VLOOKUP($I141,'Privacy Analyst Evaluation'!$A$46:$F$120,6,0),""))&amp;""</f>
        <v/>
      </c>
    </row>
    <row r="142" ht="15.75" customHeight="1">
      <c r="A142" s="209">
        <f>IFERROR(IF($A141+1&gt;'(backend scoring)'!$T$335,"",$A141+1),"")</f>
        <v>29</v>
      </c>
      <c r="B142" s="209" t="str">
        <f t="array" ref="B142">XLOOKUP($A142,'(backend scoring)'!$V$2:$V$333,'(backend scoring)'!$A$2:$A$333,"")</f>
        <v>AAAI-07</v>
      </c>
      <c r="C142" s="209" t="str">
        <f>IFERROR(VLOOKUP($B142,'Institution Evaluation'!$A$55:$F$346,2,0),IFERROR(VLOOKUP($B142,'Privacy Analyst Evaluation'!$A$46:$F$120,2,0),""))&amp;""</f>
        <v>Are there any passwords/passphrases hard-coded into your systems or solutions?*</v>
      </c>
      <c r="D142" s="209" t="str">
        <f>IFERROR(VLOOKUP($B142,'Institution Evaluation'!$A$55:$F$346,3,0),IFERROR(VLOOKUP($B142,'Privacy Analyst Evaluation'!$A$46:$F$120,3,0),""))&amp;""</f>
        <v>No</v>
      </c>
      <c r="E142" s="209" t="str">
        <f>IFERROR(VLOOKUP($B142,'Institution Evaluation'!$A$55:$F$346,4,0),IFERROR(VLOOKUP($B142,'Privacy Analyst Evaluation'!$A$46:$F$120,4,0),""))&amp;""</f>
        <v/>
      </c>
      <c r="F142" s="209" t="str">
        <f>IFERROR(VLOOKUP($B142,'Institution Evaluation'!$A$55:$F$346,6,0),IFERROR(VLOOKUP($B142,'Privacy Analyst Evaluation'!$A$46:$F$120,6,0),""))&amp;""</f>
        <v/>
      </c>
      <c r="G142" s="248"/>
      <c r="H142" s="209" t="str">
        <f>IFERROR(IF($H141+1&gt;'(backend scoring)'!$Q$335,"",$H141+1),"")</f>
        <v/>
      </c>
      <c r="I142" s="209" t="str">
        <f t="array" ref="I142">XLOOKUP($H142,'(backend scoring)'!$S$2:$S$333,'(backend scoring)'!$A$2:$A$333,"")</f>
        <v/>
      </c>
      <c r="J142" s="209" t="str">
        <f>IFERROR(VLOOKUP($I142,'Institution Evaluation'!$A$55:$F$346,2,0),IFERROR(VLOOKUP($I142,'Privacy Analyst Evaluation'!$A$46:$F$120,2,0),""))</f>
        <v/>
      </c>
      <c r="K142" s="209" t="str">
        <f>IFERROR(VLOOKUP($I142,'Institution Evaluation'!$A$55:$F$346,3,0),IFERROR(VLOOKUP($I142,'Privacy Analyst Evaluation'!$A$46:$F$120,3,0),""))&amp;""</f>
        <v/>
      </c>
      <c r="L142" s="209" t="str">
        <f>IFERROR(VLOOKUP($I142,'Institution Evaluation'!$A$55:$F$346,4,0),IFERROR(VLOOKUP($I142,'Privacy Analyst Evaluation'!$A$46:$F$120,4,0),""))&amp;""</f>
        <v/>
      </c>
      <c r="M142" s="209" t="str">
        <f>IFERROR(VLOOKUP($I142,'Institution Evaluation'!$A$55:$F$346,6,0),IFERROR(VLOOKUP($I142,'Privacy Analyst Evaluation'!$A$46:$F$120,6,0),""))&amp;""</f>
        <v/>
      </c>
    </row>
    <row r="143" ht="15.75" customHeight="1">
      <c r="A143" s="209">
        <f>IFERROR(IF($A142+1&gt;'(backend scoring)'!$T$335,"",$A142+1),"")</f>
        <v>30</v>
      </c>
      <c r="B143" s="209" t="str">
        <f t="array" ref="B143">XLOOKUP($A143,'(backend scoring)'!$V$2:$V$333,'(backend scoring)'!$A$2:$A$333,"")</f>
        <v>AAAI-08</v>
      </c>
      <c r="C143" s="209" t="str">
        <f>IFERROR(VLOOKUP($B143,'Institution Evaluation'!$A$55:$F$346,2,0),IFERROR(VLOOKUP($B143,'Privacy Analyst Evaluation'!$A$46:$F$120,2,0),""))&amp;""</f>
        <v>Are you storing any passwords in plaintext?*</v>
      </c>
      <c r="D143" s="209" t="str">
        <f>IFERROR(VLOOKUP($B143,'Institution Evaluation'!$A$55:$F$346,3,0),IFERROR(VLOOKUP($B143,'Privacy Analyst Evaluation'!$A$46:$F$120,3,0),""))&amp;""</f>
        <v>No</v>
      </c>
      <c r="E143" s="209" t="str">
        <f>IFERROR(VLOOKUP($B143,'Institution Evaluation'!$A$55:$F$346,4,0),IFERROR(VLOOKUP($B143,'Privacy Analyst Evaluation'!$A$46:$F$120,4,0),""))&amp;""</f>
        <v>Not applicable. </v>
      </c>
      <c r="F143" s="209" t="str">
        <f>IFERROR(VLOOKUP($B143,'Institution Evaluation'!$A$55:$F$346,6,0),IFERROR(VLOOKUP($B143,'Privacy Analyst Evaluation'!$A$46:$F$120,6,0),""))&amp;""</f>
        <v/>
      </c>
      <c r="G143" s="248"/>
      <c r="H143" s="209" t="str">
        <f>IFERROR(IF($H142+1&gt;'(backend scoring)'!$Q$335,"",$H142+1),"")</f>
        <v/>
      </c>
      <c r="I143" s="209" t="str">
        <f t="array" ref="I143">XLOOKUP($H143,'(backend scoring)'!$S$2:$S$333,'(backend scoring)'!$A$2:$A$333,"")</f>
        <v/>
      </c>
      <c r="J143" s="209" t="str">
        <f>IFERROR(VLOOKUP($I143,'Institution Evaluation'!$A$55:$F$346,2,0),IFERROR(VLOOKUP($I143,'Privacy Analyst Evaluation'!$A$46:$F$120,2,0),""))</f>
        <v/>
      </c>
      <c r="K143" s="209" t="str">
        <f>IFERROR(VLOOKUP($I143,'Institution Evaluation'!$A$55:$F$346,3,0),IFERROR(VLOOKUP($I143,'Privacy Analyst Evaluation'!$A$46:$F$120,3,0),""))&amp;""</f>
        <v/>
      </c>
      <c r="L143" s="209" t="str">
        <f>IFERROR(VLOOKUP($I143,'Institution Evaluation'!$A$55:$F$346,4,0),IFERROR(VLOOKUP($I143,'Privacy Analyst Evaluation'!$A$46:$F$120,4,0),""))&amp;""</f>
        <v/>
      </c>
      <c r="M143" s="209" t="str">
        <f>IFERROR(VLOOKUP($I143,'Institution Evaluation'!$A$55:$F$346,6,0),IFERROR(VLOOKUP($I143,'Privacy Analyst Evaluation'!$A$46:$F$120,6,0),""))&amp;""</f>
        <v/>
      </c>
    </row>
    <row r="144" ht="15.75" customHeight="1">
      <c r="A144" s="209">
        <f>IFERROR(IF($A143+1&gt;'(backend scoring)'!$T$335,"",$A143+1),"")</f>
        <v>31</v>
      </c>
      <c r="B144" s="209" t="str">
        <f t="array" ref="B144">XLOOKUP($A144,'(backend scoring)'!$V$2:$V$333,'(backend scoring)'!$A$2:$A$333,"")</f>
        <v>AAAI-09</v>
      </c>
      <c r="C144" s="209" t="str">
        <f>IFERROR(VLOOKUP($B144,'Institution Evaluation'!$A$55:$F$346,2,0),IFERROR(VLOOKUP($B144,'Privacy Analyst Evaluation'!$A$46:$F$120,2,0),""))&amp;""</f>
        <v>Are audit logs available that include AT LEAST all of the following: login, logout, actions performed, and source IP address?*</v>
      </c>
      <c r="D144" s="209" t="str">
        <f>IFERROR(VLOOKUP($B144,'Institution Evaluation'!$A$55:$F$346,3,0),IFERROR(VLOOKUP($B144,'Privacy Analyst Evaluation'!$A$46:$F$120,3,0),""))&amp;""</f>
        <v>Yes</v>
      </c>
      <c r="E144" s="209" t="str">
        <f>IFERROR(VLOOKUP($B144,'Institution Evaluation'!$A$55:$F$346,4,0),IFERROR(VLOOKUP($B144,'Privacy Analyst Evaluation'!$A$46:$F$120,4,0),""))&amp;""</f>
        <v>Yes. Clerk's SessionWithActivities provides detailed session information including: the IP address from which this session activity originated, the city from which this session activity occurred (resolved by IP address geo-location), the country from which this session activity occurred, the name of the browser from which this session activity occurred, the type of the device which was used in this session activity.</v>
      </c>
      <c r="F144" s="209" t="str">
        <f>IFERROR(VLOOKUP($B144,'Institution Evaluation'!$A$55:$F$346,6,0),IFERROR(VLOOKUP($B144,'Privacy Analyst Evaluation'!$A$46:$F$120,6,0),""))&amp;""</f>
        <v/>
      </c>
      <c r="G144" s="248"/>
      <c r="H144" s="209" t="str">
        <f>IFERROR(IF($H143+1&gt;'(backend scoring)'!$Q$335,"",$H143+1),"")</f>
        <v/>
      </c>
      <c r="I144" s="209" t="str">
        <f t="array" ref="I144">XLOOKUP($H144,'(backend scoring)'!$S$2:$S$333,'(backend scoring)'!$A$2:$A$333,"")</f>
        <v/>
      </c>
      <c r="J144" s="209" t="str">
        <f>IFERROR(VLOOKUP($I144,'Institution Evaluation'!$A$55:$F$346,2,0),IFERROR(VLOOKUP($I144,'Privacy Analyst Evaluation'!$A$46:$F$120,2,0),""))</f>
        <v/>
      </c>
      <c r="K144" s="209" t="str">
        <f>IFERROR(VLOOKUP($I144,'Institution Evaluation'!$A$55:$F$346,3,0),IFERROR(VLOOKUP($I144,'Privacy Analyst Evaluation'!$A$46:$F$120,3,0),""))&amp;""</f>
        <v/>
      </c>
      <c r="L144" s="209" t="str">
        <f>IFERROR(VLOOKUP($I144,'Institution Evaluation'!$A$55:$F$346,4,0),IFERROR(VLOOKUP($I144,'Privacy Analyst Evaluation'!$A$46:$F$120,4,0),""))&amp;""</f>
        <v/>
      </c>
      <c r="M144" s="209" t="str">
        <f>IFERROR(VLOOKUP($I144,'Institution Evaluation'!$A$55:$F$346,6,0),IFERROR(VLOOKUP($I144,'Privacy Analyst Evaluation'!$A$46:$F$120,6,0),""))&amp;""</f>
        <v/>
      </c>
    </row>
    <row r="145" ht="15.75" customHeight="1">
      <c r="A145" s="209">
        <f>IFERROR(IF($A144+1&gt;'(backend scoring)'!$T$335,"",$A144+1),"")</f>
        <v>32</v>
      </c>
      <c r="B145" s="209" t="str">
        <f t="array" ref="B145">XLOOKUP($A145,'(backend scoring)'!$V$2:$V$333,'(backend scoring)'!$A$2:$A$333,"")</f>
        <v>AAAI-11</v>
      </c>
      <c r="C145" s="209" t="str">
        <f>IFERROR(VLOOKUP($B145,'Institution Evaluation'!$A$55:$F$346,2,0),IFERROR(VLOOKUP($B145,'Privacy Analyst Evaluation'!$A$46:$F$120,2,0),""))&amp;""</f>
        <v>Can you provide the institution documentation regarding the retention period for those logs, how logs are protected, and whether they are accessible to the customer (and if so, how)?*</v>
      </c>
      <c r="D145" s="209" t="str">
        <f>IFERROR(VLOOKUP($B145,'Institution Evaluation'!$A$55:$F$346,3,0),IFERROR(VLOOKUP($B145,'Privacy Analyst Evaluation'!$A$46:$F$120,3,0),""))&amp;""</f>
        <v>Yes</v>
      </c>
      <c r="E145" s="209" t="str">
        <f>IFERROR(VLOOKUP($B145,'Institution Evaluation'!$A$55:$F$346,4,0),IFERROR(VLOOKUP($B145,'Privacy Analyst Evaluation'!$A$46:$F$120,4,0),""))&amp;""</f>
        <v>Retention period: CoGrader retains logs for at least 30 days per policy.
Protection: Logs are protected against tampering per CoGrader's Logging &amp; Monitoring policy.
Customer accessibility: Session activity data is accessible via Clerk's API. User.getSessions() retrieves all active sessions for this user, returning an array of SessionWithActivities objects</v>
      </c>
      <c r="F145" s="209" t="str">
        <f>IFERROR(VLOOKUP($B145,'Institution Evaluation'!$A$55:$F$346,6,0),IFERROR(VLOOKUP($B145,'Privacy Analyst Evaluation'!$A$46:$F$120,6,0),""))&amp;""</f>
        <v/>
      </c>
      <c r="G145" s="248"/>
      <c r="H145" s="209" t="str">
        <f>IFERROR(IF($H144+1&gt;'(backend scoring)'!$Q$335,"",$H144+1),"")</f>
        <v/>
      </c>
      <c r="I145" s="209" t="str">
        <f t="array" ref="I145">XLOOKUP($H145,'(backend scoring)'!$S$2:$S$333,'(backend scoring)'!$A$2:$A$333,"")</f>
        <v/>
      </c>
      <c r="J145" s="209" t="str">
        <f>IFERROR(VLOOKUP($I145,'Institution Evaluation'!$A$55:$F$346,2,0),IFERROR(VLOOKUP($I145,'Privacy Analyst Evaluation'!$A$46:$F$120,2,0),""))</f>
        <v/>
      </c>
      <c r="K145" s="209" t="str">
        <f>IFERROR(VLOOKUP($I145,'Institution Evaluation'!$A$55:$F$346,3,0),IFERROR(VLOOKUP($I145,'Privacy Analyst Evaluation'!$A$46:$F$120,3,0),""))&amp;""</f>
        <v/>
      </c>
      <c r="L145" s="209" t="str">
        <f>IFERROR(VLOOKUP($I145,'Institution Evaluation'!$A$55:$F$346,4,0),IFERROR(VLOOKUP($I145,'Privacy Analyst Evaluation'!$A$46:$F$120,4,0),""))&amp;""</f>
        <v/>
      </c>
      <c r="M145" s="209" t="str">
        <f>IFERROR(VLOOKUP($I145,'Institution Evaluation'!$A$55:$F$346,6,0),IFERROR(VLOOKUP($I145,'Privacy Analyst Evaluation'!$A$46:$F$120,6,0),""))&amp;""</f>
        <v/>
      </c>
    </row>
    <row r="146" ht="15.75" customHeight="1">
      <c r="A146" s="209">
        <f>IFERROR(IF($A145+1&gt;'(backend scoring)'!$T$335,"",$A145+1),"")</f>
        <v>33</v>
      </c>
      <c r="B146" s="209" t="str">
        <f t="array" ref="B146">XLOOKUP($A146,'(backend scoring)'!$V$2:$V$333,'(backend scoring)'!$A$2:$A$333,"")</f>
        <v>CHNG-01</v>
      </c>
      <c r="C146" s="209" t="str">
        <f>IFERROR(VLOOKUP($B146,'Institution Evaluation'!$A$55:$F$346,2,0),IFERROR(VLOOKUP($B146,'Privacy Analyst Evaluation'!$A$46:$F$120,2,0),""))&amp;""</f>
        <v>Will the institution be notified of major changes to your environment that could impact the institution's security posture?*</v>
      </c>
      <c r="D146" s="209" t="str">
        <f>IFERROR(VLOOKUP($B146,'Institution Evaluation'!$A$55:$F$346,3,0),IFERROR(VLOOKUP($B146,'Privacy Analyst Evaluation'!$A$46:$F$120,3,0),""))&amp;""</f>
        <v>Yes</v>
      </c>
      <c r="E146" s="209" t="str">
        <f>IFERROR(VLOOKUP($B146,'Institution Evaluation'!$A$55:$F$346,4,0),IFERROR(VLOOKUP($B146,'Privacy Analyst Evaluation'!$A$46:$F$120,4,0),""))&amp;""</f>
        <v>CoGrader maintains a documented change management process that requires notification of major changes to customers, with impact analysis and communications handled by Product/Operations. Release notes and scheduled maintenance notices are issued in advance.</v>
      </c>
      <c r="F146" s="209" t="str">
        <f>IFERROR(VLOOKUP($B146,'Institution Evaluation'!$A$55:$F$346,6,0),IFERROR(VLOOKUP($B146,'Privacy Analyst Evaluation'!$A$46:$F$120,6,0),""))&amp;""</f>
        <v/>
      </c>
      <c r="G146" s="248"/>
      <c r="H146" s="209" t="str">
        <f>IFERROR(IF($H145+1&gt;'(backend scoring)'!$Q$335,"",$H145+1),"")</f>
        <v/>
      </c>
      <c r="I146" s="209" t="str">
        <f t="array" ref="I146">XLOOKUP($H146,'(backend scoring)'!$S$2:$S$333,'(backend scoring)'!$A$2:$A$333,"")</f>
        <v/>
      </c>
      <c r="J146" s="209" t="str">
        <f>IFERROR(VLOOKUP($I146,'Institution Evaluation'!$A$55:$F$346,2,0),IFERROR(VLOOKUP($I146,'Privacy Analyst Evaluation'!$A$46:$F$120,2,0),""))</f>
        <v/>
      </c>
      <c r="K146" s="209" t="str">
        <f>IFERROR(VLOOKUP($I146,'Institution Evaluation'!$A$55:$F$346,3,0),IFERROR(VLOOKUP($I146,'Privacy Analyst Evaluation'!$A$46:$F$120,3,0),""))&amp;""</f>
        <v/>
      </c>
      <c r="L146" s="209" t="str">
        <f>IFERROR(VLOOKUP($I146,'Institution Evaluation'!$A$55:$F$346,4,0),IFERROR(VLOOKUP($I146,'Privacy Analyst Evaluation'!$A$46:$F$120,4,0),""))&amp;""</f>
        <v/>
      </c>
      <c r="M146" s="209" t="str">
        <f>IFERROR(VLOOKUP($I146,'Institution Evaluation'!$A$55:$F$346,6,0),IFERROR(VLOOKUP($I146,'Privacy Analyst Evaluation'!$A$46:$F$120,6,0),""))&amp;""</f>
        <v/>
      </c>
    </row>
    <row r="147" ht="15.75" customHeight="1">
      <c r="A147" s="209">
        <f>IFERROR(IF($A146+1&gt;'(backend scoring)'!$T$335,"",$A146+1),"")</f>
        <v>34</v>
      </c>
      <c r="B147" s="209" t="str">
        <f t="array" ref="B147">XLOOKUP($A147,'(backend scoring)'!$V$2:$V$333,'(backend scoring)'!$A$2:$A$333,"")</f>
        <v>CHNG-02</v>
      </c>
      <c r="C147" s="209" t="str">
        <f>IFERROR(VLOOKUP($B147,'Institution Evaluation'!$A$55:$F$346,2,0),IFERROR(VLOOKUP($B147,'Privacy Analyst Evaluation'!$A$46:$F$120,2,0),""))&amp;""</f>
        <v>Does the system support client customizations from one release to another?*</v>
      </c>
      <c r="D147" s="209" t="str">
        <f>IFERROR(VLOOKUP($B147,'Institution Evaluation'!$A$55:$F$346,3,0),IFERROR(VLOOKUP($B147,'Privacy Analyst Evaluation'!$A$46:$F$120,3,0),""))&amp;""</f>
        <v>Yes</v>
      </c>
      <c r="E147" s="209" t="str">
        <f>IFERROR(VLOOKUP($B147,'Institution Evaluation'!$A$55:$F$346,4,0),IFERROR(VLOOKUP($B147,'Privacy Analyst Evaluation'!$A$46:$F$120,4,0),""))&amp;""</f>
        <v>Customer customizations are supported and tracked as part of our release process. Customizations are evaluated for compatibility and security during change review.</v>
      </c>
      <c r="F147" s="209" t="str">
        <f>IFERROR(VLOOKUP($B147,'Institution Evaluation'!$A$55:$F$346,6,0),IFERROR(VLOOKUP($B147,'Privacy Analyst Evaluation'!$A$46:$F$120,6,0),""))&amp;""</f>
        <v/>
      </c>
      <c r="G147" s="248"/>
      <c r="H147" s="209" t="str">
        <f>IFERROR(IF($H146+1&gt;'(backend scoring)'!$Q$335,"",$H146+1),"")</f>
        <v/>
      </c>
      <c r="I147" s="209" t="str">
        <f t="array" ref="I147">XLOOKUP($H147,'(backend scoring)'!$S$2:$S$333,'(backend scoring)'!$A$2:$A$333,"")</f>
        <v/>
      </c>
      <c r="J147" s="209" t="str">
        <f>IFERROR(VLOOKUP($I147,'Institution Evaluation'!$A$55:$F$346,2,0),IFERROR(VLOOKUP($I147,'Privacy Analyst Evaluation'!$A$46:$F$120,2,0),""))</f>
        <v/>
      </c>
      <c r="K147" s="209" t="str">
        <f>IFERROR(VLOOKUP($I147,'Institution Evaluation'!$A$55:$F$346,3,0),IFERROR(VLOOKUP($I147,'Privacy Analyst Evaluation'!$A$46:$F$120,3,0),""))&amp;""</f>
        <v/>
      </c>
      <c r="L147" s="209" t="str">
        <f>IFERROR(VLOOKUP($I147,'Institution Evaluation'!$A$55:$F$346,4,0),IFERROR(VLOOKUP($I147,'Privacy Analyst Evaluation'!$A$46:$F$120,4,0),""))&amp;""</f>
        <v/>
      </c>
      <c r="M147" s="209" t="str">
        <f>IFERROR(VLOOKUP($I147,'Institution Evaluation'!$A$55:$F$346,6,0),IFERROR(VLOOKUP($I147,'Privacy Analyst Evaluation'!$A$46:$F$120,6,0),""))&amp;""</f>
        <v/>
      </c>
    </row>
    <row r="148" ht="15.75" customHeight="1">
      <c r="A148" s="209">
        <f>IFERROR(IF($A147+1&gt;'(backend scoring)'!$T$335,"",$A147+1),"")</f>
        <v>35</v>
      </c>
      <c r="B148" s="209" t="str">
        <f t="array" ref="B148">XLOOKUP($A148,'(backend scoring)'!$V$2:$V$333,'(backend scoring)'!$A$2:$A$333,"")</f>
        <v>CHNG-03</v>
      </c>
      <c r="C148" s="209" t="str">
        <f>IFERROR(VLOOKUP($B148,'Institution Evaluation'!$A$55:$F$346,2,0),IFERROR(VLOOKUP($B148,'Privacy Analyst Evaluation'!$A$46:$F$120,2,0),""))&amp;""</f>
        <v>Do you have an implemented system configuration management process (e.g.,secure "gold" images, etc.)?*</v>
      </c>
      <c r="D148" s="209" t="str">
        <f>IFERROR(VLOOKUP($B148,'Institution Evaluation'!$A$55:$F$346,3,0),IFERROR(VLOOKUP($B148,'Privacy Analyst Evaluation'!$A$46:$F$120,3,0),""))&amp;""</f>
        <v>Yes</v>
      </c>
      <c r="E148" s="209" t="str">
        <f>IFERROR(VLOOKUP($B148,'Institution Evaluation'!$A$55:$F$346,4,0),IFERROR(VLOOKUP($B148,'Privacy Analyst Evaluation'!$A$46:$F$120,4,0),""))&amp;""</f>
        <v>We use git based version control.</v>
      </c>
      <c r="F148" s="209" t="str">
        <f>IFERROR(VLOOKUP($B148,'Institution Evaluation'!$A$55:$F$346,6,0),IFERROR(VLOOKUP($B148,'Privacy Analyst Evaluation'!$A$46:$F$120,6,0),""))&amp;""</f>
        <v/>
      </c>
      <c r="G148" s="248"/>
      <c r="H148" s="209" t="str">
        <f>IFERROR(IF($H147+1&gt;'(backend scoring)'!$Q$335,"",$H147+1),"")</f>
        <v/>
      </c>
      <c r="I148" s="209" t="str">
        <f t="array" ref="I148">XLOOKUP($H148,'(backend scoring)'!$S$2:$S$333,'(backend scoring)'!$A$2:$A$333,"")</f>
        <v/>
      </c>
      <c r="J148" s="209" t="str">
        <f>IFERROR(VLOOKUP($I148,'Institution Evaluation'!$A$55:$F$346,2,0),IFERROR(VLOOKUP($I148,'Privacy Analyst Evaluation'!$A$46:$F$120,2,0),""))</f>
        <v/>
      </c>
      <c r="K148" s="209" t="str">
        <f>IFERROR(VLOOKUP($I148,'Institution Evaluation'!$A$55:$F$346,3,0),IFERROR(VLOOKUP($I148,'Privacy Analyst Evaluation'!$A$46:$F$120,3,0),""))&amp;""</f>
        <v/>
      </c>
      <c r="L148" s="209" t="str">
        <f>IFERROR(VLOOKUP($I148,'Institution Evaluation'!$A$55:$F$346,4,0),IFERROR(VLOOKUP($I148,'Privacy Analyst Evaluation'!$A$46:$F$120,4,0),""))&amp;""</f>
        <v/>
      </c>
      <c r="M148" s="209" t="str">
        <f>IFERROR(VLOOKUP($I148,'Institution Evaluation'!$A$55:$F$346,6,0),IFERROR(VLOOKUP($I148,'Privacy Analyst Evaluation'!$A$46:$F$120,6,0),""))&amp;""</f>
        <v/>
      </c>
    </row>
    <row r="149" ht="15.75" customHeight="1">
      <c r="A149" s="209">
        <f>IFERROR(IF($A148+1&gt;'(backend scoring)'!$T$335,"",$A148+1),"")</f>
        <v>36</v>
      </c>
      <c r="B149" s="209" t="str">
        <f t="array" ref="B149">XLOOKUP($A149,'(backend scoring)'!$V$2:$V$333,'(backend scoring)'!$A$2:$A$333,"")</f>
        <v>DATA-01</v>
      </c>
      <c r="C149" s="209" t="str">
        <f>IFERROR(VLOOKUP($B149,'Institution Evaluation'!$A$55:$F$346,2,0),IFERROR(VLOOKUP($B149,'Privacy Analyst Evaluation'!$A$46:$F$120,2,0),""))&amp;""</f>
        <v>Will the institution's data be stored on any devices (database servers, file servers, SAN, NAS, etc.) configured with non-RFC 1918/4193 (i.e., publicly routable) IP addresses?*</v>
      </c>
      <c r="D149" s="209" t="str">
        <f>IFERROR(VLOOKUP($B149,'Institution Evaluation'!$A$55:$F$346,3,0),IFERROR(VLOOKUP($B149,'Privacy Analyst Evaluation'!$A$46:$F$120,3,0),""))&amp;""</f>
        <v>No</v>
      </c>
      <c r="E149" s="209" t="str">
        <f>IFERROR(VLOOKUP($B149,'Institution Evaluation'!$A$55:$F$346,4,0),IFERROR(VLOOKUP($B149,'Privacy Analyst Evaluation'!$A$46:$F$120,4,0),""))&amp;""</f>
        <v>Production databases and storage are hosted inside Google Cloud Platform private networks and do not use publicly routable addresses for backend database/storage nodes. Public access is limited to front-end endpoints behind load-balancers and reverse proxies; all production cloud resources that hold customer data require documented approval before external access is granted.</v>
      </c>
      <c r="F149" s="209" t="str">
        <f>IFERROR(VLOOKUP($B149,'Institution Evaluation'!$A$55:$F$346,6,0),IFERROR(VLOOKUP($B149,'Privacy Analyst Evaluation'!$A$46:$F$120,6,0),""))&amp;""</f>
        <v/>
      </c>
      <c r="G149" s="248"/>
      <c r="H149" s="209" t="str">
        <f>IFERROR(IF($H148+1&gt;'(backend scoring)'!$Q$335,"",$H148+1),"")</f>
        <v/>
      </c>
      <c r="I149" s="209" t="str">
        <f t="array" ref="I149">XLOOKUP($H149,'(backend scoring)'!$S$2:$S$333,'(backend scoring)'!$A$2:$A$333,"")</f>
        <v/>
      </c>
      <c r="J149" s="209" t="str">
        <f>IFERROR(VLOOKUP($I149,'Institution Evaluation'!$A$55:$F$346,2,0),IFERROR(VLOOKUP($I149,'Privacy Analyst Evaluation'!$A$46:$F$120,2,0),""))</f>
        <v/>
      </c>
      <c r="K149" s="209" t="str">
        <f>IFERROR(VLOOKUP($I149,'Institution Evaluation'!$A$55:$F$346,3,0),IFERROR(VLOOKUP($I149,'Privacy Analyst Evaluation'!$A$46:$F$120,3,0),""))&amp;""</f>
        <v/>
      </c>
      <c r="L149" s="209" t="str">
        <f>IFERROR(VLOOKUP($I149,'Institution Evaluation'!$A$55:$F$346,4,0),IFERROR(VLOOKUP($I149,'Privacy Analyst Evaluation'!$A$46:$F$120,4,0),""))&amp;""</f>
        <v/>
      </c>
      <c r="M149" s="209" t="str">
        <f>IFERROR(VLOOKUP($I149,'Institution Evaluation'!$A$55:$F$346,6,0),IFERROR(VLOOKUP($I149,'Privacy Analyst Evaluation'!$A$46:$F$120,6,0),""))&amp;""</f>
        <v/>
      </c>
    </row>
    <row r="150" ht="15.75" customHeight="1">
      <c r="A150" s="209">
        <f>IFERROR(IF($A149+1&gt;'(backend scoring)'!$T$335,"",$A149+1),"")</f>
        <v>37</v>
      </c>
      <c r="B150" s="209" t="str">
        <f t="array" ref="B150">XLOOKUP($A150,'(backend scoring)'!$V$2:$V$333,'(backend scoring)'!$A$2:$A$333,"")</f>
        <v>DATA-02</v>
      </c>
      <c r="C150" s="209" t="str">
        <f>IFERROR(VLOOKUP($B150,'Institution Evaluation'!$A$55:$F$346,2,0),IFERROR(VLOOKUP($B150,'Privacy Analyst Evaluation'!$A$46:$F$120,2,0),""))&amp;""</f>
        <v>Is the transport of sensitive data encrypted using security protocols/algorithms (e.g., system-to-client)?*</v>
      </c>
      <c r="D150" s="209" t="str">
        <f>IFERROR(VLOOKUP($B150,'Institution Evaluation'!$A$55:$F$346,3,0),IFERROR(VLOOKUP($B150,'Privacy Analyst Evaluation'!$A$46:$F$120,3,0),""))&amp;""</f>
        <v>Yes</v>
      </c>
      <c r="E150" s="209" t="str">
        <f>IFERROR(VLOOKUP($B150,'Institution Evaluation'!$A$55:$F$346,4,0),IFERROR(VLOOKUP($B150,'Privacy Analyst Evaluation'!$A$46:$F$120,4,0),""))&amp;""</f>
        <v>All data in transit is protected by TLS (minimum TLS 1.2), and HTTPS is enforced for client and API traffic. Inter-service traffic and connections to subservice providers use strong TLS configurations.</v>
      </c>
      <c r="F150" s="209" t="str">
        <f>IFERROR(VLOOKUP($B150,'Institution Evaluation'!$A$55:$F$346,6,0),IFERROR(VLOOKUP($B150,'Privacy Analyst Evaluation'!$A$46:$F$120,6,0),""))&amp;""</f>
        <v/>
      </c>
      <c r="G150" s="248"/>
      <c r="H150" s="209" t="str">
        <f>IFERROR(IF($H149+1&gt;'(backend scoring)'!$Q$335,"",$H149+1),"")</f>
        <v/>
      </c>
      <c r="I150" s="209" t="str">
        <f t="array" ref="I150">XLOOKUP($H150,'(backend scoring)'!$S$2:$S$333,'(backend scoring)'!$A$2:$A$333,"")</f>
        <v/>
      </c>
      <c r="J150" s="209" t="str">
        <f>IFERROR(VLOOKUP($I150,'Institution Evaluation'!$A$55:$F$346,2,0),IFERROR(VLOOKUP($I150,'Privacy Analyst Evaluation'!$A$46:$F$120,2,0),""))</f>
        <v/>
      </c>
      <c r="K150" s="209" t="str">
        <f>IFERROR(VLOOKUP($I150,'Institution Evaluation'!$A$55:$F$346,3,0),IFERROR(VLOOKUP($I150,'Privacy Analyst Evaluation'!$A$46:$F$120,3,0),""))&amp;""</f>
        <v/>
      </c>
      <c r="L150" s="209" t="str">
        <f>IFERROR(VLOOKUP($I150,'Institution Evaluation'!$A$55:$F$346,4,0),IFERROR(VLOOKUP($I150,'Privacy Analyst Evaluation'!$A$46:$F$120,4,0),""))&amp;""</f>
        <v/>
      </c>
      <c r="M150" s="209" t="str">
        <f>IFERROR(VLOOKUP($I150,'Institution Evaluation'!$A$55:$F$346,6,0),IFERROR(VLOOKUP($I150,'Privacy Analyst Evaluation'!$A$46:$F$120,6,0),""))&amp;""</f>
        <v/>
      </c>
    </row>
    <row r="151" ht="15.75" customHeight="1">
      <c r="A151" s="209">
        <f>IFERROR(IF($A150+1&gt;'(backend scoring)'!$T$335,"",$A150+1),"")</f>
        <v>38</v>
      </c>
      <c r="B151" s="209" t="str">
        <f t="array" ref="B151">XLOOKUP($A151,'(backend scoring)'!$V$2:$V$333,'(backend scoring)'!$A$2:$A$333,"")</f>
        <v>DATA-03</v>
      </c>
      <c r="C151" s="209" t="str">
        <f>IFERROR(VLOOKUP($B151,'Institution Evaluation'!$A$55:$F$346,2,0),IFERROR(VLOOKUP($B151,'Privacy Analyst Evaluation'!$A$46:$F$120,2,0),""))&amp;""</f>
        <v>Is the storage of sensitive data encrypted using security protocols/algorithms (e.g., disk encryption, at-rest, files, and within a running database)?*</v>
      </c>
      <c r="D151" s="209" t="str">
        <f>IFERROR(VLOOKUP($B151,'Institution Evaluation'!$A$55:$F$346,3,0),IFERROR(VLOOKUP($B151,'Privacy Analyst Evaluation'!$A$46:$F$120,3,0),""))&amp;""</f>
        <v>Yes</v>
      </c>
      <c r="E151" s="209" t="str">
        <f>IFERROR(VLOOKUP($B151,'Institution Evaluation'!$A$55:$F$346,4,0),IFERROR(VLOOKUP($B151,'Privacy Analyst Evaluation'!$A$46:$F$120,4,0),""))&amp;""</f>
        <v>Databases and backups are encrypted at rest using AES-256 (or cloud provider equivalent). Encryption at rest is enforced for production databases (Firebase/Firestore) and object storage.</v>
      </c>
      <c r="F151" s="209" t="str">
        <f>IFERROR(VLOOKUP($B151,'Institution Evaluation'!$A$55:$F$346,6,0),IFERROR(VLOOKUP($B151,'Privacy Analyst Evaluation'!$A$46:$F$120,6,0),""))&amp;""</f>
        <v/>
      </c>
      <c r="G151" s="248"/>
      <c r="H151" s="209" t="str">
        <f>IFERROR(IF($H150+1&gt;'(backend scoring)'!$Q$335,"",$H150+1),"")</f>
        <v/>
      </c>
      <c r="I151" s="209" t="str">
        <f t="array" ref="I151">XLOOKUP($H151,'(backend scoring)'!$S$2:$S$333,'(backend scoring)'!$A$2:$A$333,"")</f>
        <v/>
      </c>
      <c r="J151" s="209" t="str">
        <f>IFERROR(VLOOKUP($I151,'Institution Evaluation'!$A$55:$F$346,2,0),IFERROR(VLOOKUP($I151,'Privacy Analyst Evaluation'!$A$46:$F$120,2,0),""))</f>
        <v/>
      </c>
      <c r="K151" s="209" t="str">
        <f>IFERROR(VLOOKUP($I151,'Institution Evaluation'!$A$55:$F$346,3,0),IFERROR(VLOOKUP($I151,'Privacy Analyst Evaluation'!$A$46:$F$120,3,0),""))&amp;""</f>
        <v/>
      </c>
      <c r="L151" s="209" t="str">
        <f>IFERROR(VLOOKUP($I151,'Institution Evaluation'!$A$55:$F$346,4,0),IFERROR(VLOOKUP($I151,'Privacy Analyst Evaluation'!$A$46:$F$120,4,0),""))&amp;""</f>
        <v/>
      </c>
      <c r="M151" s="209" t="str">
        <f>IFERROR(VLOOKUP($I151,'Institution Evaluation'!$A$55:$F$346,6,0),IFERROR(VLOOKUP($I151,'Privacy Analyst Evaluation'!$A$46:$F$120,6,0),""))&amp;""</f>
        <v/>
      </c>
    </row>
    <row r="152" ht="15.75" customHeight="1">
      <c r="A152" s="209">
        <f>IFERROR(IF($A151+1&gt;'(backend scoring)'!$T$335,"",$A151+1),"")</f>
        <v>39</v>
      </c>
      <c r="B152" s="209" t="str">
        <f t="array" ref="B152">XLOOKUP($A152,'(backend scoring)'!$V$2:$V$333,'(backend scoring)'!$A$2:$A$333,"")</f>
        <v>DATA-04</v>
      </c>
      <c r="C152" s="209" t="str">
        <f>IFERROR(VLOOKUP($B152,'Institution Evaluation'!$A$55:$F$346,2,0),IFERROR(VLOOKUP($B152,'Privacy Analyst Evaluation'!$A$46:$F$120,2,0),""))&amp;""</f>
        <v>Do all cryptographic modules in use in your solution conform to the Federal Information Processing Standards (FIPS PUB 140-2 or 140-3)?*</v>
      </c>
      <c r="D152" s="209" t="str">
        <f>IFERROR(VLOOKUP($B152,'Institution Evaluation'!$A$55:$F$346,3,0),IFERROR(VLOOKUP($B152,'Privacy Analyst Evaluation'!$A$46:$F$120,3,0),""))&amp;""</f>
        <v>Yes</v>
      </c>
      <c r="E152" s="209" t="str">
        <f>IFERROR(VLOOKUP($B152,'Institution Evaluation'!$A$55:$F$346,4,0),IFERROR(VLOOKUP($B152,'Privacy Analyst Evaluation'!$A$46:$F$120,4,0),""))&amp;""</f>
        <v>CoGrader relies on cloud provider cryptographic services and HSM/cloud-KMS capabilities that meet FIPS 140-2/140-3 standards when required. Keys are stored and managed using approved key management systems (HSMs or cloud KMS) and cryptographic libraries consistent with customer/regulatory requirements; we will enable FIPS-validated modules where requested contractually.</v>
      </c>
      <c r="F152" s="209" t="str">
        <f>IFERROR(VLOOKUP($B152,'Institution Evaluation'!$A$55:$F$346,6,0),IFERROR(VLOOKUP($B152,'Privacy Analyst Evaluation'!$A$46:$F$120,6,0),""))&amp;""</f>
        <v/>
      </c>
      <c r="G152" s="248"/>
      <c r="H152" s="209" t="str">
        <f>IFERROR(IF($H151+1&gt;'(backend scoring)'!$Q$335,"",$H151+1),"")</f>
        <v/>
      </c>
      <c r="I152" s="209" t="str">
        <f t="array" ref="I152">XLOOKUP($H152,'(backend scoring)'!$S$2:$S$333,'(backend scoring)'!$A$2:$A$333,"")</f>
        <v/>
      </c>
      <c r="J152" s="209" t="str">
        <f>IFERROR(VLOOKUP($I152,'Institution Evaluation'!$A$55:$F$346,2,0),IFERROR(VLOOKUP($I152,'Privacy Analyst Evaluation'!$A$46:$F$120,2,0),""))</f>
        <v/>
      </c>
      <c r="K152" s="209" t="str">
        <f>IFERROR(VLOOKUP($I152,'Institution Evaluation'!$A$55:$F$346,3,0),IFERROR(VLOOKUP($I152,'Privacy Analyst Evaluation'!$A$46:$F$120,3,0),""))&amp;""</f>
        <v/>
      </c>
      <c r="L152" s="209" t="str">
        <f>IFERROR(VLOOKUP($I152,'Institution Evaluation'!$A$55:$F$346,4,0),IFERROR(VLOOKUP($I152,'Privacy Analyst Evaluation'!$A$46:$F$120,4,0),""))&amp;""</f>
        <v/>
      </c>
      <c r="M152" s="209" t="str">
        <f>IFERROR(VLOOKUP($I152,'Institution Evaluation'!$A$55:$F$346,6,0),IFERROR(VLOOKUP($I152,'Privacy Analyst Evaluation'!$A$46:$F$120,6,0),""))&amp;""</f>
        <v/>
      </c>
    </row>
    <row r="153" ht="15.75" customHeight="1">
      <c r="A153" s="209">
        <f>IFERROR(IF($A152+1&gt;'(backend scoring)'!$T$335,"",$A152+1),"")</f>
        <v>40</v>
      </c>
      <c r="B153" s="209" t="str">
        <f t="array" ref="B153">XLOOKUP($A153,'(backend scoring)'!$V$2:$V$333,'(backend scoring)'!$A$2:$A$333,"")</f>
        <v>DATA-05</v>
      </c>
      <c r="C153" s="209" t="str">
        <f>IFERROR(VLOOKUP($B153,'Institution Evaluation'!$A$55:$F$346,2,0),IFERROR(VLOOKUP($B153,'Privacy Analyst Evaluation'!$A$46:$F$120,2,0),""))&amp;""</f>
        <v>Will the institution's data be available within the system for a period of time at the completion of this contract?*</v>
      </c>
      <c r="D153" s="209" t="str">
        <f>IFERROR(VLOOKUP($B153,'Institution Evaluation'!$A$55:$F$346,3,0),IFERROR(VLOOKUP($B153,'Privacy Analyst Evaluation'!$A$46:$F$120,3,0),""))&amp;""</f>
        <v>Yes</v>
      </c>
      <c r="E153" s="209" t="str">
        <f>IFERROR(VLOOKUP($B153,'Institution Evaluation'!$A$55:$F$346,4,0),IFERROR(VLOOKUP($B153,'Privacy Analyst Evaluation'!$A$46:$F$120,4,0),""))&amp;""</f>
        <v>At contract termination we provide an export of institutional data (standard export formats such as JSON/CSV) and retain copies only as needed to support the transition/termination obligations. Typical practice is to provide exports and then securely delete retained copies per the DPA; per customer agreements CoGrader supports a 90-day retrieval/export window for customers.</v>
      </c>
      <c r="F153" s="209" t="str">
        <f>IFERROR(VLOOKUP($B153,'Institution Evaluation'!$A$55:$F$346,6,0),IFERROR(VLOOKUP($B153,'Privacy Analyst Evaluation'!$A$46:$F$120,6,0),""))&amp;""</f>
        <v/>
      </c>
      <c r="G153" s="248"/>
      <c r="H153" s="209" t="str">
        <f>IFERROR(IF($H152+1&gt;'(backend scoring)'!$Q$335,"",$H152+1),"")</f>
        <v/>
      </c>
      <c r="I153" s="209" t="str">
        <f t="array" ref="I153">XLOOKUP($H153,'(backend scoring)'!$S$2:$S$333,'(backend scoring)'!$A$2:$A$333,"")</f>
        <v/>
      </c>
      <c r="J153" s="209" t="str">
        <f>IFERROR(VLOOKUP($I153,'Institution Evaluation'!$A$55:$F$346,2,0),IFERROR(VLOOKUP($I153,'Privacy Analyst Evaluation'!$A$46:$F$120,2,0),""))</f>
        <v/>
      </c>
      <c r="K153" s="209" t="str">
        <f>IFERROR(VLOOKUP($I153,'Institution Evaluation'!$A$55:$F$346,3,0),IFERROR(VLOOKUP($I153,'Privacy Analyst Evaluation'!$A$46:$F$120,3,0),""))&amp;""</f>
        <v/>
      </c>
      <c r="L153" s="209" t="str">
        <f>IFERROR(VLOOKUP($I153,'Institution Evaluation'!$A$55:$F$346,4,0),IFERROR(VLOOKUP($I153,'Privacy Analyst Evaluation'!$A$46:$F$120,4,0),""))&amp;""</f>
        <v/>
      </c>
      <c r="M153" s="209" t="str">
        <f>IFERROR(VLOOKUP($I153,'Institution Evaluation'!$A$55:$F$346,6,0),IFERROR(VLOOKUP($I153,'Privacy Analyst Evaluation'!$A$46:$F$120,6,0),""))&amp;""</f>
        <v/>
      </c>
    </row>
    <row r="154" ht="15.75" customHeight="1">
      <c r="A154" s="209">
        <f>IFERROR(IF($A153+1&gt;'(backend scoring)'!$T$335,"",$A153+1),"")</f>
        <v>41</v>
      </c>
      <c r="B154" s="209" t="str">
        <f t="array" ref="B154">XLOOKUP($A154,'(backend scoring)'!$V$2:$V$333,'(backend scoring)'!$A$2:$A$333,"")</f>
        <v>DATA-06</v>
      </c>
      <c r="C154" s="209" t="str">
        <f>IFERROR(VLOOKUP($B154,'Institution Evaluation'!$A$55:$F$346,2,0),IFERROR(VLOOKUP($B154,'Privacy Analyst Evaluation'!$A$46:$F$120,2,0),""))&amp;""</f>
        <v>Are ownership rights to all data, inputs, outputs, and metadata retained even through a provider acquisition or bankruptcy event?*</v>
      </c>
      <c r="D154" s="209" t="str">
        <f>IFERROR(VLOOKUP($B154,'Institution Evaluation'!$A$55:$F$346,3,0),IFERROR(VLOOKUP($B154,'Privacy Analyst Evaluation'!$A$46:$F$120,3,0),""))&amp;""</f>
        <v>Yes</v>
      </c>
      <c r="E154" s="209" t="str">
        <f>IFERROR(VLOOKUP($B154,'Institution Evaluation'!$A$55:$F$346,4,0),IFERROR(VLOOKUP($B154,'Privacy Analyst Evaluation'!$A$46:$F$120,4,0),""))&amp;""</f>
        <v>DPAs and service agreements explicitly preserve customer ownership rights of all data, inputs, outputs and metadata. Contractual terms state that ownership is retained by the institution even in provider acquisition or insolvency events.</v>
      </c>
      <c r="F154" s="209" t="str">
        <f>IFERROR(VLOOKUP($B154,'Institution Evaluation'!$A$55:$F$346,6,0),IFERROR(VLOOKUP($B154,'Privacy Analyst Evaluation'!$A$46:$F$120,6,0),""))&amp;""</f>
        <v/>
      </c>
      <c r="G154" s="248"/>
      <c r="H154" s="209" t="str">
        <f>IFERROR(IF($H153+1&gt;'(backend scoring)'!$Q$335,"",$H153+1),"")</f>
        <v/>
      </c>
      <c r="I154" s="209" t="str">
        <f t="array" ref="I154">XLOOKUP($H154,'(backend scoring)'!$S$2:$S$333,'(backend scoring)'!$A$2:$A$333,"")</f>
        <v/>
      </c>
      <c r="J154" s="209" t="str">
        <f>IFERROR(VLOOKUP($I154,'Institution Evaluation'!$A$55:$F$346,2,0),IFERROR(VLOOKUP($I154,'Privacy Analyst Evaluation'!$A$46:$F$120,2,0),""))</f>
        <v/>
      </c>
      <c r="K154" s="209" t="str">
        <f>IFERROR(VLOOKUP($I154,'Institution Evaluation'!$A$55:$F$346,3,0),IFERROR(VLOOKUP($I154,'Privacy Analyst Evaluation'!$A$46:$F$120,3,0),""))&amp;""</f>
        <v/>
      </c>
      <c r="L154" s="209" t="str">
        <f>IFERROR(VLOOKUP($I154,'Institution Evaluation'!$A$55:$F$346,4,0),IFERROR(VLOOKUP($I154,'Privacy Analyst Evaluation'!$A$46:$F$120,4,0),""))&amp;""</f>
        <v/>
      </c>
      <c r="M154" s="209" t="str">
        <f>IFERROR(VLOOKUP($I154,'Institution Evaluation'!$A$55:$F$346,6,0),IFERROR(VLOOKUP($I154,'Privacy Analyst Evaluation'!$A$46:$F$120,6,0),""))&amp;""</f>
        <v/>
      </c>
    </row>
    <row r="155" ht="15.75" customHeight="1">
      <c r="A155" s="209">
        <f>IFERROR(IF($A154+1&gt;'(backend scoring)'!$T$335,"",$A154+1),"")</f>
        <v>42</v>
      </c>
      <c r="B155" s="209" t="str">
        <f t="array" ref="B155">XLOOKUP($A155,'(backend scoring)'!$V$2:$V$333,'(backend scoring)'!$A$2:$A$333,"")</f>
        <v>DATA-07</v>
      </c>
      <c r="C155" s="209" t="str">
        <f>IFERROR(VLOOKUP($B155,'Institution Evaluation'!$A$55:$F$346,2,0),IFERROR(VLOOKUP($B155,'Privacy Analyst Evaluation'!$A$46:$F$120,2,0),""))&amp;""</f>
        <v>Do backups containing the institution's data ever leave the institution's data zone either physically or via network routing?*</v>
      </c>
      <c r="D155" s="209" t="str">
        <f>IFERROR(VLOOKUP($B155,'Institution Evaluation'!$A$55:$F$346,3,0),IFERROR(VLOOKUP($B155,'Privacy Analyst Evaluation'!$A$46:$F$120,3,0),""))&amp;""</f>
        <v>No</v>
      </c>
      <c r="E155" s="209" t="str">
        <f>IFERROR(VLOOKUP($B155,'Institution Evaluation'!$A$55:$F$346,4,0),IFERROR(VLOOKUP($B155,'Privacy Analyst Evaluation'!$A$46:$F$120,4,0),""))&amp;""</f>
        <v>Backups are always encrypted at rest and in transit and do not leave secure cloud environments.</v>
      </c>
      <c r="F155" s="209" t="str">
        <f>IFERROR(VLOOKUP($B155,'Institution Evaluation'!$A$55:$F$346,6,0),IFERROR(VLOOKUP($B155,'Privacy Analyst Evaluation'!$A$46:$F$120,6,0),""))&amp;""</f>
        <v/>
      </c>
      <c r="G155" s="248"/>
      <c r="H155" s="209" t="str">
        <f>IFERROR(IF($H154+1&gt;'(backend scoring)'!$Q$335,"",$H154+1),"")</f>
        <v/>
      </c>
      <c r="I155" s="209" t="str">
        <f t="array" ref="I155">XLOOKUP($H155,'(backend scoring)'!$S$2:$S$333,'(backend scoring)'!$A$2:$A$333,"")</f>
        <v/>
      </c>
      <c r="J155" s="209" t="str">
        <f>IFERROR(VLOOKUP($I155,'Institution Evaluation'!$A$55:$F$346,2,0),IFERROR(VLOOKUP($I155,'Privacy Analyst Evaluation'!$A$46:$F$120,2,0),""))</f>
        <v/>
      </c>
      <c r="K155" s="209" t="str">
        <f>IFERROR(VLOOKUP($I155,'Institution Evaluation'!$A$55:$F$346,3,0),IFERROR(VLOOKUP($I155,'Privacy Analyst Evaluation'!$A$46:$F$120,3,0),""))&amp;""</f>
        <v/>
      </c>
      <c r="L155" s="209" t="str">
        <f>IFERROR(VLOOKUP($I155,'Institution Evaluation'!$A$55:$F$346,4,0),IFERROR(VLOOKUP($I155,'Privacy Analyst Evaluation'!$A$46:$F$120,4,0),""))&amp;""</f>
        <v/>
      </c>
      <c r="M155" s="209" t="str">
        <f>IFERROR(VLOOKUP($I155,'Institution Evaluation'!$A$55:$F$346,6,0),IFERROR(VLOOKUP($I155,'Privacy Analyst Evaluation'!$A$46:$F$120,6,0),""))&amp;""</f>
        <v/>
      </c>
    </row>
    <row r="156" ht="15.75" customHeight="1">
      <c r="A156" s="209">
        <f>IFERROR(IF($A155+1&gt;'(backend scoring)'!$T$335,"",$A155+1),"")</f>
        <v>43</v>
      </c>
      <c r="B156" s="209" t="str">
        <f t="array" ref="B156">XLOOKUP($A156,'(backend scoring)'!$V$2:$V$333,'(backend scoring)'!$A$2:$A$333,"")</f>
        <v>DATA-08</v>
      </c>
      <c r="C156" s="209" t="str">
        <f>IFERROR(VLOOKUP($B156,'Institution Evaluation'!$A$55:$F$346,2,0),IFERROR(VLOOKUP($B156,'Privacy Analyst Evaluation'!$A$46:$F$120,2,0),""))&amp;""</f>
        <v>Is media used for long-term retention of business data and archival purposes stored in a secure, environmentally protected area?*</v>
      </c>
      <c r="D156" s="209" t="str">
        <f>IFERROR(VLOOKUP($B156,'Institution Evaluation'!$A$55:$F$346,3,0),IFERROR(VLOOKUP($B156,'Privacy Analyst Evaluation'!$A$46:$F$120,3,0),""))&amp;""</f>
        <v>Yes</v>
      </c>
      <c r="E156" s="209" t="str">
        <f>IFERROR(VLOOKUP($B156,'Institution Evaluation'!$A$55:$F$346,4,0),IFERROR(VLOOKUP($B156,'Privacy Analyst Evaluation'!$A$46:$F$120,4,0),""))&amp;""</f>
        <v>Long-term archives and retention media are stored in secure cloud storage provided by GCP with physical facility controls, environmental protections and logical access controls. For any physical media, approved secure storage and chain-of-custody procedures are used.</v>
      </c>
      <c r="F156" s="209" t="str">
        <f>IFERROR(VLOOKUP($B156,'Institution Evaluation'!$A$55:$F$346,6,0),IFERROR(VLOOKUP($B156,'Privacy Analyst Evaluation'!$A$46:$F$120,6,0),""))&amp;""</f>
        <v/>
      </c>
      <c r="G156" s="248"/>
      <c r="H156" s="209" t="str">
        <f>IFERROR(IF($H155+1&gt;'(backend scoring)'!$Q$335,"",$H155+1),"")</f>
        <v/>
      </c>
      <c r="I156" s="209" t="str">
        <f t="array" ref="I156">XLOOKUP($H156,'(backend scoring)'!$S$2:$S$333,'(backend scoring)'!$A$2:$A$333,"")</f>
        <v/>
      </c>
      <c r="J156" s="209" t="str">
        <f>IFERROR(VLOOKUP($I156,'Institution Evaluation'!$A$55:$F$346,2,0),IFERROR(VLOOKUP($I156,'Privacy Analyst Evaluation'!$A$46:$F$120,2,0),""))</f>
        <v/>
      </c>
      <c r="K156" s="209" t="str">
        <f>IFERROR(VLOOKUP($I156,'Institution Evaluation'!$A$55:$F$346,3,0),IFERROR(VLOOKUP($I156,'Privacy Analyst Evaluation'!$A$46:$F$120,3,0),""))&amp;""</f>
        <v/>
      </c>
      <c r="L156" s="209" t="str">
        <f>IFERROR(VLOOKUP($I156,'Institution Evaluation'!$A$55:$F$346,4,0),IFERROR(VLOOKUP($I156,'Privacy Analyst Evaluation'!$A$46:$F$120,4,0),""))&amp;""</f>
        <v/>
      </c>
      <c r="M156" s="209" t="str">
        <f>IFERROR(VLOOKUP($I156,'Institution Evaluation'!$A$55:$F$346,6,0),IFERROR(VLOOKUP($I156,'Privacy Analyst Evaluation'!$A$46:$F$120,6,0),""))&amp;""</f>
        <v/>
      </c>
    </row>
    <row r="157" ht="15.75" customHeight="1">
      <c r="A157" s="209">
        <f>IFERROR(IF($A156+1&gt;'(backend scoring)'!$T$335,"",$A156+1),"")</f>
        <v>44</v>
      </c>
      <c r="B157" s="209" t="str">
        <f t="array" ref="B157">XLOOKUP($A157,'(backend scoring)'!$V$2:$V$333,'(backend scoring)'!$A$2:$A$333,"")</f>
        <v>DCTR-06</v>
      </c>
      <c r="C157" s="209" t="str">
        <f>IFERROR(VLOOKUP($B157,'Institution Evaluation'!$A$55:$F$346,2,0),IFERROR(VLOOKUP($B157,'Privacy Analyst Evaluation'!$A$46:$F$120,2,0),""))&amp;""</f>
        <v>Does a physical barrier fully enclose the physical space, preventing unauthorized physical contact with any of your devices?*</v>
      </c>
      <c r="D157" s="209" t="str">
        <f>IFERROR(VLOOKUP($B157,'Institution Evaluation'!$A$55:$F$346,3,0),IFERROR(VLOOKUP($B157,'Privacy Analyst Evaluation'!$A$46:$F$120,3,0),""))&amp;""</f>
        <v/>
      </c>
      <c r="E157" s="209" t="str">
        <f>IFERROR(VLOOKUP($B157,'Institution Evaluation'!$A$55:$F$346,4,0),IFERROR(VLOOKUP($B157,'Privacy Analyst Evaluation'!$A$46:$F$120,4,0),""))&amp;""</f>
        <v>This question does not apply.</v>
      </c>
      <c r="F157" s="209" t="str">
        <f>IFERROR(VLOOKUP($B157,'Institution Evaluation'!$A$55:$F$346,6,0),IFERROR(VLOOKUP($B157,'Privacy Analyst Evaluation'!$A$46:$F$120,6,0),""))&amp;""</f>
        <v/>
      </c>
      <c r="G157" s="248"/>
      <c r="H157" s="209" t="str">
        <f>IFERROR(IF($H156+1&gt;'(backend scoring)'!$Q$335,"",$H156+1),"")</f>
        <v/>
      </c>
      <c r="I157" s="209" t="str">
        <f t="array" ref="I157">XLOOKUP($H157,'(backend scoring)'!$S$2:$S$333,'(backend scoring)'!$A$2:$A$333,"")</f>
        <v/>
      </c>
      <c r="J157" s="209" t="str">
        <f>IFERROR(VLOOKUP($I157,'Institution Evaluation'!$A$55:$F$346,2,0),IFERROR(VLOOKUP($I157,'Privacy Analyst Evaluation'!$A$46:$F$120,2,0),""))</f>
        <v/>
      </c>
      <c r="K157" s="209" t="str">
        <f>IFERROR(VLOOKUP($I157,'Institution Evaluation'!$A$55:$F$346,3,0),IFERROR(VLOOKUP($I157,'Privacy Analyst Evaluation'!$A$46:$F$120,3,0),""))&amp;""</f>
        <v/>
      </c>
      <c r="L157" s="209" t="str">
        <f>IFERROR(VLOOKUP($I157,'Institution Evaluation'!$A$55:$F$346,4,0),IFERROR(VLOOKUP($I157,'Privacy Analyst Evaluation'!$A$46:$F$120,4,0),""))&amp;""</f>
        <v/>
      </c>
      <c r="M157" s="209" t="str">
        <f>IFERROR(VLOOKUP($I157,'Institution Evaluation'!$A$55:$F$346,6,0),IFERROR(VLOOKUP($I157,'Privacy Analyst Evaluation'!$A$46:$F$120,6,0),""))&amp;""</f>
        <v/>
      </c>
    </row>
    <row r="158" ht="15.75" customHeight="1">
      <c r="A158" s="209">
        <f>IFERROR(IF($A157+1&gt;'(backend scoring)'!$T$335,"",$A157+1),"")</f>
        <v>45</v>
      </c>
      <c r="B158" s="209" t="str">
        <f t="array" ref="B158">XLOOKUP($A158,'(backend scoring)'!$V$2:$V$333,'(backend scoring)'!$A$2:$A$333,"")</f>
        <v>DCTR-10</v>
      </c>
      <c r="C158" s="209" t="str">
        <f>IFERROR(VLOOKUP($B158,'Institution Evaluation'!$A$55:$F$346,2,0),IFERROR(VLOOKUP($B158,'Privacy Analyst Evaluation'!$A$46:$F$120,2,0),""))&amp;""</f>
        <v>Are redundant power strategies tested?*</v>
      </c>
      <c r="D158" s="209" t="str">
        <f>IFERROR(VLOOKUP($B158,'Institution Evaluation'!$A$55:$F$346,3,0),IFERROR(VLOOKUP($B158,'Privacy Analyst Evaluation'!$A$46:$F$120,3,0),""))&amp;""</f>
        <v/>
      </c>
      <c r="E158" s="209" t="str">
        <f>IFERROR(VLOOKUP($B158,'Institution Evaluation'!$A$55:$F$346,4,0),IFERROR(VLOOKUP($B158,'Privacy Analyst Evaluation'!$A$46:$F$120,4,0),""))&amp;""</f>
        <v>This question does not apply.</v>
      </c>
      <c r="F158" s="209" t="str">
        <f>IFERROR(VLOOKUP($B158,'Institution Evaluation'!$A$55:$F$346,6,0),IFERROR(VLOOKUP($B158,'Privacy Analyst Evaluation'!$A$46:$F$120,6,0),""))&amp;""</f>
        <v/>
      </c>
      <c r="G158" s="248"/>
      <c r="H158" s="209" t="str">
        <f>IFERROR(IF($H157+1&gt;'(backend scoring)'!$Q$335,"",$H157+1),"")</f>
        <v/>
      </c>
      <c r="I158" s="209" t="str">
        <f t="array" ref="I158">XLOOKUP($H158,'(backend scoring)'!$S$2:$S$333,'(backend scoring)'!$A$2:$A$333,"")</f>
        <v/>
      </c>
      <c r="J158" s="209" t="str">
        <f>IFERROR(VLOOKUP($I158,'Institution Evaluation'!$A$55:$F$346,2,0),IFERROR(VLOOKUP($I158,'Privacy Analyst Evaluation'!$A$46:$F$120,2,0),""))</f>
        <v/>
      </c>
      <c r="K158" s="209" t="str">
        <f>IFERROR(VLOOKUP($I158,'Institution Evaluation'!$A$55:$F$346,3,0),IFERROR(VLOOKUP($I158,'Privacy Analyst Evaluation'!$A$46:$F$120,3,0),""))&amp;""</f>
        <v/>
      </c>
      <c r="L158" s="209" t="str">
        <f>IFERROR(VLOOKUP($I158,'Institution Evaluation'!$A$55:$F$346,4,0),IFERROR(VLOOKUP($I158,'Privacy Analyst Evaluation'!$A$46:$F$120,4,0),""))&amp;""</f>
        <v/>
      </c>
      <c r="M158" s="209" t="str">
        <f>IFERROR(VLOOKUP($I158,'Institution Evaluation'!$A$55:$F$346,6,0),IFERROR(VLOOKUP($I158,'Privacy Analyst Evaluation'!$A$46:$F$120,6,0),""))&amp;""</f>
        <v/>
      </c>
    </row>
    <row r="159" ht="15.75" customHeight="1">
      <c r="A159" s="209">
        <f>IFERROR(IF($A158+1&gt;'(backend scoring)'!$T$335,"",$A158+1),"")</f>
        <v>46</v>
      </c>
      <c r="B159" s="209" t="str">
        <f t="array" ref="B159">XLOOKUP($A159,'(backend scoring)'!$V$2:$V$333,'(backend scoring)'!$A$2:$A$333,"")</f>
        <v>FIDP-01</v>
      </c>
      <c r="C159" s="209" t="str">
        <f>IFERROR(VLOOKUP($B159,'Institution Evaluation'!$A$55:$F$346,2,0),IFERROR(VLOOKUP($B159,'Privacy Analyst Evaluation'!$A$46:$F$120,2,0),""))&amp;""</f>
        <v>Are you utilizing a stateful packet inspection (SPI) firewall?*</v>
      </c>
      <c r="D159" s="209" t="str">
        <f>IFERROR(VLOOKUP($B159,'Institution Evaluation'!$A$55:$F$346,3,0),IFERROR(VLOOKUP($B159,'Privacy Analyst Evaluation'!$A$46:$F$120,3,0),""))&amp;""</f>
        <v>Yes</v>
      </c>
      <c r="E159" s="209" t="str">
        <f>IFERROR(VLOOKUP($B159,'Institution Evaluation'!$A$55:$F$346,4,0),IFERROR(VLOOKUP($B159,'Privacy Analyst Evaluation'!$A$46:$F$120,4,0),""))&amp;""</f>
        <v>Yes. CoGrader uses firewalls configured to prevent unauthorized access (Control CA-66). Our infrastructure is hosted on Google Cloud Platform, which provides enterprise-grade VPC firewall capabilities with stateful packet inspection as part of the underlying cloud security architecture. Firewall rulesets are reviewed at least annually, and required changes are tracked to completion (Control CA-71). Privileged access to the firewall is restricted to authorized users with a documented business need (Control CA-43).</v>
      </c>
      <c r="F159" s="209" t="str">
        <f>IFERROR(VLOOKUP($B159,'Institution Evaluation'!$A$55:$F$346,6,0),IFERROR(VLOOKUP($B159,'Privacy Analyst Evaluation'!$A$46:$F$120,6,0),""))&amp;""</f>
        <v/>
      </c>
      <c r="G159" s="248"/>
      <c r="H159" s="209" t="str">
        <f>IFERROR(IF($H158+1&gt;'(backend scoring)'!$Q$335,"",$H158+1),"")</f>
        <v/>
      </c>
      <c r="I159" s="209" t="str">
        <f t="array" ref="I159">XLOOKUP($H159,'(backend scoring)'!$S$2:$S$333,'(backend scoring)'!$A$2:$A$333,"")</f>
        <v/>
      </c>
      <c r="J159" s="209" t="str">
        <f>IFERROR(VLOOKUP($I159,'Institution Evaluation'!$A$55:$F$346,2,0),IFERROR(VLOOKUP($I159,'Privacy Analyst Evaluation'!$A$46:$F$120,2,0),""))</f>
        <v/>
      </c>
      <c r="K159" s="209" t="str">
        <f>IFERROR(VLOOKUP($I159,'Institution Evaluation'!$A$55:$F$346,3,0),IFERROR(VLOOKUP($I159,'Privacy Analyst Evaluation'!$A$46:$F$120,3,0),""))&amp;""</f>
        <v/>
      </c>
      <c r="L159" s="209" t="str">
        <f>IFERROR(VLOOKUP($I159,'Institution Evaluation'!$A$55:$F$346,4,0),IFERROR(VLOOKUP($I159,'Privacy Analyst Evaluation'!$A$46:$F$120,4,0),""))&amp;""</f>
        <v/>
      </c>
      <c r="M159" s="209" t="str">
        <f>IFERROR(VLOOKUP($I159,'Institution Evaluation'!$A$55:$F$346,6,0),IFERROR(VLOOKUP($I159,'Privacy Analyst Evaluation'!$A$46:$F$120,6,0),""))&amp;""</f>
        <v/>
      </c>
    </row>
    <row r="160" ht="15.75" customHeight="1">
      <c r="A160" s="209">
        <f>IFERROR(IF($A159+1&gt;'(backend scoring)'!$T$335,"",$A159+1),"")</f>
        <v>47</v>
      </c>
      <c r="B160" s="209" t="str">
        <f t="array" ref="B160">XLOOKUP($A160,'(backend scoring)'!$V$2:$V$333,'(backend scoring)'!$A$2:$A$333,"")</f>
        <v>FIDP-02</v>
      </c>
      <c r="C160" s="209" t="str">
        <f>IFERROR(VLOOKUP($B160,'Institution Evaluation'!$A$55:$F$346,2,0),IFERROR(VLOOKUP($B160,'Privacy Analyst Evaluation'!$A$46:$F$120,2,0),""))&amp;""</f>
        <v>Do you have a documented policy for firewall change requests?*</v>
      </c>
      <c r="D160" s="209" t="str">
        <f>IFERROR(VLOOKUP($B160,'Institution Evaluation'!$A$55:$F$346,3,0),IFERROR(VLOOKUP($B160,'Privacy Analyst Evaluation'!$A$46:$F$120,3,0),""))&amp;""</f>
        <v>Yes</v>
      </c>
      <c r="E160" s="209" t="str">
        <f>IFERROR(VLOOKUP($B160,'Institution Evaluation'!$A$55:$F$346,4,0),IFERROR(VLOOKUP($B160,'Privacy Analyst Evaluation'!$A$46:$F$120,4,0),""))&amp;""</f>
        <v>Yes. CoGrader maintains a formal Change Management Policy that governs all changes to infrastructure and network configurations. Specifically:
All change requests are evaluated by the product management team based on alignment with business strategy, prioritized according to benefits, urgency, required effort, and potential security impacts
Changes must be authorized, formally documented, tested, reviewed, and approved prior to implementation in the production environment (Control CA-39)
A dedicated ticket is created for each request using CoGrader's change management and ticketing tools
Firewall rulesets are reviewed at least annually, and required changes are tracked to completion (Control CA-71)
Network and system hardening standards are documented based on industry best practices and reviewed at least annually (Control CA-70)</v>
      </c>
      <c r="F160" s="209" t="str">
        <f>IFERROR(VLOOKUP($B160,'Institution Evaluation'!$A$55:$F$346,6,0),IFERROR(VLOOKUP($B160,'Privacy Analyst Evaluation'!$A$46:$F$120,6,0),""))&amp;""</f>
        <v/>
      </c>
      <c r="G160" s="248"/>
      <c r="H160" s="209" t="str">
        <f>IFERROR(IF($H159+1&gt;'(backend scoring)'!$Q$335,"",$H159+1),"")</f>
        <v/>
      </c>
      <c r="I160" s="209" t="str">
        <f t="array" ref="I160">XLOOKUP($H160,'(backend scoring)'!$S$2:$S$333,'(backend scoring)'!$A$2:$A$333,"")</f>
        <v/>
      </c>
      <c r="J160" s="209" t="str">
        <f>IFERROR(VLOOKUP($I160,'Institution Evaluation'!$A$55:$F$346,2,0),IFERROR(VLOOKUP($I160,'Privacy Analyst Evaluation'!$A$46:$F$120,2,0),""))</f>
        <v/>
      </c>
      <c r="K160" s="209" t="str">
        <f>IFERROR(VLOOKUP($I160,'Institution Evaluation'!$A$55:$F$346,3,0),IFERROR(VLOOKUP($I160,'Privacy Analyst Evaluation'!$A$46:$F$120,3,0),""))&amp;""</f>
        <v/>
      </c>
      <c r="L160" s="209" t="str">
        <f>IFERROR(VLOOKUP($I160,'Institution Evaluation'!$A$55:$F$346,4,0),IFERROR(VLOOKUP($I160,'Privacy Analyst Evaluation'!$A$46:$F$120,4,0),""))&amp;""</f>
        <v/>
      </c>
      <c r="M160" s="209" t="str">
        <f>IFERROR(VLOOKUP($I160,'Institution Evaluation'!$A$55:$F$346,6,0),IFERROR(VLOOKUP($I160,'Privacy Analyst Evaluation'!$A$46:$F$120,6,0),""))&amp;""</f>
        <v/>
      </c>
    </row>
    <row r="161" ht="15.75" customHeight="1">
      <c r="A161" s="209">
        <f>IFERROR(IF($A160+1&gt;'(backend scoring)'!$T$335,"",$A160+1),"")</f>
        <v>48</v>
      </c>
      <c r="B161" s="209" t="str">
        <f t="array" ref="B161">XLOOKUP($A161,'(backend scoring)'!$V$2:$V$333,'(backend scoring)'!$A$2:$A$333,"")</f>
        <v>FIDP-03</v>
      </c>
      <c r="C161" s="209" t="str">
        <f>IFERROR(VLOOKUP($B161,'Institution Evaluation'!$A$55:$F$346,2,0),IFERROR(VLOOKUP($B161,'Privacy Analyst Evaluation'!$A$46:$F$120,2,0),""))&amp;""</f>
        <v>Have you implemented an intrusion detection system (network-based)?*</v>
      </c>
      <c r="D161" s="209" t="str">
        <f>IFERROR(VLOOKUP($B161,'Institution Evaluation'!$A$55:$F$346,3,0),IFERROR(VLOOKUP($B161,'Privacy Analyst Evaluation'!$A$46:$F$120,3,0),""))&amp;""</f>
        <v>Yes</v>
      </c>
      <c r="E161" s="209" t="str">
        <f>IFERROR(VLOOKUP($B161,'Institution Evaluation'!$A$55:$F$346,4,0),IFERROR(VLOOKUP($B161,'Privacy Analyst Evaluation'!$A$46:$F$120,4,0),""))&amp;""</f>
        <v>Yes. CoGrader uses an intrusion detection system to provide continuous monitoring of the company's network and early detection of potential security breaches (Controls CA-68, CA-69). This capability is part of our broader security monitoring program, which includes:
A log management tool to identify events that may have a potential impact on security objectives (Control CA-17)
Infrastructure monitoring tools that generate alerts when specific predefined thresholds are met (Control CA-76)
Regular use of external intelligence sources to track newly discovered threats and vulnerabilities
Logging and analysis of unusual system activities to identify and mitigate potential threats</v>
      </c>
      <c r="F161" s="209" t="str">
        <f>IFERROR(VLOOKUP($B161,'Institution Evaluation'!$A$55:$F$346,6,0),IFERROR(VLOOKUP($B161,'Privacy Analyst Evaluation'!$A$46:$F$120,6,0),""))&amp;""</f>
        <v/>
      </c>
      <c r="G161" s="248"/>
      <c r="H161" s="209" t="str">
        <f>IFERROR(IF($H160+1&gt;'(backend scoring)'!$Q$335,"",$H160+1),"")</f>
        <v/>
      </c>
      <c r="I161" s="209" t="str">
        <f t="array" ref="I161">XLOOKUP($H161,'(backend scoring)'!$S$2:$S$333,'(backend scoring)'!$A$2:$A$333,"")</f>
        <v/>
      </c>
      <c r="J161" s="209" t="str">
        <f>IFERROR(VLOOKUP($I161,'Institution Evaluation'!$A$55:$F$346,2,0),IFERROR(VLOOKUP($I161,'Privacy Analyst Evaluation'!$A$46:$F$120,2,0),""))</f>
        <v/>
      </c>
      <c r="K161" s="209" t="str">
        <f>IFERROR(VLOOKUP($I161,'Institution Evaluation'!$A$55:$F$346,3,0),IFERROR(VLOOKUP($I161,'Privacy Analyst Evaluation'!$A$46:$F$120,3,0),""))&amp;""</f>
        <v/>
      </c>
      <c r="L161" s="209" t="str">
        <f>IFERROR(VLOOKUP($I161,'Institution Evaluation'!$A$55:$F$346,4,0),IFERROR(VLOOKUP($I161,'Privacy Analyst Evaluation'!$A$46:$F$120,4,0),""))&amp;""</f>
        <v/>
      </c>
      <c r="M161" s="209" t="str">
        <f>IFERROR(VLOOKUP($I161,'Institution Evaluation'!$A$55:$F$346,6,0),IFERROR(VLOOKUP($I161,'Privacy Analyst Evaluation'!$A$46:$F$120,6,0),""))&amp;""</f>
        <v/>
      </c>
    </row>
    <row r="162" ht="15.75" customHeight="1">
      <c r="A162" s="209">
        <f>IFERROR(IF($A161+1&gt;'(backend scoring)'!$T$335,"",$A161+1),"")</f>
        <v>49</v>
      </c>
      <c r="B162" s="209" t="str">
        <f t="array" ref="B162">XLOOKUP($A162,'(backend scoring)'!$V$2:$V$333,'(backend scoring)'!$A$2:$A$333,"")</f>
        <v>FIDP-04</v>
      </c>
      <c r="C162" s="209" t="str">
        <f>IFERROR(VLOOKUP($B162,'Institution Evaluation'!$A$55:$F$346,2,0),IFERROR(VLOOKUP($B162,'Privacy Analyst Evaluation'!$A$46:$F$120,2,0),""))&amp;""</f>
        <v>Do you employ host-based intrusion detection?*</v>
      </c>
      <c r="D162" s="209" t="str">
        <f>IFERROR(VLOOKUP($B162,'Institution Evaluation'!$A$55:$F$346,3,0),IFERROR(VLOOKUP($B162,'Privacy Analyst Evaluation'!$A$46:$F$120,3,0),""))&amp;""</f>
        <v>Yes</v>
      </c>
      <c r="E162" s="209" t="str">
        <f>IFERROR(VLOOKUP($B162,'Institution Evaluation'!$A$55:$F$346,4,0),IFERROR(VLOOKUP($B162,'Privacy Analyst Evaluation'!$A$46:$F$120,4,0),""))&amp;""</f>
        <v>Yes. CoGrader implements multiple host-based security controls to detect threats at the endpoint level:
Host-based vulnerability scans are performed at least quarterly on all external-facing systems (Control CA-16)
Anti-malware technology is deployed to environments commonly susceptible to malicious attacks, configured to update routinely and logged across all relevant systems (Control CA-74)
Infrastructure monitoring tools monitor systems, infrastructure, and performance, generating alerts when predefined thresholds are met (Control CA-76)
Critical and high vulnerabilities identified through scanning are tracked to remediation
Critical system files are monitored for unauthorized changes</v>
      </c>
      <c r="F162" s="209" t="str">
        <f>IFERROR(VLOOKUP($B162,'Institution Evaluation'!$A$55:$F$346,6,0),IFERROR(VLOOKUP($B162,'Privacy Analyst Evaluation'!$A$46:$F$120,6,0),""))&amp;""</f>
        <v/>
      </c>
      <c r="G162" s="248"/>
      <c r="H162" s="209" t="str">
        <f>IFERROR(IF($H161+1&gt;'(backend scoring)'!$Q$335,"",$H161+1),"")</f>
        <v/>
      </c>
      <c r="I162" s="209" t="str">
        <f t="array" ref="I162">XLOOKUP($H162,'(backend scoring)'!$S$2:$S$333,'(backend scoring)'!$A$2:$A$333,"")</f>
        <v/>
      </c>
      <c r="J162" s="209" t="str">
        <f>IFERROR(VLOOKUP($I162,'Institution Evaluation'!$A$55:$F$346,2,0),IFERROR(VLOOKUP($I162,'Privacy Analyst Evaluation'!$A$46:$F$120,2,0),""))</f>
        <v/>
      </c>
      <c r="K162" s="209" t="str">
        <f>IFERROR(VLOOKUP($I162,'Institution Evaluation'!$A$55:$F$346,3,0),IFERROR(VLOOKUP($I162,'Privacy Analyst Evaluation'!$A$46:$F$120,3,0),""))&amp;""</f>
        <v/>
      </c>
      <c r="L162" s="209" t="str">
        <f>IFERROR(VLOOKUP($I162,'Institution Evaluation'!$A$55:$F$346,4,0),IFERROR(VLOOKUP($I162,'Privacy Analyst Evaluation'!$A$46:$F$120,4,0),""))&amp;""</f>
        <v/>
      </c>
      <c r="M162" s="209" t="str">
        <f>IFERROR(VLOOKUP($I162,'Institution Evaluation'!$A$55:$F$346,6,0),IFERROR(VLOOKUP($I162,'Privacy Analyst Evaluation'!$A$46:$F$120,6,0),""))&amp;""</f>
        <v/>
      </c>
    </row>
    <row r="163" ht="15.75" customHeight="1">
      <c r="A163" s="209">
        <f>IFERROR(IF($A162+1&gt;'(backend scoring)'!$T$335,"",$A162+1),"")</f>
        <v>50</v>
      </c>
      <c r="B163" s="209" t="str">
        <f t="array" ref="B163">XLOOKUP($A163,'(backend scoring)'!$V$2:$V$333,'(backend scoring)'!$A$2:$A$333,"")</f>
        <v>FIDP-05</v>
      </c>
      <c r="C163" s="209" t="str">
        <f>IFERROR(VLOOKUP($B163,'Institution Evaluation'!$A$55:$F$346,2,0),IFERROR(VLOOKUP($B163,'Privacy Analyst Evaluation'!$A$46:$F$120,2,0),""))&amp;""</f>
        <v>Are audit logs available for all changes to the network, firewall, IDS, and IPS systems?*</v>
      </c>
      <c r="D163" s="209" t="str">
        <f>IFERROR(VLOOKUP($B163,'Institution Evaluation'!$A$55:$F$346,3,0),IFERROR(VLOOKUP($B163,'Privacy Analyst Evaluation'!$A$46:$F$120,3,0),""))&amp;""</f>
        <v>Yes</v>
      </c>
      <c r="E163" s="209" t="str">
        <f>IFERROR(VLOOKUP($B163,'Institution Evaluation'!$A$55:$F$346,4,0),IFERROR(VLOOKUP($B163,'Privacy Analyst Evaluation'!$A$46:$F$120,4,0),""))&amp;""</f>
        <v>Yes. CoGrader maintains comprehensive logging and audit capabilities:
Production systems generate detailed logs of user activities and security events
Logs are retained for at least 30 days
Logs are protected against tampering
A log management tool is utilized to identify events that may have potential impact on security objectives (Control CA-17)
Critical system files are monitored for unauthorized changes
All clocks are synchronized with reputable network time servers to ensure accurate audit timestamps
Changes to software and infrastructure components are formally documented and tracked through the change management system (Control CA-39)</v>
      </c>
      <c r="F163" s="209" t="str">
        <f>IFERROR(VLOOKUP($B163,'Institution Evaluation'!$A$55:$F$346,6,0),IFERROR(VLOOKUP($B163,'Privacy Analyst Evaluation'!$A$46:$F$120,6,0),""))&amp;""</f>
        <v/>
      </c>
      <c r="G163" s="248"/>
      <c r="H163" s="209" t="str">
        <f>IFERROR(IF($H162+1&gt;'(backend scoring)'!$Q$335,"",$H162+1),"")</f>
        <v/>
      </c>
      <c r="I163" s="209" t="str">
        <f t="array" ref="I163">XLOOKUP($H163,'(backend scoring)'!$S$2:$S$333,'(backend scoring)'!$A$2:$A$333,"")</f>
        <v/>
      </c>
      <c r="J163" s="209" t="str">
        <f>IFERROR(VLOOKUP($I163,'Institution Evaluation'!$A$55:$F$346,2,0),IFERROR(VLOOKUP($I163,'Privacy Analyst Evaluation'!$A$46:$F$120,2,0),""))</f>
        <v/>
      </c>
      <c r="K163" s="209" t="str">
        <f>IFERROR(VLOOKUP($I163,'Institution Evaluation'!$A$55:$F$346,3,0),IFERROR(VLOOKUP($I163,'Privacy Analyst Evaluation'!$A$46:$F$120,3,0),""))&amp;""</f>
        <v/>
      </c>
      <c r="L163" s="209" t="str">
        <f>IFERROR(VLOOKUP($I163,'Institution Evaluation'!$A$55:$F$346,4,0),IFERROR(VLOOKUP($I163,'Privacy Analyst Evaluation'!$A$46:$F$120,4,0),""))&amp;""</f>
        <v/>
      </c>
      <c r="M163" s="209" t="str">
        <f>IFERROR(VLOOKUP($I163,'Institution Evaluation'!$A$55:$F$346,6,0),IFERROR(VLOOKUP($I163,'Privacy Analyst Evaluation'!$A$46:$F$120,6,0),""))&amp;""</f>
        <v/>
      </c>
    </row>
    <row r="164" ht="15.75" customHeight="1">
      <c r="A164" s="209">
        <f>IFERROR(IF($A163+1&gt;'(backend scoring)'!$T$335,"",$A163+1),"")</f>
        <v>51</v>
      </c>
      <c r="B164" s="209" t="str">
        <f t="array" ref="B164">XLOOKUP($A164,'(backend scoring)'!$V$2:$V$333,'(backend scoring)'!$A$2:$A$333,"")</f>
        <v>PPPR-01</v>
      </c>
      <c r="C164" s="209" t="str">
        <f>IFERROR(VLOOKUP($B164,'Institution Evaluation'!$A$55:$F$346,2,0),IFERROR(VLOOKUP($B164,'Privacy Analyst Evaluation'!$A$46:$F$120,2,0),""))&amp;""</f>
        <v>Do you have a documented patch management process?*</v>
      </c>
      <c r="D164" s="209" t="str">
        <f>IFERROR(VLOOKUP($B164,'Institution Evaluation'!$A$55:$F$346,3,0),IFERROR(VLOOKUP($B164,'Privacy Analyst Evaluation'!$A$46:$F$120,3,0),""))&amp;""</f>
        <v>Yes</v>
      </c>
      <c r="E164" s="209" t="str">
        <f>IFERROR(VLOOKUP($B164,'Institution Evaluation'!$A$55:$F$346,4,0),IFERROR(VLOOKUP($B164,'Privacy Analyst Evaluation'!$A$46:$F$120,4,0),""))&amp;""</f>
        <v/>
      </c>
      <c r="F164" s="209" t="str">
        <f>IFERROR(VLOOKUP($B164,'Institution Evaluation'!$A$55:$F$346,6,0),IFERROR(VLOOKUP($B164,'Privacy Analyst Evaluation'!$A$46:$F$120,6,0),""))&amp;""</f>
        <v/>
      </c>
      <c r="G164" s="248"/>
      <c r="H164" s="209" t="str">
        <f>IFERROR(IF($H163+1&gt;'(backend scoring)'!$Q$335,"",$H163+1),"")</f>
        <v/>
      </c>
      <c r="I164" s="209" t="str">
        <f t="array" ref="I164">XLOOKUP($H164,'(backend scoring)'!$S$2:$S$333,'(backend scoring)'!$A$2:$A$333,"")</f>
        <v/>
      </c>
      <c r="J164" s="209" t="str">
        <f>IFERROR(VLOOKUP($I164,'Institution Evaluation'!$A$55:$F$346,2,0),IFERROR(VLOOKUP($I164,'Privacy Analyst Evaluation'!$A$46:$F$120,2,0),""))</f>
        <v/>
      </c>
      <c r="K164" s="209" t="str">
        <f>IFERROR(VLOOKUP($I164,'Institution Evaluation'!$A$55:$F$346,3,0),IFERROR(VLOOKUP($I164,'Privacy Analyst Evaluation'!$A$46:$F$120,3,0),""))&amp;""</f>
        <v/>
      </c>
      <c r="L164" s="209" t="str">
        <f>IFERROR(VLOOKUP($I164,'Institution Evaluation'!$A$55:$F$346,4,0),IFERROR(VLOOKUP($I164,'Privacy Analyst Evaluation'!$A$46:$F$120,4,0),""))&amp;""</f>
        <v/>
      </c>
      <c r="M164" s="209" t="str">
        <f>IFERROR(VLOOKUP($I164,'Institution Evaluation'!$A$55:$F$346,6,0),IFERROR(VLOOKUP($I164,'Privacy Analyst Evaluation'!$A$46:$F$120,6,0),""))&amp;""</f>
        <v/>
      </c>
    </row>
    <row r="165" ht="15.75" customHeight="1">
      <c r="A165" s="209">
        <f>IFERROR(IF($A164+1&gt;'(backend scoring)'!$T$335,"",$A164+1),"")</f>
        <v>52</v>
      </c>
      <c r="B165" s="209" t="str">
        <f t="array" ref="B165">XLOOKUP($A165,'(backend scoring)'!$V$2:$V$333,'(backend scoring)'!$A$2:$A$333,"")</f>
        <v>PPPR-02</v>
      </c>
      <c r="C165" s="209" t="str">
        <f>IFERROR(VLOOKUP($B165,'Institution Evaluation'!$A$55:$F$346,2,0),IFERROR(VLOOKUP($B165,'Privacy Analyst Evaluation'!$A$46:$F$120,2,0),""))&amp;""</f>
        <v>Can your organization comply with institutional policies on privacy and data protection with regard to users of institutional systems, if required?*</v>
      </c>
      <c r="D165" s="209" t="str">
        <f>IFERROR(VLOOKUP($B165,'Institution Evaluation'!$A$55:$F$346,3,0),IFERROR(VLOOKUP($B165,'Privacy Analyst Evaluation'!$A$46:$F$120,3,0),""))&amp;""</f>
        <v>Yes</v>
      </c>
      <c r="E165" s="209" t="str">
        <f>IFERROR(VLOOKUP($B165,'Institution Evaluation'!$A$55:$F$346,4,0),IFERROR(VLOOKUP($B165,'Privacy Analyst Evaluation'!$A$46:$F$120,4,0),""))&amp;""</f>
        <v>We will comply with customers’ privacy and data protection policies as contracted.</v>
      </c>
      <c r="F165" s="209" t="str">
        <f>IFERROR(VLOOKUP($B165,'Institution Evaluation'!$A$55:$F$346,6,0),IFERROR(VLOOKUP($B165,'Privacy Analyst Evaluation'!$A$46:$F$120,6,0),""))&amp;""</f>
        <v/>
      </c>
      <c r="G165" s="248"/>
      <c r="H165" s="209" t="str">
        <f>IFERROR(IF($H164+1&gt;'(backend scoring)'!$Q$335,"",$H164+1),"")</f>
        <v/>
      </c>
      <c r="I165" s="209" t="str">
        <f t="array" ref="I165">XLOOKUP($H165,'(backend scoring)'!$S$2:$S$333,'(backend scoring)'!$A$2:$A$333,"")</f>
        <v/>
      </c>
      <c r="J165" s="209" t="str">
        <f>IFERROR(VLOOKUP($I165,'Institution Evaluation'!$A$55:$F$346,2,0),IFERROR(VLOOKUP($I165,'Privacy Analyst Evaluation'!$A$46:$F$120,2,0),""))</f>
        <v/>
      </c>
      <c r="K165" s="209" t="str">
        <f>IFERROR(VLOOKUP($I165,'Institution Evaluation'!$A$55:$F$346,3,0),IFERROR(VLOOKUP($I165,'Privacy Analyst Evaluation'!$A$46:$F$120,3,0),""))&amp;""</f>
        <v/>
      </c>
      <c r="L165" s="209" t="str">
        <f>IFERROR(VLOOKUP($I165,'Institution Evaluation'!$A$55:$F$346,4,0),IFERROR(VLOOKUP($I165,'Privacy Analyst Evaluation'!$A$46:$F$120,4,0),""))&amp;""</f>
        <v/>
      </c>
      <c r="M165" s="209" t="str">
        <f>IFERROR(VLOOKUP($I165,'Institution Evaluation'!$A$55:$F$346,6,0),IFERROR(VLOOKUP($I165,'Privacy Analyst Evaluation'!$A$46:$F$120,6,0),""))&amp;""</f>
        <v/>
      </c>
    </row>
    <row r="166" ht="15.75" customHeight="1">
      <c r="A166" s="209">
        <f>IFERROR(IF($A165+1&gt;'(backend scoring)'!$T$335,"",$A165+1),"")</f>
        <v>53</v>
      </c>
      <c r="B166" s="209" t="str">
        <f t="array" ref="B166">XLOOKUP($A166,'(backend scoring)'!$V$2:$V$333,'(backend scoring)'!$A$2:$A$333,"")</f>
        <v>PPPR-03</v>
      </c>
      <c r="C166" s="209" t="str">
        <f>IFERROR(VLOOKUP($B166,'Institution Evaluation'!$A$55:$F$346,2,0),IFERROR(VLOOKUP($B166,'Privacy Analyst Evaluation'!$A$46:$F$120,2,0),""))&amp;""</f>
        <v>Is your company subject to the institution's geographic region's laws and regulations?*</v>
      </c>
      <c r="D166" s="209" t="str">
        <f>IFERROR(VLOOKUP($B166,'Institution Evaluation'!$A$55:$F$346,3,0),IFERROR(VLOOKUP($B166,'Privacy Analyst Evaluation'!$A$46:$F$120,3,0),""))&amp;""</f>
        <v>Yes</v>
      </c>
      <c r="E166" s="209" t="str">
        <f>IFERROR(VLOOKUP($B166,'Institution Evaluation'!$A$55:$F$346,4,0),IFERROR(VLOOKUP($B166,'Privacy Analyst Evaluation'!$A$46:$F$120,4,0),""))&amp;""</f>
        <v>CoGrader is headquartered in the USA and complies with applicable regional laws and contractual residency requirements where required. </v>
      </c>
      <c r="F166" s="209" t="str">
        <f>IFERROR(VLOOKUP($B166,'Institution Evaluation'!$A$55:$F$346,6,0),IFERROR(VLOOKUP($B166,'Privacy Analyst Evaluation'!$A$46:$F$120,6,0),""))&amp;""</f>
        <v/>
      </c>
      <c r="G166" s="248"/>
      <c r="H166" s="209" t="str">
        <f>IFERROR(IF($H165+1&gt;'(backend scoring)'!$Q$335,"",$H165+1),"")</f>
        <v/>
      </c>
      <c r="I166" s="209" t="str">
        <f t="array" ref="I166">XLOOKUP($H166,'(backend scoring)'!$S$2:$S$333,'(backend scoring)'!$A$2:$A$333,"")</f>
        <v/>
      </c>
      <c r="J166" s="209" t="str">
        <f>IFERROR(VLOOKUP($I166,'Institution Evaluation'!$A$55:$F$346,2,0),IFERROR(VLOOKUP($I166,'Privacy Analyst Evaluation'!$A$46:$F$120,2,0),""))</f>
        <v/>
      </c>
      <c r="K166" s="209" t="str">
        <f>IFERROR(VLOOKUP($I166,'Institution Evaluation'!$A$55:$F$346,3,0),IFERROR(VLOOKUP($I166,'Privacy Analyst Evaluation'!$A$46:$F$120,3,0),""))&amp;""</f>
        <v/>
      </c>
      <c r="L166" s="209" t="str">
        <f>IFERROR(VLOOKUP($I166,'Institution Evaluation'!$A$55:$F$346,4,0),IFERROR(VLOOKUP($I166,'Privacy Analyst Evaluation'!$A$46:$F$120,4,0),""))&amp;""</f>
        <v/>
      </c>
      <c r="M166" s="209" t="str">
        <f>IFERROR(VLOOKUP($I166,'Institution Evaluation'!$A$55:$F$346,6,0),IFERROR(VLOOKUP($I166,'Privacy Analyst Evaluation'!$A$46:$F$120,6,0),""))&amp;""</f>
        <v/>
      </c>
    </row>
    <row r="167" ht="15.75" customHeight="1">
      <c r="A167" s="209">
        <f>IFERROR(IF($A166+1&gt;'(backend scoring)'!$T$335,"",$A166+1),"")</f>
        <v>54</v>
      </c>
      <c r="B167" s="209" t="str">
        <f t="array" ref="B167">XLOOKUP($A167,'(backend scoring)'!$V$2:$V$333,'(backend scoring)'!$A$2:$A$333,"")</f>
        <v>VULN-01</v>
      </c>
      <c r="C167" s="209" t="str">
        <f>IFERROR(VLOOKUP($B167,'Institution Evaluation'!$A$55:$F$346,2,0),IFERROR(VLOOKUP($B167,'Privacy Analyst Evaluation'!$A$46:$F$120,2,0),""))&amp;""</f>
        <v>Are your systems and applications scanned with an authenticated user account for vulnerabilities (that are remediated) prior to new releases?*</v>
      </c>
      <c r="D167" s="209" t="str">
        <f>IFERROR(VLOOKUP($B167,'Institution Evaluation'!$A$55:$F$346,3,0),IFERROR(VLOOKUP($B167,'Privacy Analyst Evaluation'!$A$46:$F$120,3,0),""))&amp;""</f>
        <v>Yes</v>
      </c>
      <c r="E167" s="209" t="str">
        <f>IFERROR(VLOOKUP($B167,'Institution Evaluation'!$A$55:$F$346,4,0),IFERROR(VLOOKUP($B167,'Privacy Analyst Evaluation'!$A$46:$F$120,4,0),""))&amp;""</f>
        <v>Yes. CoGrader maintains a comprehensive vulnerability management and secure development program:
Host-based vulnerability scans are performed at least quarterly on all external-facing systems (Control CA-16)
Critical and high vulnerabilities are tracked to remediation
A formal systems development life cycle (SDLC) methodology is in place that governs the development, acquisition, implementation, changes, and maintenance of information systems and related technology requirements (Control CA-35)
All changes to software and infrastructure components must be authorized, formally documented, tested, reviewed, and approved prior to being implemented in the production environment (Control CA-39)
Quality assurance testing and code reviews are performed in a separate environment before pushing to production
Source code is managed in a private GitHub repository, with version control allowing for tracking changes and rollbacks as needed
Infrastructure supporting the service is patched as part of routine maintenance and as a result of identified vulnerabilities to ensure servers are hardened against security threats (Control CA-67)
The company's formal policies outline requirements for vulnerability management and system monitoring (Control CA-75)</v>
      </c>
      <c r="F167" s="209" t="str">
        <f>IFERROR(VLOOKUP($B167,'Institution Evaluation'!$A$55:$F$346,6,0),IFERROR(VLOOKUP($B167,'Privacy Analyst Evaluation'!$A$46:$F$120,6,0),""))&amp;""</f>
        <v/>
      </c>
      <c r="G167" s="248"/>
      <c r="H167" s="209" t="str">
        <f>IFERROR(IF($H166+1&gt;'(backend scoring)'!$Q$335,"",$H166+1),"")</f>
        <v/>
      </c>
      <c r="I167" s="209" t="str">
        <f t="array" ref="I167">XLOOKUP($H167,'(backend scoring)'!$S$2:$S$333,'(backend scoring)'!$A$2:$A$333,"")</f>
        <v/>
      </c>
      <c r="J167" s="209" t="str">
        <f>IFERROR(VLOOKUP($I167,'Institution Evaluation'!$A$55:$F$346,2,0),IFERROR(VLOOKUP($I167,'Privacy Analyst Evaluation'!$A$46:$F$120,2,0),""))</f>
        <v/>
      </c>
      <c r="K167" s="209" t="str">
        <f>IFERROR(VLOOKUP($I167,'Institution Evaluation'!$A$55:$F$346,3,0),IFERROR(VLOOKUP($I167,'Privacy Analyst Evaluation'!$A$46:$F$120,3,0),""))&amp;""</f>
        <v/>
      </c>
      <c r="L167" s="209" t="str">
        <f>IFERROR(VLOOKUP($I167,'Institution Evaluation'!$A$55:$F$346,4,0),IFERROR(VLOOKUP($I167,'Privacy Analyst Evaluation'!$A$46:$F$120,4,0),""))&amp;""</f>
        <v/>
      </c>
      <c r="M167" s="209" t="str">
        <f>IFERROR(VLOOKUP($I167,'Institution Evaluation'!$A$55:$F$346,6,0),IFERROR(VLOOKUP($I167,'Privacy Analyst Evaluation'!$A$46:$F$120,6,0),""))&amp;""</f>
        <v/>
      </c>
    </row>
    <row r="168" ht="15.75" customHeight="1">
      <c r="A168" s="209">
        <f>IFERROR(IF($A167+1&gt;'(backend scoring)'!$T$335,"",$A167+1),"")</f>
        <v>55</v>
      </c>
      <c r="B168" s="209" t="str">
        <f t="array" ref="B168">XLOOKUP($A168,'(backend scoring)'!$V$2:$V$333,'(backend scoring)'!$A$2:$A$333,"")</f>
        <v>VULN-02</v>
      </c>
      <c r="C168" s="209" t="str">
        <f>IFERROR(VLOOKUP($B168,'Institution Evaluation'!$A$55:$F$346,2,0),IFERROR(VLOOKUP($B168,'Privacy Analyst Evaluation'!$A$46:$F$120,2,0),""))&amp;""</f>
        <v>Will you provide results of application and system vulnerability scans to the institution?*</v>
      </c>
      <c r="D168" s="209" t="str">
        <f>IFERROR(VLOOKUP($B168,'Institution Evaluation'!$A$55:$F$346,3,0),IFERROR(VLOOKUP($B168,'Privacy Analyst Evaluation'!$A$46:$F$120,3,0),""))&amp;""</f>
        <v>Yes</v>
      </c>
      <c r="E168" s="209" t="str">
        <f>IFERROR(VLOOKUP($B168,'Institution Evaluation'!$A$55:$F$346,4,0),IFERROR(VLOOKUP($B168,'Privacy Analyst Evaluation'!$A$46:$F$120,4,0),""))&amp;""</f>
        <v>Yes. CoGrader can provide vulnerability scan summaries and remediation status to institutional customers upon request, subject to execution of an appropriate confidentiality agreement or NDA. This information may be shared as part of:
Our SOC 2 Type 1 report, which documents our vulnerability management controls and attestation by independent auditors
Security due diligence documentation provided during vendor evaluation processes
Periodic security reviews as defined in customer agreements
Please contact security@cograder.com to request this information.</v>
      </c>
      <c r="F168" s="209" t="str">
        <f>IFERROR(VLOOKUP($B168,'Institution Evaluation'!$A$55:$F$346,6,0),IFERROR(VLOOKUP($B168,'Privacy Analyst Evaluation'!$A$46:$F$120,6,0),""))&amp;""</f>
        <v/>
      </c>
      <c r="G168" s="248"/>
      <c r="H168" s="209" t="str">
        <f>IFERROR(IF($H167+1&gt;'(backend scoring)'!$Q$335,"",$H167+1),"")</f>
        <v/>
      </c>
      <c r="I168" s="209" t="str">
        <f t="array" ref="I168">XLOOKUP($H168,'(backend scoring)'!$S$2:$S$333,'(backend scoring)'!$A$2:$A$333,"")</f>
        <v/>
      </c>
      <c r="J168" s="209" t="str">
        <f>IFERROR(VLOOKUP($I168,'Institution Evaluation'!$A$55:$F$346,2,0),IFERROR(VLOOKUP($I168,'Privacy Analyst Evaluation'!$A$46:$F$120,2,0),""))</f>
        <v/>
      </c>
      <c r="K168" s="209" t="str">
        <f>IFERROR(VLOOKUP($I168,'Institution Evaluation'!$A$55:$F$346,3,0),IFERROR(VLOOKUP($I168,'Privacy Analyst Evaluation'!$A$46:$F$120,3,0),""))&amp;""</f>
        <v/>
      </c>
      <c r="L168" s="209" t="str">
        <f>IFERROR(VLOOKUP($I168,'Institution Evaluation'!$A$55:$F$346,4,0),IFERROR(VLOOKUP($I168,'Privacy Analyst Evaluation'!$A$46:$F$120,4,0),""))&amp;""</f>
        <v/>
      </c>
      <c r="M168" s="209" t="str">
        <f>IFERROR(VLOOKUP($I168,'Institution Evaluation'!$A$55:$F$346,6,0),IFERROR(VLOOKUP($I168,'Privacy Analyst Evaluation'!$A$46:$F$120,6,0),""))&amp;""</f>
        <v/>
      </c>
    </row>
    <row r="169" ht="15.75" customHeight="1">
      <c r="A169" s="209">
        <f>IFERROR(IF($A168+1&gt;'(backend scoring)'!$T$335,"",$A168+1),"")</f>
        <v>56</v>
      </c>
      <c r="B169" s="209" t="str">
        <f t="array" ref="B169">XLOOKUP($A169,'(backend scoring)'!$V$2:$V$333,'(backend scoring)'!$A$2:$A$333,"")</f>
        <v>VULN-03</v>
      </c>
      <c r="C169" s="209" t="str">
        <f>IFERROR(VLOOKUP($B169,'Institution Evaluation'!$A$55:$F$346,2,0),IFERROR(VLOOKUP($B169,'Privacy Analyst Evaluation'!$A$46:$F$120,2,0),""))&amp;""</f>
        <v>Will you allow the institution to perform its own vulnerability testing and/or scanning of your systems and/or application, provided that testing is performed at a mutually agreed upon time and date?*</v>
      </c>
      <c r="D169" s="209" t="str">
        <f>IFERROR(VLOOKUP($B169,'Institution Evaluation'!$A$55:$F$346,3,0),IFERROR(VLOOKUP($B169,'Privacy Analyst Evaluation'!$A$46:$F$120,3,0),""))&amp;""</f>
        <v>Yes</v>
      </c>
      <c r="E169" s="209" t="str">
        <f>IFERROR(VLOOKUP($B169,'Institution Evaluation'!$A$55:$F$346,4,0),IFERROR(VLOOKUP($B169,'Privacy Analyst Evaluation'!$A$46:$F$120,4,0),""))&amp;""</f>
        <v>CoGrader can accommodate customer-initiated security testing under appropriate conditions:
Testing must be coordinated in advance and performed at a mutually agreed upon time and date
A formal authorization agreement or penetration testing rules of engagement document must be executed prior to testing
Testing scope, methods, and boundaries must be defined and approved in advance
CoGrader requests advance notice of at least 14 business days to coordinate internally and with our infrastructure providers
Testing must not disrupt service availability for other customers
Please contact security@cograder.com to initiate a request for customer-directed security testing.</v>
      </c>
      <c r="F169" s="209" t="str">
        <f>IFERROR(VLOOKUP($B169,'Institution Evaluation'!$A$55:$F$346,6,0),IFERROR(VLOOKUP($B169,'Privacy Analyst Evaluation'!$A$46:$F$120,6,0),""))&amp;""</f>
        <v/>
      </c>
      <c r="G169" s="248"/>
      <c r="H169" s="209" t="str">
        <f>IFERROR(IF($H168+1&gt;'(backend scoring)'!$Q$335,"",$H168+1),"")</f>
        <v/>
      </c>
      <c r="I169" s="209" t="str">
        <f t="array" ref="I169">XLOOKUP($H169,'(backend scoring)'!$S$2:$S$333,'(backend scoring)'!$A$2:$A$333,"")</f>
        <v/>
      </c>
      <c r="J169" s="209" t="str">
        <f>IFERROR(VLOOKUP($I169,'Institution Evaluation'!$A$55:$F$346,2,0),IFERROR(VLOOKUP($I169,'Privacy Analyst Evaluation'!$A$46:$F$120,2,0),""))</f>
        <v/>
      </c>
      <c r="K169" s="209" t="str">
        <f>IFERROR(VLOOKUP($I169,'Institution Evaluation'!$A$55:$F$346,3,0),IFERROR(VLOOKUP($I169,'Privacy Analyst Evaluation'!$A$46:$F$120,3,0),""))&amp;""</f>
        <v/>
      </c>
      <c r="L169" s="209" t="str">
        <f>IFERROR(VLOOKUP($I169,'Institution Evaluation'!$A$55:$F$346,4,0),IFERROR(VLOOKUP($I169,'Privacy Analyst Evaluation'!$A$46:$F$120,4,0),""))&amp;""</f>
        <v/>
      </c>
      <c r="M169" s="209" t="str">
        <f>IFERROR(VLOOKUP($I169,'Institution Evaluation'!$A$55:$F$346,6,0),IFERROR(VLOOKUP($I169,'Privacy Analyst Evaluation'!$A$46:$F$120,6,0),""))&amp;""</f>
        <v/>
      </c>
    </row>
    <row r="170" ht="15.75" customHeight="1">
      <c r="A170" s="209">
        <f>IFERROR(IF($A169+1&gt;'(backend scoring)'!$T$335,"",$A169+1),"")</f>
        <v>57</v>
      </c>
      <c r="B170" s="209" t="str">
        <f t="array" ref="B170">XLOOKUP($A170,'(backend scoring)'!$V$2:$V$333,'(backend scoring)'!$A$2:$A$333,"")</f>
        <v>HIPA-01</v>
      </c>
      <c r="C170" s="209" t="str">
        <f>IFERROR(VLOOKUP($B170,'Institution Evaluation'!$A$55:$F$346,2,0),IFERROR(VLOOKUP($B170,'Privacy Analyst Evaluation'!$A$46:$F$120,2,0),""))&amp;""</f>
        <v>Do your workforce members receive regular training related to the Health Insurance Portability and Accountability Act (HIPAA) Privacy and Security Rules and the HITECH Act?*</v>
      </c>
      <c r="D170" s="209" t="str">
        <f>IFERROR(VLOOKUP($B170,'Institution Evaluation'!$A$55:$F$346,3,0),IFERROR(VLOOKUP($B170,'Privacy Analyst Evaluation'!$A$46:$F$120,3,0),""))&amp;""</f>
        <v/>
      </c>
      <c r="E170" s="209" t="str">
        <f>IFERROR(VLOOKUP($B170,'Institution Evaluation'!$A$55:$F$346,4,0),IFERROR(VLOOKUP($B170,'Privacy Analyst Evaluation'!$A$46:$F$120,4,0),""))&amp;""</f>
        <v>This question does not apply.</v>
      </c>
      <c r="F170" s="209" t="str">
        <f>IFERROR(VLOOKUP($B170,'Institution Evaluation'!$A$55:$F$346,6,0),IFERROR(VLOOKUP($B170,'Privacy Analyst Evaluation'!$A$46:$F$120,6,0),""))&amp;""</f>
        <v/>
      </c>
      <c r="G170" s="248"/>
      <c r="H170" s="209" t="str">
        <f>IFERROR(IF($H169+1&gt;'(backend scoring)'!$Q$335,"",$H169+1),"")</f>
        <v/>
      </c>
      <c r="I170" s="209" t="str">
        <f t="array" ref="I170">XLOOKUP($H170,'(backend scoring)'!$S$2:$S$333,'(backend scoring)'!$A$2:$A$333,"")</f>
        <v/>
      </c>
      <c r="J170" s="209" t="str">
        <f>IFERROR(VLOOKUP($I170,'Institution Evaluation'!$A$55:$F$346,2,0),IFERROR(VLOOKUP($I170,'Privacy Analyst Evaluation'!$A$46:$F$120,2,0),""))</f>
        <v/>
      </c>
      <c r="K170" s="209" t="str">
        <f>IFERROR(VLOOKUP($I170,'Institution Evaluation'!$A$55:$F$346,3,0),IFERROR(VLOOKUP($I170,'Privacy Analyst Evaluation'!$A$46:$F$120,3,0),""))&amp;""</f>
        <v/>
      </c>
      <c r="L170" s="209" t="str">
        <f>IFERROR(VLOOKUP($I170,'Institution Evaluation'!$A$55:$F$346,4,0),IFERROR(VLOOKUP($I170,'Privacy Analyst Evaluation'!$A$46:$F$120,4,0),""))&amp;""</f>
        <v/>
      </c>
      <c r="M170" s="209" t="str">
        <f>IFERROR(VLOOKUP($I170,'Institution Evaluation'!$A$55:$F$346,6,0),IFERROR(VLOOKUP($I170,'Privacy Analyst Evaluation'!$A$46:$F$120,6,0),""))&amp;""</f>
        <v/>
      </c>
    </row>
    <row r="171" ht="15.75" customHeight="1">
      <c r="A171" s="209">
        <f>IFERROR(IF($A170+1&gt;'(backend scoring)'!$T$335,"",$A170+1),"")</f>
        <v>58</v>
      </c>
      <c r="B171" s="209" t="str">
        <f t="array" ref="B171">XLOOKUP($A171,'(backend scoring)'!$V$2:$V$333,'(backend scoring)'!$A$2:$A$333,"")</f>
        <v>HIPA-02</v>
      </c>
      <c r="C171" s="209" t="str">
        <f>IFERROR(VLOOKUP($B171,'Institution Evaluation'!$A$55:$F$346,2,0),IFERROR(VLOOKUP($B171,'Privacy Analyst Evaluation'!$A$46:$F$120,2,0),""))&amp;""</f>
        <v>Have you identified areas of risk?*</v>
      </c>
      <c r="D171" s="209" t="str">
        <f>IFERROR(VLOOKUP($B171,'Institution Evaluation'!$A$55:$F$346,3,0),IFERROR(VLOOKUP($B171,'Privacy Analyst Evaluation'!$A$46:$F$120,3,0),""))&amp;""</f>
        <v/>
      </c>
      <c r="E171" s="209" t="str">
        <f>IFERROR(VLOOKUP($B171,'Institution Evaluation'!$A$55:$F$346,4,0),IFERROR(VLOOKUP($B171,'Privacy Analyst Evaluation'!$A$46:$F$120,4,0),""))&amp;""</f>
        <v>This question does not apply.</v>
      </c>
      <c r="F171" s="209" t="str">
        <f>IFERROR(VLOOKUP($B171,'Institution Evaluation'!$A$55:$F$346,6,0),IFERROR(VLOOKUP($B171,'Privacy Analyst Evaluation'!$A$46:$F$120,6,0),""))&amp;""</f>
        <v/>
      </c>
      <c r="G171" s="248"/>
      <c r="H171" s="209" t="str">
        <f>IFERROR(IF($H170+1&gt;'(backend scoring)'!$Q$335,"",$H170+1),"")</f>
        <v/>
      </c>
      <c r="I171" s="209" t="str">
        <f t="array" ref="I171">XLOOKUP($H171,'(backend scoring)'!$S$2:$S$333,'(backend scoring)'!$A$2:$A$333,"")</f>
        <v/>
      </c>
      <c r="J171" s="209" t="str">
        <f>IFERROR(VLOOKUP($I171,'Institution Evaluation'!$A$55:$F$346,2,0),IFERROR(VLOOKUP($I171,'Privacy Analyst Evaluation'!$A$46:$F$120,2,0),""))</f>
        <v/>
      </c>
      <c r="K171" s="209" t="str">
        <f>IFERROR(VLOOKUP($I171,'Institution Evaluation'!$A$55:$F$346,3,0),IFERROR(VLOOKUP($I171,'Privacy Analyst Evaluation'!$A$46:$F$120,3,0),""))&amp;""</f>
        <v/>
      </c>
      <c r="L171" s="209" t="str">
        <f>IFERROR(VLOOKUP($I171,'Institution Evaluation'!$A$55:$F$346,4,0),IFERROR(VLOOKUP($I171,'Privacy Analyst Evaluation'!$A$46:$F$120,4,0),""))&amp;""</f>
        <v/>
      </c>
      <c r="M171" s="209" t="str">
        <f>IFERROR(VLOOKUP($I171,'Institution Evaluation'!$A$55:$F$346,6,0),IFERROR(VLOOKUP($I171,'Privacy Analyst Evaluation'!$A$46:$F$120,6,0),""))&amp;""</f>
        <v/>
      </c>
    </row>
    <row r="172" ht="15.75" customHeight="1">
      <c r="A172" s="209">
        <f>IFERROR(IF($A171+1&gt;'(backend scoring)'!$T$335,"",$A171+1),"")</f>
        <v>59</v>
      </c>
      <c r="B172" s="209" t="str">
        <f t="array" ref="B172">XLOOKUP($A172,'(backend scoring)'!$V$2:$V$333,'(backend scoring)'!$A$2:$A$333,"")</f>
        <v>HIPA-03</v>
      </c>
      <c r="C172" s="209" t="str">
        <f>IFERROR(VLOOKUP($B172,'Institution Evaluation'!$A$55:$F$346,2,0),IFERROR(VLOOKUP($B172,'Privacy Analyst Evaluation'!$A$46:$F$120,2,0),""))&amp;""</f>
        <v>Have the relevant policies/plans been tested?*</v>
      </c>
      <c r="D172" s="209" t="str">
        <f>IFERROR(VLOOKUP($B172,'Institution Evaluation'!$A$55:$F$346,3,0),IFERROR(VLOOKUP($B172,'Privacy Analyst Evaluation'!$A$46:$F$120,3,0),""))&amp;""</f>
        <v/>
      </c>
      <c r="E172" s="209" t="str">
        <f>IFERROR(VLOOKUP($B172,'Institution Evaluation'!$A$55:$F$346,4,0),IFERROR(VLOOKUP($B172,'Privacy Analyst Evaluation'!$A$46:$F$120,4,0),""))&amp;""</f>
        <v>This question does not apply.</v>
      </c>
      <c r="F172" s="209" t="str">
        <f>IFERROR(VLOOKUP($B172,'Institution Evaluation'!$A$55:$F$346,6,0),IFERROR(VLOOKUP($B172,'Privacy Analyst Evaluation'!$A$46:$F$120,6,0),""))&amp;""</f>
        <v/>
      </c>
      <c r="G172" s="248"/>
      <c r="H172" s="209" t="str">
        <f>IFERROR(IF($H171+1&gt;'(backend scoring)'!$Q$335,"",$H171+1),"")</f>
        <v/>
      </c>
      <c r="I172" s="209" t="str">
        <f t="array" ref="I172">XLOOKUP($H172,'(backend scoring)'!$S$2:$S$333,'(backend scoring)'!$A$2:$A$333,"")</f>
        <v/>
      </c>
      <c r="J172" s="209" t="str">
        <f>IFERROR(VLOOKUP($I172,'Institution Evaluation'!$A$55:$F$346,2,0),IFERROR(VLOOKUP($I172,'Privacy Analyst Evaluation'!$A$46:$F$120,2,0),""))</f>
        <v/>
      </c>
      <c r="K172" s="209" t="str">
        <f>IFERROR(VLOOKUP($I172,'Institution Evaluation'!$A$55:$F$346,3,0),IFERROR(VLOOKUP($I172,'Privacy Analyst Evaluation'!$A$46:$F$120,3,0),""))&amp;""</f>
        <v/>
      </c>
      <c r="L172" s="209" t="str">
        <f>IFERROR(VLOOKUP($I172,'Institution Evaluation'!$A$55:$F$346,4,0),IFERROR(VLOOKUP($I172,'Privacy Analyst Evaluation'!$A$46:$F$120,4,0),""))&amp;""</f>
        <v/>
      </c>
      <c r="M172" s="209" t="str">
        <f>IFERROR(VLOOKUP($I172,'Institution Evaluation'!$A$55:$F$346,6,0),IFERROR(VLOOKUP($I172,'Privacy Analyst Evaluation'!$A$46:$F$120,6,0),""))&amp;""</f>
        <v/>
      </c>
    </row>
    <row r="173" ht="15.75" customHeight="1">
      <c r="A173" s="209">
        <f>IFERROR(IF($A172+1&gt;'(backend scoring)'!$T$335,"",$A172+1),"")</f>
        <v>60</v>
      </c>
      <c r="B173" s="209" t="str">
        <f t="array" ref="B173">XLOOKUP($A173,'(backend scoring)'!$V$2:$V$333,'(backend scoring)'!$A$2:$A$333,"")</f>
        <v>HIPA-04</v>
      </c>
      <c r="C173" s="209" t="str">
        <f>IFERROR(VLOOKUP($B173,'Institution Evaluation'!$A$55:$F$346,2,0),IFERROR(VLOOKUP($B173,'Privacy Analyst Evaluation'!$A$46:$F$120,2,0),""))&amp;""</f>
        <v>Have you entered into a Business Associate Agreements with all subcontractors who may have access to protected health information (PHI)?*</v>
      </c>
      <c r="D173" s="209" t="str">
        <f>IFERROR(VLOOKUP($B173,'Institution Evaluation'!$A$55:$F$346,3,0),IFERROR(VLOOKUP($B173,'Privacy Analyst Evaluation'!$A$46:$F$120,3,0),""))&amp;""</f>
        <v/>
      </c>
      <c r="E173" s="209" t="str">
        <f>IFERROR(VLOOKUP($B173,'Institution Evaluation'!$A$55:$F$346,4,0),IFERROR(VLOOKUP($B173,'Privacy Analyst Evaluation'!$A$46:$F$120,4,0),""))&amp;""</f>
        <v>This question does not apply.</v>
      </c>
      <c r="F173" s="209" t="str">
        <f>IFERROR(VLOOKUP($B173,'Institution Evaluation'!$A$55:$F$346,6,0),IFERROR(VLOOKUP($B173,'Privacy Analyst Evaluation'!$A$46:$F$120,6,0),""))&amp;""</f>
        <v/>
      </c>
      <c r="G173" s="248"/>
      <c r="H173" s="209" t="str">
        <f>IFERROR(IF($H172+1&gt;'(backend scoring)'!$Q$335,"",$H172+1),"")</f>
        <v/>
      </c>
      <c r="I173" s="209" t="str">
        <f t="array" ref="I173">XLOOKUP($H173,'(backend scoring)'!$S$2:$S$333,'(backend scoring)'!$A$2:$A$333,"")</f>
        <v/>
      </c>
      <c r="J173" s="209" t="str">
        <f>IFERROR(VLOOKUP($I173,'Institution Evaluation'!$A$55:$F$346,2,0),IFERROR(VLOOKUP($I173,'Privacy Analyst Evaluation'!$A$46:$F$120,2,0),""))</f>
        <v/>
      </c>
      <c r="K173" s="209" t="str">
        <f>IFERROR(VLOOKUP($I173,'Institution Evaluation'!$A$55:$F$346,3,0),IFERROR(VLOOKUP($I173,'Privacy Analyst Evaluation'!$A$46:$F$120,3,0),""))&amp;""</f>
        <v/>
      </c>
      <c r="L173" s="209" t="str">
        <f>IFERROR(VLOOKUP($I173,'Institution Evaluation'!$A$55:$F$346,4,0),IFERROR(VLOOKUP($I173,'Privacy Analyst Evaluation'!$A$46:$F$120,4,0),""))&amp;""</f>
        <v/>
      </c>
      <c r="M173" s="209" t="str">
        <f>IFERROR(VLOOKUP($I173,'Institution Evaluation'!$A$55:$F$346,6,0),IFERROR(VLOOKUP($I173,'Privacy Analyst Evaluation'!$A$46:$F$120,6,0),""))&amp;""</f>
        <v/>
      </c>
    </row>
    <row r="174" ht="15.75" customHeight="1">
      <c r="A174" s="209">
        <f>IFERROR(IF($A173+1&gt;'(backend scoring)'!$T$335,"",$A173+1),"")</f>
        <v>61</v>
      </c>
      <c r="B174" s="209" t="str">
        <f t="array" ref="B174">XLOOKUP($A174,'(backend scoring)'!$V$2:$V$333,'(backend scoring)'!$A$2:$A$333,"")</f>
        <v>PCID-01</v>
      </c>
      <c r="C174" s="209" t="str">
        <f>IFERROR(VLOOKUP($B174,'Institution Evaluation'!$A$55:$F$346,2,0),IFERROR(VLOOKUP($B174,'Privacy Analyst Evaluation'!$A$46:$F$120,2,0),""))&amp;""</f>
        <v>Do you have a current, executed within the past year, Attestation of Compliance (AoC) or Report on Compliance (RoC)?*</v>
      </c>
      <c r="D174" s="209" t="str">
        <f>IFERROR(VLOOKUP($B174,'Institution Evaluation'!$A$55:$F$346,3,0),IFERROR(VLOOKUP($B174,'Privacy Analyst Evaluation'!$A$46:$F$120,3,0),""))&amp;""</f>
        <v>No</v>
      </c>
      <c r="E174" s="209" t="str">
        <f>IFERROR(VLOOKUP($B174,'Institution Evaluation'!$A$55:$F$346,4,0),IFERROR(VLOOKUP($B174,'Privacy Analyst Evaluation'!$A$46:$F$120,4,0),""))&amp;""</f>
        <v>This question does not apply.</v>
      </c>
      <c r="F174" s="209" t="str">
        <f>IFERROR(VLOOKUP($B174,'Institution Evaluation'!$A$55:$F$346,6,0),IFERROR(VLOOKUP($B174,'Privacy Analyst Evaluation'!$A$46:$F$120,6,0),""))&amp;""</f>
        <v/>
      </c>
      <c r="G174" s="248"/>
      <c r="H174" s="209" t="str">
        <f>IFERROR(IF($H173+1&gt;'(backend scoring)'!$Q$335,"",$H173+1),"")</f>
        <v/>
      </c>
      <c r="I174" s="209" t="str">
        <f t="array" ref="I174">XLOOKUP($H174,'(backend scoring)'!$S$2:$S$333,'(backend scoring)'!$A$2:$A$333,"")</f>
        <v/>
      </c>
      <c r="J174" s="209" t="str">
        <f>IFERROR(VLOOKUP($I174,'Institution Evaluation'!$A$55:$F$346,2,0),IFERROR(VLOOKUP($I174,'Privacy Analyst Evaluation'!$A$46:$F$120,2,0),""))</f>
        <v/>
      </c>
      <c r="K174" s="209" t="str">
        <f>IFERROR(VLOOKUP($I174,'Institution Evaluation'!$A$55:$F$346,3,0),IFERROR(VLOOKUP($I174,'Privacy Analyst Evaluation'!$A$46:$F$120,3,0),""))&amp;""</f>
        <v/>
      </c>
      <c r="L174" s="209" t="str">
        <f>IFERROR(VLOOKUP($I174,'Institution Evaluation'!$A$55:$F$346,4,0),IFERROR(VLOOKUP($I174,'Privacy Analyst Evaluation'!$A$46:$F$120,4,0),""))&amp;""</f>
        <v/>
      </c>
      <c r="M174" s="209" t="str">
        <f>IFERROR(VLOOKUP($I174,'Institution Evaluation'!$A$55:$F$346,6,0),IFERROR(VLOOKUP($I174,'Privacy Analyst Evaluation'!$A$46:$F$120,6,0),""))&amp;""</f>
        <v/>
      </c>
    </row>
    <row r="175" ht="15.75" customHeight="1">
      <c r="A175" s="209">
        <f>IFERROR(IF($A174+1&gt;'(backend scoring)'!$T$335,"",$A174+1),"")</f>
        <v>62</v>
      </c>
      <c r="B175" s="209" t="str">
        <f t="array" ref="B175">XLOOKUP($A175,'(backend scoring)'!$V$2:$V$333,'(backend scoring)'!$A$2:$A$333,"")</f>
        <v>PCID-02</v>
      </c>
      <c r="C175" s="209" t="str">
        <f>IFERROR(VLOOKUP($B175,'Institution Evaluation'!$A$55:$F$346,2,0),IFERROR(VLOOKUP($B175,'Privacy Analyst Evaluation'!$A$46:$F$120,2,0),""))&amp;""</f>
        <v>Is the application listed as an approved Payment Application Data Security Standard (PA-DSS) application?*</v>
      </c>
      <c r="D175" s="209" t="str">
        <f>IFERROR(VLOOKUP($B175,'Institution Evaluation'!$A$55:$F$346,3,0),IFERROR(VLOOKUP($B175,'Privacy Analyst Evaluation'!$A$46:$F$120,3,0),""))&amp;""</f>
        <v>No</v>
      </c>
      <c r="E175" s="209" t="str">
        <f>IFERROR(VLOOKUP($B175,'Institution Evaluation'!$A$55:$F$346,4,0),IFERROR(VLOOKUP($B175,'Privacy Analyst Evaluation'!$A$46:$F$120,4,0),""))&amp;""</f>
        <v>This question does not apply.</v>
      </c>
      <c r="F175" s="209" t="str">
        <f>IFERROR(VLOOKUP($B175,'Institution Evaluation'!$A$55:$F$346,6,0),IFERROR(VLOOKUP($B175,'Privacy Analyst Evaluation'!$A$46:$F$120,6,0),""))&amp;""</f>
        <v/>
      </c>
      <c r="G175" s="248"/>
      <c r="H175" s="209" t="str">
        <f>IFERROR(IF($H174+1&gt;'(backend scoring)'!$Q$335,"",$H174+1),"")</f>
        <v/>
      </c>
      <c r="I175" s="209" t="str">
        <f t="array" ref="I175">XLOOKUP($H175,'(backend scoring)'!$S$2:$S$333,'(backend scoring)'!$A$2:$A$333,"")</f>
        <v/>
      </c>
      <c r="J175" s="209" t="str">
        <f>IFERROR(VLOOKUP($I175,'Institution Evaluation'!$A$55:$F$346,2,0),IFERROR(VLOOKUP($I175,'Privacy Analyst Evaluation'!$A$46:$F$120,2,0),""))</f>
        <v/>
      </c>
      <c r="K175" s="209" t="str">
        <f>IFERROR(VLOOKUP($I175,'Institution Evaluation'!$A$55:$F$346,3,0),IFERROR(VLOOKUP($I175,'Privacy Analyst Evaluation'!$A$46:$F$120,3,0),""))&amp;""</f>
        <v/>
      </c>
      <c r="L175" s="209" t="str">
        <f>IFERROR(VLOOKUP($I175,'Institution Evaluation'!$A$55:$F$346,4,0),IFERROR(VLOOKUP($I175,'Privacy Analyst Evaluation'!$A$46:$F$120,4,0),""))&amp;""</f>
        <v/>
      </c>
      <c r="M175" s="209" t="str">
        <f>IFERROR(VLOOKUP($I175,'Institution Evaluation'!$A$55:$F$346,6,0),IFERROR(VLOOKUP($I175,'Privacy Analyst Evaluation'!$A$46:$F$120,6,0),""))&amp;""</f>
        <v/>
      </c>
    </row>
    <row r="176" ht="15.75" customHeight="1">
      <c r="A176" s="209">
        <f>IFERROR(IF($A175+1&gt;'(backend scoring)'!$T$335,"",$A175+1),"")</f>
        <v>63</v>
      </c>
      <c r="B176" s="209" t="str">
        <f t="array" ref="B176">XLOOKUP($A176,'(backend scoring)'!$V$2:$V$333,'(backend scoring)'!$A$2:$A$333,"")</f>
        <v>PCID-03</v>
      </c>
      <c r="C176" s="209" t="str">
        <f>IFERROR(VLOOKUP($B176,'Institution Evaluation'!$A$55:$F$346,2,0),IFERROR(VLOOKUP($B176,'Privacy Analyst Evaluation'!$A$46:$F$120,2,0),""))&amp;""</f>
        <v>Does the system or solutions use a third party to collect, store, process, or transmit cardholder (payment/credit/debt card) data?*</v>
      </c>
      <c r="D176" s="209" t="str">
        <f>IFERROR(VLOOKUP($B176,'Institution Evaluation'!$A$55:$F$346,3,0),IFERROR(VLOOKUP($B176,'Privacy Analyst Evaluation'!$A$46:$F$120,3,0),""))&amp;""</f>
        <v>Yes</v>
      </c>
      <c r="E176" s="209" t="str">
        <f>IFERROR(VLOOKUP($B176,'Institution Evaluation'!$A$55:$F$346,4,0),IFERROR(VLOOKUP($B176,'Privacy Analyst Evaluation'!$A$46:$F$120,4,0),""))&amp;""</f>
        <v>This question does not apply.</v>
      </c>
      <c r="F176" s="209" t="str">
        <f>IFERROR(VLOOKUP($B176,'Institution Evaluation'!$A$55:$F$346,6,0),IFERROR(VLOOKUP($B176,'Privacy Analyst Evaluation'!$A$46:$F$120,6,0),""))&amp;""</f>
        <v/>
      </c>
      <c r="G176" s="248"/>
      <c r="H176" s="209" t="str">
        <f>IFERROR(IF($H175+1&gt;'(backend scoring)'!$Q$335,"",$H175+1),"")</f>
        <v/>
      </c>
      <c r="I176" s="209" t="str">
        <f t="array" ref="I176">XLOOKUP($H176,'(backend scoring)'!$S$2:$S$333,'(backend scoring)'!$A$2:$A$333,"")</f>
        <v/>
      </c>
      <c r="J176" s="209" t="str">
        <f>IFERROR(VLOOKUP($I176,'Institution Evaluation'!$A$55:$F$346,2,0),IFERROR(VLOOKUP($I176,'Privacy Analyst Evaluation'!$A$46:$F$120,2,0),""))</f>
        <v/>
      </c>
      <c r="K176" s="209" t="str">
        <f>IFERROR(VLOOKUP($I176,'Institution Evaluation'!$A$55:$F$346,3,0),IFERROR(VLOOKUP($I176,'Privacy Analyst Evaluation'!$A$46:$F$120,3,0),""))&amp;""</f>
        <v/>
      </c>
      <c r="L176" s="209" t="str">
        <f>IFERROR(VLOOKUP($I176,'Institution Evaluation'!$A$55:$F$346,4,0),IFERROR(VLOOKUP($I176,'Privacy Analyst Evaluation'!$A$46:$F$120,4,0),""))&amp;""</f>
        <v/>
      </c>
      <c r="M176" s="209" t="str">
        <f>IFERROR(VLOOKUP($I176,'Institution Evaluation'!$A$55:$F$346,6,0),IFERROR(VLOOKUP($I176,'Privacy Analyst Evaluation'!$A$46:$F$120,6,0),""))&amp;""</f>
        <v/>
      </c>
    </row>
    <row r="177" ht="15.75" customHeight="1">
      <c r="A177" s="209">
        <f>IFERROR(IF($A176+1&gt;'(backend scoring)'!$T$335,"",$A176+1),"")</f>
        <v>64</v>
      </c>
      <c r="B177" s="209" t="str">
        <f t="array" ref="B177">XLOOKUP($A177,'(backend scoring)'!$V$2:$V$333,'(backend scoring)'!$A$2:$A$333,"")</f>
        <v>PCOM-01</v>
      </c>
      <c r="C177" s="209" t="str">
        <f>IFERROR(VLOOKUP($B177,'Institution Evaluation'!$A$55:$F$346,2,0),IFERROR(VLOOKUP($B177,'Privacy Analyst Evaluation'!$A$46:$F$120,2,0),""))&amp;""</f>
        <v>Have you had a personal data breach in the past three years that involved reporting to a governmental agency, notice to individuals (including voluntary notice), or notice to another organization or institution?*</v>
      </c>
      <c r="D177" s="209" t="str">
        <f>IFERROR(VLOOKUP($B177,'Institution Evaluation'!$A$55:$F$346,3,0),IFERROR(VLOOKUP($B177,'Privacy Analyst Evaluation'!$A$46:$F$120,3,0),""))&amp;""</f>
        <v>No</v>
      </c>
      <c r="E177" s="209" t="str">
        <f>IFERROR(VLOOKUP($B177,'Institution Evaluation'!$A$55:$F$346,4,0),IFERROR(VLOOKUP($B177,'Privacy Analyst Evaluation'!$A$46:$F$120,4,0),""))&amp;""</f>
        <v>CoGrader maintains an incident response program that requires mandatory reporting, notification and remediation steps. Any incident would be investigated and reported consistent with law and contract. We will provide incident history and notices to customers upon request as part of procurement transparency.</v>
      </c>
      <c r="F177" s="209" t="str">
        <f>IFERROR(VLOOKUP($B177,'Institution Evaluation'!$A$55:$F$346,6,0),IFERROR(VLOOKUP($B177,'Privacy Analyst Evaluation'!$A$46:$F$120,6,0),""))&amp;""</f>
        <v/>
      </c>
      <c r="G177" s="248"/>
      <c r="H177" s="209" t="str">
        <f>IFERROR(IF($H176+1&gt;'(backend scoring)'!$Q$335,"",$H176+1),"")</f>
        <v/>
      </c>
      <c r="I177" s="209" t="str">
        <f t="array" ref="I177">XLOOKUP($H177,'(backend scoring)'!$S$2:$S$333,'(backend scoring)'!$A$2:$A$333,"")</f>
        <v/>
      </c>
      <c r="J177" s="209" t="str">
        <f>IFERROR(VLOOKUP($I177,'Institution Evaluation'!$A$55:$F$346,2,0),IFERROR(VLOOKUP($I177,'Privacy Analyst Evaluation'!$A$46:$F$120,2,0),""))</f>
        <v/>
      </c>
      <c r="K177" s="209" t="str">
        <f>IFERROR(VLOOKUP($I177,'Institution Evaluation'!$A$55:$F$346,3,0),IFERROR(VLOOKUP($I177,'Privacy Analyst Evaluation'!$A$46:$F$120,3,0),""))&amp;""</f>
        <v/>
      </c>
      <c r="L177" s="209" t="str">
        <f>IFERROR(VLOOKUP($I177,'Institution Evaluation'!$A$55:$F$346,4,0),IFERROR(VLOOKUP($I177,'Privacy Analyst Evaluation'!$A$46:$F$120,4,0),""))&amp;""</f>
        <v/>
      </c>
      <c r="M177" s="209" t="str">
        <f>IFERROR(VLOOKUP($I177,'Institution Evaluation'!$A$55:$F$346,6,0),IFERROR(VLOOKUP($I177,'Privacy Analyst Evaluation'!$A$46:$F$120,6,0),""))&amp;""</f>
        <v/>
      </c>
    </row>
    <row r="178" ht="15.75" customHeight="1">
      <c r="A178" s="209">
        <f>IFERROR(IF($A177+1&gt;'(backend scoring)'!$T$335,"",$A177+1),"")</f>
        <v>65</v>
      </c>
      <c r="B178" s="209" t="str">
        <f t="array" ref="B178">XLOOKUP($A178,'(backend scoring)'!$V$2:$V$333,'(backend scoring)'!$A$2:$A$333,"")</f>
        <v>PTHP-01</v>
      </c>
      <c r="C178" s="209" t="str">
        <f>IFERROR(VLOOKUP($B178,'Institution Evaluation'!$A$55:$F$346,2,0),IFERROR(VLOOKUP($B178,'Privacy Analyst Evaluation'!$A$46:$F$120,2,0),""))&amp;""</f>
        <v>Do you have contractual agreements with third parties that require them to maintain standards and to comply with all regulatory requirements?*</v>
      </c>
      <c r="D178" s="209" t="str">
        <f>IFERROR(VLOOKUP($B178,'Institution Evaluation'!$A$55:$F$346,3,0),IFERROR(VLOOKUP($B178,'Privacy Analyst Evaluation'!$A$46:$F$120,3,0),""))&amp;""</f>
        <v>Yes</v>
      </c>
      <c r="E178" s="209" t="str">
        <f>IFERROR(VLOOKUP($B178,'Institution Evaluation'!$A$55:$F$346,4,0),IFERROR(VLOOKUP($B178,'Privacy Analyst Evaluation'!$A$46:$F$120,4,0),""))&amp;""</f>
        <v>Vendor Management and DPAs require subprocessors to meet security and privacy obligations equivalent to CoGrader’s controls. Subprocessor agreements require breach notification, limited access, contractual security controls, and the right to review compliance evidence (for example SOC-2 or ISO attestations). We perform due diligence and annual reviews for high-risk vendors.</v>
      </c>
      <c r="F178" s="209" t="str">
        <f>IFERROR(VLOOKUP($B178,'Institution Evaluation'!$A$55:$F$346,6,0),IFERROR(VLOOKUP($B178,'Privacy Analyst Evaluation'!$A$46:$F$120,6,0),""))&amp;""</f>
        <v/>
      </c>
      <c r="G178" s="248"/>
      <c r="H178" s="209" t="str">
        <f>IFERROR(IF($H177+1&gt;'(backend scoring)'!$Q$335,"",$H177+1),"")</f>
        <v/>
      </c>
      <c r="I178" s="209" t="str">
        <f t="array" ref="I178">XLOOKUP($H178,'(backend scoring)'!$S$2:$S$333,'(backend scoring)'!$A$2:$A$333,"")</f>
        <v/>
      </c>
      <c r="J178" s="209" t="str">
        <f>IFERROR(VLOOKUP($I178,'Institution Evaluation'!$A$55:$F$346,2,0),IFERROR(VLOOKUP($I178,'Privacy Analyst Evaluation'!$A$46:$F$120,2,0),""))</f>
        <v/>
      </c>
      <c r="K178" s="209" t="str">
        <f>IFERROR(VLOOKUP($I178,'Institution Evaluation'!$A$55:$F$346,3,0),IFERROR(VLOOKUP($I178,'Privacy Analyst Evaluation'!$A$46:$F$120,3,0),""))&amp;""</f>
        <v/>
      </c>
      <c r="L178" s="209" t="str">
        <f>IFERROR(VLOOKUP($I178,'Institution Evaluation'!$A$55:$F$346,4,0),IFERROR(VLOOKUP($I178,'Privacy Analyst Evaluation'!$A$46:$F$120,4,0),""))&amp;""</f>
        <v/>
      </c>
      <c r="M178" s="209" t="str">
        <f>IFERROR(VLOOKUP($I178,'Institution Evaluation'!$A$55:$F$346,6,0),IFERROR(VLOOKUP($I178,'Privacy Analyst Evaluation'!$A$46:$F$120,6,0),""))&amp;""</f>
        <v/>
      </c>
    </row>
    <row r="179" ht="15.75" customHeight="1">
      <c r="A179" s="209">
        <f>IFERROR(IF($A178+1&gt;'(backend scoring)'!$T$335,"",$A178+1),"")</f>
        <v>66</v>
      </c>
      <c r="B179" s="209" t="str">
        <f t="array" ref="B179">XLOOKUP($A179,'(backend scoring)'!$V$2:$V$333,'(backend scoring)'!$A$2:$A$333,"")</f>
        <v>PDAT-01</v>
      </c>
      <c r="C179" s="209" t="str">
        <f>IFERROR(VLOOKUP($B179,'Institution Evaluation'!$A$55:$F$346,2,0),IFERROR(VLOOKUP($B179,'Privacy Analyst Evaluation'!$A$46:$F$120,2,0),""))&amp;""</f>
        <v>Do you collect, process, or store demographic information?*</v>
      </c>
      <c r="D179" s="209" t="str">
        <f>IFERROR(VLOOKUP($B179,'Institution Evaluation'!$A$55:$F$346,3,0),IFERROR(VLOOKUP($B179,'Privacy Analyst Evaluation'!$A$46:$F$120,3,0),""))&amp;""</f>
        <v>No</v>
      </c>
      <c r="E179" s="209" t="str">
        <f>IFERROR(VLOOKUP($B179,'Institution Evaluation'!$A$55:$F$346,4,0),IFERROR(VLOOKUP($B179,'Privacy Analyst Evaluation'!$A$46:$F$120,4,0),""))&amp;""</f>
        <v/>
      </c>
      <c r="F179" s="209" t="str">
        <f>IFERROR(VLOOKUP($B179,'Institution Evaluation'!$A$55:$F$346,6,0),IFERROR(VLOOKUP($B179,'Privacy Analyst Evaluation'!$A$46:$F$120,6,0),""))&amp;""</f>
        <v/>
      </c>
      <c r="G179" s="248"/>
      <c r="H179" s="209" t="str">
        <f>IFERROR(IF($H178+1&gt;'(backend scoring)'!$Q$335,"",$H178+1),"")</f>
        <v/>
      </c>
      <c r="I179" s="209" t="str">
        <f t="array" ref="I179">XLOOKUP($H179,'(backend scoring)'!$S$2:$S$333,'(backend scoring)'!$A$2:$A$333,"")</f>
        <v/>
      </c>
      <c r="J179" s="209" t="str">
        <f>IFERROR(VLOOKUP($I179,'Institution Evaluation'!$A$55:$F$346,2,0),IFERROR(VLOOKUP($I179,'Privacy Analyst Evaluation'!$A$46:$F$120,2,0),""))</f>
        <v/>
      </c>
      <c r="K179" s="209" t="str">
        <f>IFERROR(VLOOKUP($I179,'Institution Evaluation'!$A$55:$F$346,3,0),IFERROR(VLOOKUP($I179,'Privacy Analyst Evaluation'!$A$46:$F$120,3,0),""))&amp;""</f>
        <v/>
      </c>
      <c r="L179" s="209" t="str">
        <f>IFERROR(VLOOKUP($I179,'Institution Evaluation'!$A$55:$F$346,4,0),IFERROR(VLOOKUP($I179,'Privacy Analyst Evaluation'!$A$46:$F$120,4,0),""))&amp;""</f>
        <v/>
      </c>
      <c r="M179" s="209" t="str">
        <f>IFERROR(VLOOKUP($I179,'Institution Evaluation'!$A$55:$F$346,6,0),IFERROR(VLOOKUP($I179,'Privacy Analyst Evaluation'!$A$46:$F$120,6,0),""))&amp;""</f>
        <v/>
      </c>
    </row>
    <row r="180" ht="15.75" customHeight="1">
      <c r="A180" s="209">
        <f>IFERROR(IF($A179+1&gt;'(backend scoring)'!$T$335,"",$A179+1),"")</f>
        <v>67</v>
      </c>
      <c r="B180" s="209" t="str">
        <f t="array" ref="B180">XLOOKUP($A180,'(backend scoring)'!$V$2:$V$333,'(backend scoring)'!$A$2:$A$333,"")</f>
        <v>PDAT-02</v>
      </c>
      <c r="C180" s="209" t="str">
        <f>IFERROR(VLOOKUP($B180,'Institution Evaluation'!$A$55:$F$346,2,0),IFERROR(VLOOKUP($B180,'Privacy Analyst Evaluation'!$A$46:$F$120,2,0),""))&amp;""</f>
        <v>Do you capture or create genetic, biometric, or behaviometric information (e.g., facial recognition or fingerprints)?*</v>
      </c>
      <c r="D180" s="209" t="str">
        <f>IFERROR(VLOOKUP($B180,'Institution Evaluation'!$A$55:$F$346,3,0),IFERROR(VLOOKUP($B180,'Privacy Analyst Evaluation'!$A$46:$F$120,3,0),""))&amp;""</f>
        <v>No</v>
      </c>
      <c r="E180" s="209" t="str">
        <f>IFERROR(VLOOKUP($B180,'Institution Evaluation'!$A$55:$F$346,4,0),IFERROR(VLOOKUP($B180,'Privacy Analyst Evaluation'!$A$46:$F$120,4,0),""))&amp;""</f>
        <v/>
      </c>
      <c r="F180" s="209" t="str">
        <f>IFERROR(VLOOKUP($B180,'Institution Evaluation'!$A$55:$F$346,6,0),IFERROR(VLOOKUP($B180,'Privacy Analyst Evaluation'!$A$46:$F$120,6,0),""))&amp;""</f>
        <v/>
      </c>
      <c r="G180" s="248"/>
      <c r="H180" s="209" t="str">
        <f>IFERROR(IF($H179+1&gt;'(backend scoring)'!$Q$335,"",$H179+1),"")</f>
        <v/>
      </c>
      <c r="I180" s="209" t="str">
        <f t="array" ref="I180">XLOOKUP($H180,'(backend scoring)'!$S$2:$S$333,'(backend scoring)'!$A$2:$A$333,"")</f>
        <v/>
      </c>
      <c r="J180" s="209" t="str">
        <f>IFERROR(VLOOKUP($I180,'Institution Evaluation'!$A$55:$F$346,2,0),IFERROR(VLOOKUP($I180,'Privacy Analyst Evaluation'!$A$46:$F$120,2,0),""))</f>
        <v/>
      </c>
      <c r="K180" s="209" t="str">
        <f>IFERROR(VLOOKUP($I180,'Institution Evaluation'!$A$55:$F$346,3,0),IFERROR(VLOOKUP($I180,'Privacy Analyst Evaluation'!$A$46:$F$120,3,0),""))&amp;""</f>
        <v/>
      </c>
      <c r="L180" s="209" t="str">
        <f>IFERROR(VLOOKUP($I180,'Institution Evaluation'!$A$55:$F$346,4,0),IFERROR(VLOOKUP($I180,'Privacy Analyst Evaluation'!$A$46:$F$120,4,0),""))&amp;""</f>
        <v/>
      </c>
      <c r="M180" s="209" t="str">
        <f>IFERROR(VLOOKUP($I180,'Institution Evaluation'!$A$55:$F$346,6,0),IFERROR(VLOOKUP($I180,'Privacy Analyst Evaluation'!$A$46:$F$120,6,0),""))&amp;""</f>
        <v/>
      </c>
    </row>
    <row r="181" ht="15.75" customHeight="1">
      <c r="A181" s="209">
        <f>IFERROR(IF($A180+1&gt;'(backend scoring)'!$T$335,"",$A180+1),"")</f>
        <v>68</v>
      </c>
      <c r="B181" s="209" t="str">
        <f t="array" ref="B181">XLOOKUP($A181,'(backend scoring)'!$V$2:$V$333,'(backend scoring)'!$A$2:$A$333,"")</f>
        <v>PDAT-03</v>
      </c>
      <c r="C181" s="209" t="str">
        <f>IFERROR(VLOOKUP($B181,'Institution Evaluation'!$A$55:$F$346,2,0),IFERROR(VLOOKUP($B181,'Privacy Analyst Evaluation'!$A$46:$F$120,2,0),""))&amp;""</f>
        <v>Do you combine institutional data (including "de-identified," "anonymized," or otherwise masked data) with personal data from any other sources?*</v>
      </c>
      <c r="D181" s="209" t="str">
        <f>IFERROR(VLOOKUP($B181,'Institution Evaluation'!$A$55:$F$346,3,0),IFERROR(VLOOKUP($B181,'Privacy Analyst Evaluation'!$A$46:$F$120,3,0),""))&amp;""</f>
        <v>No</v>
      </c>
      <c r="E181" s="209" t="str">
        <f>IFERROR(VLOOKUP($B181,'Institution Evaluation'!$A$55:$F$346,4,0),IFERROR(VLOOKUP($B181,'Privacy Analyst Evaluation'!$A$46:$F$120,4,0),""))&amp;""</f>
        <v/>
      </c>
      <c r="F181" s="209" t="str">
        <f>IFERROR(VLOOKUP($B181,'Institution Evaluation'!$A$55:$F$346,6,0),IFERROR(VLOOKUP($B181,'Privacy Analyst Evaluation'!$A$46:$F$120,6,0),""))&amp;""</f>
        <v/>
      </c>
      <c r="G181" s="248"/>
      <c r="H181" s="209" t="str">
        <f>IFERROR(IF($H180+1&gt;'(backend scoring)'!$Q$335,"",$H180+1),"")</f>
        <v/>
      </c>
      <c r="I181" s="209" t="str">
        <f t="array" ref="I181">XLOOKUP($H181,'(backend scoring)'!$S$2:$S$333,'(backend scoring)'!$A$2:$A$333,"")</f>
        <v/>
      </c>
      <c r="J181" s="209" t="str">
        <f>IFERROR(VLOOKUP($I181,'Institution Evaluation'!$A$55:$F$346,2,0),IFERROR(VLOOKUP($I181,'Privacy Analyst Evaluation'!$A$46:$F$120,2,0),""))</f>
        <v/>
      </c>
      <c r="K181" s="209" t="str">
        <f>IFERROR(VLOOKUP($I181,'Institution Evaluation'!$A$55:$F$346,3,0),IFERROR(VLOOKUP($I181,'Privacy Analyst Evaluation'!$A$46:$F$120,3,0),""))&amp;""</f>
        <v/>
      </c>
      <c r="L181" s="209" t="str">
        <f>IFERROR(VLOOKUP($I181,'Institution Evaluation'!$A$55:$F$346,4,0),IFERROR(VLOOKUP($I181,'Privacy Analyst Evaluation'!$A$46:$F$120,4,0),""))&amp;""</f>
        <v/>
      </c>
      <c r="M181" s="209" t="str">
        <f>IFERROR(VLOOKUP($I181,'Institution Evaluation'!$A$55:$F$346,6,0),IFERROR(VLOOKUP($I181,'Privacy Analyst Evaluation'!$A$46:$F$120,6,0),""))&amp;""</f>
        <v/>
      </c>
    </row>
    <row r="182" ht="15.75" customHeight="1">
      <c r="A182" s="209">
        <f>IFERROR(IF($A181+1&gt;'(backend scoring)'!$T$335,"",$A181+1),"")</f>
        <v>69</v>
      </c>
      <c r="B182" s="209" t="str">
        <f t="array" ref="B182">XLOOKUP($A182,'(backend scoring)'!$V$2:$V$333,'(backend scoring)'!$A$2:$A$333,"")</f>
        <v>PRPO-06</v>
      </c>
      <c r="C182" s="209" t="str">
        <f>IFERROR(VLOOKUP($B182,'Institution Evaluation'!$A$55:$F$346,2,0),IFERROR(VLOOKUP($B182,'Privacy Analyst Evaluation'!$A$46:$F$120,2,0),""))&amp;""</f>
        <v>Do you have a privacy awareness/training program?*</v>
      </c>
      <c r="D182" s="209" t="str">
        <f>IFERROR(VLOOKUP($B182,'Institution Evaluation'!$A$55:$F$346,3,0),IFERROR(VLOOKUP($B182,'Privacy Analyst Evaluation'!$A$46:$F$120,3,0),""))&amp;""</f>
        <v>Yes</v>
      </c>
      <c r="E182" s="209" t="str">
        <f>IFERROR(VLOOKUP($B182,'Institution Evaluation'!$A$55:$F$346,4,0),IFERROR(VLOOKUP($B182,'Privacy Analyst Evaluation'!$A$46:$F$120,4,0),""))&amp;""</f>
        <v>CoGrader maintains a formal privacy and security awareness program. All new hires receive privacy and security training during onboarding and periodic refresher training thereafter. Role-based privacy modules are provided for product, engineering, support, and customer-facing staff. Training is tracked and enforced via HR and learning systems.</v>
      </c>
      <c r="F182" s="209" t="str">
        <f>IFERROR(VLOOKUP($B182,'Institution Evaluation'!$A$55:$F$346,6,0),IFERROR(VLOOKUP($B182,'Privacy Analyst Evaluation'!$A$46:$F$120,6,0),""))&amp;""</f>
        <v/>
      </c>
      <c r="G182" s="248"/>
      <c r="H182" s="209" t="str">
        <f>IFERROR(IF($H181+1&gt;'(backend scoring)'!$Q$335,"",$H181+1),"")</f>
        <v/>
      </c>
      <c r="I182" s="209" t="str">
        <f t="array" ref="I182">XLOOKUP($H182,'(backend scoring)'!$S$2:$S$333,'(backend scoring)'!$A$2:$A$333,"")</f>
        <v/>
      </c>
      <c r="J182" s="209" t="str">
        <f>IFERROR(VLOOKUP($I182,'Institution Evaluation'!$A$55:$F$346,2,0),IFERROR(VLOOKUP($I182,'Privacy Analyst Evaluation'!$A$46:$F$120,2,0),""))</f>
        <v/>
      </c>
      <c r="K182" s="209" t="str">
        <f>IFERROR(VLOOKUP($I182,'Institution Evaluation'!$A$55:$F$346,3,0),IFERROR(VLOOKUP($I182,'Privacy Analyst Evaluation'!$A$46:$F$120,3,0),""))&amp;""</f>
        <v/>
      </c>
      <c r="L182" s="209" t="str">
        <f>IFERROR(VLOOKUP($I182,'Institution Evaluation'!$A$55:$F$346,4,0),IFERROR(VLOOKUP($I182,'Privacy Analyst Evaluation'!$A$46:$F$120,4,0),""))&amp;""</f>
        <v/>
      </c>
      <c r="M182" s="209" t="str">
        <f>IFERROR(VLOOKUP($I182,'Institution Evaluation'!$A$55:$F$346,6,0),IFERROR(VLOOKUP($I182,'Privacy Analyst Evaluation'!$A$46:$F$120,6,0),""))&amp;""</f>
        <v/>
      </c>
    </row>
    <row r="183" ht="15.75" customHeight="1">
      <c r="A183" s="209">
        <f>IFERROR(IF($A182+1&gt;'(backend scoring)'!$T$335,"",$A182+1),"")</f>
        <v>70</v>
      </c>
      <c r="B183" s="209" t="str">
        <f t="array" ref="B183">XLOOKUP($A183,'(backend scoring)'!$V$2:$V$333,'(backend scoring)'!$A$2:$A$333,"")</f>
        <v>PRPO-12</v>
      </c>
      <c r="C183" s="209" t="str">
        <f>IFERROR(VLOOKUP($B183,'Institution Evaluation'!$A$55:$F$346,2,0),IFERROR(VLOOKUP($B183,'Privacy Analyst Evaluation'!$A$46:$F$120,2,0),""))&amp;""</f>
        <v>Do you share any institutional data with law enforcement without a valid warrant or subpoena?*</v>
      </c>
      <c r="D183" s="209" t="str">
        <f>IFERROR(VLOOKUP($B183,'Institution Evaluation'!$A$55:$F$346,3,0),IFERROR(VLOOKUP($B183,'Privacy Analyst Evaluation'!$A$46:$F$120,3,0),""))&amp;""</f>
        <v>No</v>
      </c>
      <c r="E183" s="209" t="str">
        <f>IFERROR(VLOOKUP($B183,'Institution Evaluation'!$A$55:$F$346,4,0),IFERROR(VLOOKUP($B183,'Privacy Analyst Evaluation'!$A$46:$F$120,4,0),""))&amp;""</f>
        <v>CoGrader does not voluntarily share institutional personal data with law enforcement without a lawful process (warrant, subpoena, or other legal compulsion). Where urgent disclosure is required for imminent harm and permitted by law, legal/privacy review and customer notification procedures apply consistent with contract and legal obligations.</v>
      </c>
      <c r="F183" s="209" t="str">
        <f>IFERROR(VLOOKUP($B183,'Institution Evaluation'!$A$55:$F$346,6,0),IFERROR(VLOOKUP($B183,'Privacy Analyst Evaluation'!$A$46:$F$120,6,0),""))&amp;""</f>
        <v/>
      </c>
      <c r="G183" s="248"/>
      <c r="H183" s="209" t="str">
        <f>IFERROR(IF($H182+1&gt;'(backend scoring)'!$Q$335,"",$H182+1),"")</f>
        <v/>
      </c>
      <c r="I183" s="209" t="str">
        <f t="array" ref="I183">XLOOKUP($H183,'(backend scoring)'!$S$2:$S$333,'(backend scoring)'!$A$2:$A$333,"")</f>
        <v/>
      </c>
      <c r="J183" s="209" t="str">
        <f>IFERROR(VLOOKUP($I183,'Institution Evaluation'!$A$55:$F$346,2,0),IFERROR(VLOOKUP($I183,'Privacy Analyst Evaluation'!$A$46:$F$120,2,0),""))</f>
        <v/>
      </c>
      <c r="K183" s="209" t="str">
        <f>IFERROR(VLOOKUP($I183,'Institution Evaluation'!$A$55:$F$346,3,0),IFERROR(VLOOKUP($I183,'Privacy Analyst Evaluation'!$A$46:$F$120,3,0),""))&amp;""</f>
        <v/>
      </c>
      <c r="L183" s="209" t="str">
        <f>IFERROR(VLOOKUP($I183,'Institution Evaluation'!$A$55:$F$346,4,0),IFERROR(VLOOKUP($I183,'Privacy Analyst Evaluation'!$A$46:$F$120,4,0),""))&amp;""</f>
        <v/>
      </c>
      <c r="M183" s="209" t="str">
        <f>IFERROR(VLOOKUP($I183,'Institution Evaluation'!$A$55:$F$346,6,0),IFERROR(VLOOKUP($I183,'Privacy Analyst Evaluation'!$A$46:$F$120,6,0),""))&amp;""</f>
        <v/>
      </c>
    </row>
    <row r="184" ht="15.75" customHeight="1">
      <c r="A184" s="209">
        <f>IFERROR(IF($A183+1&gt;'(backend scoring)'!$T$335,"",$A183+1),"")</f>
        <v>71</v>
      </c>
      <c r="B184" s="209" t="str">
        <f t="array" ref="B184">XLOOKUP($A184,'(backend scoring)'!$V$2:$V$333,'(backend scoring)'!$A$2:$A$333,"")</f>
        <v>DPAI-02</v>
      </c>
      <c r="C184" s="209" t="str">
        <f>IFERROR(VLOOKUP($B184,'Institution Evaluation'!$A$55:$F$346,2,0),IFERROR(VLOOKUP($B184,'Privacy Analyst Evaluation'!$A$46:$F$120,2,0),""))&amp;""</f>
        <v>Is any institutional data retained in AI processing?*</v>
      </c>
      <c r="D184" s="209" t="str">
        <f>IFERROR(VLOOKUP($B184,'Institution Evaluation'!$A$55:$F$346,3,0),IFERROR(VLOOKUP($B184,'Privacy Analyst Evaluation'!$A$46:$F$120,3,0),""))&amp;""</f>
        <v>No</v>
      </c>
      <c r="E184" s="209" t="str">
        <f>IFERROR(VLOOKUP($B184,'Institution Evaluation'!$A$55:$F$346,4,0),IFERROR(VLOOKUP($B184,'Privacy Analyst Evaluation'!$A$46:$F$120,4,0),""))&amp;""</f>
        <v>CoGrader uses OpenAI OpCo, LLC which provides a “no-training, no-retention” enterprise endpoint.</v>
      </c>
      <c r="F184" s="209" t="str">
        <f>IFERROR(VLOOKUP($B184,'Institution Evaluation'!$A$55:$F$346,6,0),IFERROR(VLOOKUP($B184,'Privacy Analyst Evaluation'!$A$46:$F$120,6,0),""))&amp;""</f>
        <v/>
      </c>
      <c r="G184" s="248"/>
      <c r="H184" s="209" t="str">
        <f>IFERROR(IF($H183+1&gt;'(backend scoring)'!$Q$335,"",$H183+1),"")</f>
        <v/>
      </c>
      <c r="I184" s="209" t="str">
        <f t="array" ref="I184">XLOOKUP($H184,'(backend scoring)'!$S$2:$S$333,'(backend scoring)'!$A$2:$A$333,"")</f>
        <v/>
      </c>
      <c r="J184" s="209" t="str">
        <f>IFERROR(VLOOKUP($I184,'Institution Evaluation'!$A$55:$F$346,2,0),IFERROR(VLOOKUP($I184,'Privacy Analyst Evaluation'!$A$46:$F$120,2,0),""))</f>
        <v/>
      </c>
      <c r="K184" s="209" t="str">
        <f>IFERROR(VLOOKUP($I184,'Institution Evaluation'!$A$55:$F$346,3,0),IFERROR(VLOOKUP($I184,'Privacy Analyst Evaluation'!$A$46:$F$120,3,0),""))&amp;""</f>
        <v/>
      </c>
      <c r="L184" s="209" t="str">
        <f>IFERROR(VLOOKUP($I184,'Institution Evaluation'!$A$55:$F$346,4,0),IFERROR(VLOOKUP($I184,'Privacy Analyst Evaluation'!$A$46:$F$120,4,0),""))&amp;""</f>
        <v/>
      </c>
      <c r="M184" s="209" t="str">
        <f>IFERROR(VLOOKUP($I184,'Institution Evaluation'!$A$55:$F$346,6,0),IFERROR(VLOOKUP($I184,'Privacy Analyst Evaluation'!$A$46:$F$120,6,0),""))&amp;""</f>
        <v/>
      </c>
    </row>
    <row r="185" ht="15.75" customHeight="1">
      <c r="A185" s="209">
        <f>IFERROR(IF($A184+1&gt;'(backend scoring)'!$T$335,"",$A184+1),"")</f>
        <v>72</v>
      </c>
      <c r="B185" s="209" t="str">
        <f t="array" ref="B185">XLOOKUP($A185,'(backend scoring)'!$V$2:$V$333,'(backend scoring)'!$A$2:$A$333,"")</f>
        <v>DPAI-03</v>
      </c>
      <c r="C185" s="209" t="str">
        <f>IFERROR(VLOOKUP($B185,'Institution Evaluation'!$A$55:$F$346,2,0),IFERROR(VLOOKUP($B185,'Privacy Analyst Evaluation'!$A$46:$F$120,2,0),""))&amp;""</f>
        <v>Do you have agreements in place with third parties or subprocessors regarding the protection of customer data and use of AI?*</v>
      </c>
      <c r="D185" s="209" t="str">
        <f>IFERROR(VLOOKUP($B185,'Institution Evaluation'!$A$55:$F$346,3,0),IFERROR(VLOOKUP($B185,'Privacy Analyst Evaluation'!$A$46:$F$120,3,0),""))&amp;""</f>
        <v>Yes</v>
      </c>
      <c r="E185" s="209" t="str">
        <f>IFERROR(VLOOKUP($B185,'Institution Evaluation'!$A$55:$F$346,4,0),IFERROR(VLOOKUP($B185,'Privacy Analyst Evaluation'!$A$46:$F$120,4,0),""))&amp;""</f>
        <v>CoGrader contracts with subprocessors (including AI providers) via DPAs and processor agreements that define permitted uses, restrict model-training on customer data (unless explicitly authorized), require security/privacy controls, and include breach notification obligations. We validate AI providers’ compliance as part of vendor due diligence and require contractual restrictions on training or secondary uses of student data.</v>
      </c>
      <c r="F185" s="209" t="str">
        <f>IFERROR(VLOOKUP($B185,'Institution Evaluation'!$A$55:$F$346,6,0),IFERROR(VLOOKUP($B185,'Privacy Analyst Evaluation'!$A$46:$F$120,6,0),""))&amp;""</f>
        <v/>
      </c>
      <c r="G185" s="248"/>
      <c r="H185" s="209" t="str">
        <f>IFERROR(IF($H184+1&gt;'(backend scoring)'!$Q$335,"",$H184+1),"")</f>
        <v/>
      </c>
      <c r="I185" s="209" t="str">
        <f t="array" ref="I185">XLOOKUP($H185,'(backend scoring)'!$S$2:$S$333,'(backend scoring)'!$A$2:$A$333,"")</f>
        <v/>
      </c>
      <c r="J185" s="209" t="str">
        <f>IFERROR(VLOOKUP($I185,'Institution Evaluation'!$A$55:$F$346,2,0),IFERROR(VLOOKUP($I185,'Privacy Analyst Evaluation'!$A$46:$F$120,2,0),""))</f>
        <v/>
      </c>
      <c r="K185" s="209" t="str">
        <f>IFERROR(VLOOKUP($I185,'Institution Evaluation'!$A$55:$F$346,3,0),IFERROR(VLOOKUP($I185,'Privacy Analyst Evaluation'!$A$46:$F$120,3,0),""))&amp;""</f>
        <v/>
      </c>
      <c r="L185" s="209" t="str">
        <f>IFERROR(VLOOKUP($I185,'Institution Evaluation'!$A$55:$F$346,4,0),IFERROR(VLOOKUP($I185,'Privacy Analyst Evaluation'!$A$46:$F$120,4,0),""))&amp;""</f>
        <v/>
      </c>
      <c r="M185" s="209" t="str">
        <f>IFERROR(VLOOKUP($I185,'Institution Evaluation'!$A$55:$F$346,6,0),IFERROR(VLOOKUP($I185,'Privacy Analyst Evaluation'!$A$46:$F$120,6,0),""))&amp;""</f>
        <v/>
      </c>
    </row>
    <row r="186" ht="15.75" customHeight="1">
      <c r="A186" s="209">
        <f>IFERROR(IF($A185+1&gt;'(backend scoring)'!$T$335,"",$A185+1),"")</f>
        <v>73</v>
      </c>
      <c r="B186" s="209" t="str">
        <f t="array" ref="B186">XLOOKUP($A186,'(backend scoring)'!$V$2:$V$333,'(backend scoring)'!$A$2:$A$333,"")</f>
        <v>AIGN-01</v>
      </c>
      <c r="C186" s="209" t="str">
        <f>IFERROR(VLOOKUP($B186,'Institution Evaluation'!$A$55:$F$346,2,0),IFERROR(VLOOKUP($B186,'Privacy Analyst Evaluation'!$A$46:$F$120,2,0),""))&amp;""</f>
        <v>Does your solution have an AI risk model when developing or implementing your solution's AI model?*</v>
      </c>
      <c r="D186" s="209" t="str">
        <f>IFERROR(VLOOKUP($B186,'Institution Evaluation'!$A$55:$F$346,3,0),IFERROR(VLOOKUP($B186,'Privacy Analyst Evaluation'!$A$46:$F$120,3,0),""))&amp;""</f>
        <v>Yes</v>
      </c>
      <c r="E186" s="209" t="str">
        <f>IFERROR(VLOOKUP($B186,'Institution Evaluation'!$A$55:$F$346,4,0),IFERROR(VLOOKUP($B186,'Privacy Analyst Evaluation'!$A$46:$F$120,4,0),""))&amp;""</f>
        <v/>
      </c>
      <c r="F186" s="209" t="str">
        <f>IFERROR(VLOOKUP($B186,'Institution Evaluation'!$A$55:$F$346,6,0),IFERROR(VLOOKUP($B186,'Privacy Analyst Evaluation'!$A$46:$F$120,6,0),""))&amp;""</f>
        <v/>
      </c>
      <c r="G186" s="248"/>
      <c r="H186" s="209" t="str">
        <f>IFERROR(IF($H185+1&gt;'(backend scoring)'!$Q$335,"",$H185+1),"")</f>
        <v/>
      </c>
      <c r="I186" s="209" t="str">
        <f t="array" ref="I186">XLOOKUP($H186,'(backend scoring)'!$S$2:$S$333,'(backend scoring)'!$A$2:$A$333,"")</f>
        <v/>
      </c>
      <c r="J186" s="209" t="str">
        <f>IFERROR(VLOOKUP($I186,'Institution Evaluation'!$A$55:$F$346,2,0),IFERROR(VLOOKUP($I186,'Privacy Analyst Evaluation'!$A$46:$F$120,2,0),""))</f>
        <v/>
      </c>
      <c r="K186" s="209" t="str">
        <f>IFERROR(VLOOKUP($I186,'Institution Evaluation'!$A$55:$F$346,3,0),IFERROR(VLOOKUP($I186,'Privacy Analyst Evaluation'!$A$46:$F$120,3,0),""))&amp;""</f>
        <v/>
      </c>
      <c r="L186" s="209" t="str">
        <f>IFERROR(VLOOKUP($I186,'Institution Evaluation'!$A$55:$F$346,4,0),IFERROR(VLOOKUP($I186,'Privacy Analyst Evaluation'!$A$46:$F$120,4,0),""))&amp;""</f>
        <v/>
      </c>
      <c r="M186" s="209" t="str">
        <f>IFERROR(VLOOKUP($I186,'Institution Evaluation'!$A$55:$F$346,6,0),IFERROR(VLOOKUP($I186,'Privacy Analyst Evaluation'!$A$46:$F$120,6,0),""))&amp;""</f>
        <v/>
      </c>
    </row>
    <row r="187" ht="15.75" customHeight="1">
      <c r="A187" s="209">
        <f>IFERROR(IF($A186+1&gt;'(backend scoring)'!$T$335,"",$A186+1),"")</f>
        <v>74</v>
      </c>
      <c r="B187" s="209" t="str">
        <f t="array" ref="B187">XLOOKUP($A187,'(backend scoring)'!$V$2:$V$333,'(backend scoring)'!$A$2:$A$333,"")</f>
        <v>AIGN-02</v>
      </c>
      <c r="C187" s="209" t="str">
        <f>IFERROR(VLOOKUP($B187,'Institution Evaluation'!$A$55:$F$346,2,0),IFERROR(VLOOKUP($B187,'Privacy Analyst Evaluation'!$A$46:$F$120,2,0),""))&amp;""</f>
        <v>Can your solution's AI features be disabled by tenant and/or user?*</v>
      </c>
      <c r="D187" s="209" t="str">
        <f>IFERROR(VLOOKUP($B187,'Institution Evaluation'!$A$55:$F$346,3,0),IFERROR(VLOOKUP($B187,'Privacy Analyst Evaluation'!$A$46:$F$120,3,0),""))&amp;""</f>
        <v>No</v>
      </c>
      <c r="E187" s="209" t="str">
        <f>IFERROR(VLOOKUP($B187,'Institution Evaluation'!$A$55:$F$346,4,0),IFERROR(VLOOKUP($B187,'Privacy Analyst Evaluation'!$A$46:$F$120,4,0),""))&amp;""</f>
        <v>However, CoGrader provides user-level controls to manually input feedback. </v>
      </c>
      <c r="F187" s="209" t="str">
        <f>IFERROR(VLOOKUP($B187,'Institution Evaluation'!$A$55:$F$346,6,0),IFERROR(VLOOKUP($B187,'Privacy Analyst Evaluation'!$A$46:$F$120,6,0),""))&amp;""</f>
        <v/>
      </c>
      <c r="G187" s="248"/>
      <c r="H187" s="209" t="str">
        <f>IFERROR(IF($H186+1&gt;'(backend scoring)'!$Q$335,"",$H186+1),"")</f>
        <v/>
      </c>
      <c r="I187" s="209" t="str">
        <f t="array" ref="I187">XLOOKUP($H187,'(backend scoring)'!$S$2:$S$333,'(backend scoring)'!$A$2:$A$333,"")</f>
        <v/>
      </c>
      <c r="J187" s="209" t="str">
        <f>IFERROR(VLOOKUP($I187,'Institution Evaluation'!$A$55:$F$346,2,0),IFERROR(VLOOKUP($I187,'Privacy Analyst Evaluation'!$A$46:$F$120,2,0),""))</f>
        <v/>
      </c>
      <c r="K187" s="209" t="str">
        <f>IFERROR(VLOOKUP($I187,'Institution Evaluation'!$A$55:$F$346,3,0),IFERROR(VLOOKUP($I187,'Privacy Analyst Evaluation'!$A$46:$F$120,3,0),""))&amp;""</f>
        <v/>
      </c>
      <c r="L187" s="209" t="str">
        <f>IFERROR(VLOOKUP($I187,'Institution Evaluation'!$A$55:$F$346,4,0),IFERROR(VLOOKUP($I187,'Privacy Analyst Evaluation'!$A$46:$F$120,4,0),""))&amp;""</f>
        <v/>
      </c>
      <c r="M187" s="209" t="str">
        <f>IFERROR(VLOOKUP($I187,'Institution Evaluation'!$A$55:$F$346,6,0),IFERROR(VLOOKUP($I187,'Privacy Analyst Evaluation'!$A$46:$F$120,6,0),""))&amp;""</f>
        <v/>
      </c>
    </row>
    <row r="188" ht="15.75" customHeight="1">
      <c r="A188" s="209">
        <f>IFERROR(IF($A187+1&gt;'(backend scoring)'!$T$335,"",$A187+1),"")</f>
        <v>75</v>
      </c>
      <c r="B188" s="209" t="str">
        <f t="array" ref="B188">XLOOKUP($A188,'(backend scoring)'!$V$2:$V$333,'(backend scoring)'!$A$2:$A$333,"")</f>
        <v>AIGN-03</v>
      </c>
      <c r="C188" s="209" t="str">
        <f>IFERROR(VLOOKUP($B188,'Institution Evaluation'!$A$55:$F$346,2,0),IFERROR(VLOOKUP($B188,'Privacy Analyst Evaluation'!$A$46:$F$120,2,0),""))&amp;""</f>
        <v>Have your staff completed responsible AI training?*</v>
      </c>
      <c r="D188" s="209" t="str">
        <f>IFERROR(VLOOKUP($B188,'Institution Evaluation'!$A$55:$F$346,3,0),IFERROR(VLOOKUP($B188,'Privacy Analyst Evaluation'!$A$46:$F$120,3,0),""))&amp;""</f>
        <v>Yes</v>
      </c>
      <c r="E188" s="209" t="str">
        <f>IFERROR(VLOOKUP($B188,'Institution Evaluation'!$A$55:$F$346,4,0),IFERROR(VLOOKUP($B188,'Privacy Analyst Evaluation'!$A$46:$F$120,4,0),""))&amp;""</f>
        <v>Product, engineering and model-operational staff receive role-based responsible-AI training covering model risk, bias awareness, privacy, and safe deployment. Training is part of onboarding and refreshed periodically. Training completion is tracked for audit. </v>
      </c>
      <c r="F188" s="209" t="str">
        <f>IFERROR(VLOOKUP($B188,'Institution Evaluation'!$A$55:$F$346,6,0),IFERROR(VLOOKUP($B188,'Privacy Analyst Evaluation'!$A$46:$F$120,6,0),""))&amp;""</f>
        <v/>
      </c>
      <c r="G188" s="248"/>
      <c r="H188" s="209" t="str">
        <f>IFERROR(IF($H187+1&gt;'(backend scoring)'!$Q$335,"",$H187+1),"")</f>
        <v/>
      </c>
      <c r="I188" s="209" t="str">
        <f t="array" ref="I188">XLOOKUP($H188,'(backend scoring)'!$S$2:$S$333,'(backend scoring)'!$A$2:$A$333,"")</f>
        <v/>
      </c>
      <c r="J188" s="209" t="str">
        <f>IFERROR(VLOOKUP($I188,'Institution Evaluation'!$A$55:$F$346,2,0),IFERROR(VLOOKUP($I188,'Privacy Analyst Evaluation'!$A$46:$F$120,2,0),""))</f>
        <v/>
      </c>
      <c r="K188" s="209" t="str">
        <f>IFERROR(VLOOKUP($I188,'Institution Evaluation'!$A$55:$F$346,3,0),IFERROR(VLOOKUP($I188,'Privacy Analyst Evaluation'!$A$46:$F$120,3,0),""))&amp;""</f>
        <v/>
      </c>
      <c r="L188" s="209" t="str">
        <f>IFERROR(VLOOKUP($I188,'Institution Evaluation'!$A$55:$F$346,4,0),IFERROR(VLOOKUP($I188,'Privacy Analyst Evaluation'!$A$46:$F$120,4,0),""))&amp;""</f>
        <v/>
      </c>
      <c r="M188" s="209" t="str">
        <f>IFERROR(VLOOKUP($I188,'Institution Evaluation'!$A$55:$F$346,6,0),IFERROR(VLOOKUP($I188,'Privacy Analyst Evaluation'!$A$46:$F$120,6,0),""))&amp;""</f>
        <v/>
      </c>
    </row>
    <row r="189" ht="15.75" customHeight="1">
      <c r="A189" s="209">
        <f>IFERROR(IF($A188+1&gt;'(backend scoring)'!$T$335,"",$A188+1),"")</f>
        <v>76</v>
      </c>
      <c r="B189" s="209" t="str">
        <f t="array" ref="B189">XLOOKUP($A189,'(backend scoring)'!$V$2:$V$333,'(backend scoring)'!$A$2:$A$333,"")</f>
        <v>AIPL-01</v>
      </c>
      <c r="C189" s="209" t="str">
        <f>IFERROR(VLOOKUP($B189,'Institution Evaluation'!$A$55:$F$346,2,0),IFERROR(VLOOKUP($B189,'Privacy Analyst Evaluation'!$A$46:$F$120,2,0),""))&amp;""</f>
        <v>Are your AI developer's policies, processes, procedures, and practices across the organization related to the mapping, measuring, and managing of AI risks conspicuously posted, unambiguous, and implemented effectively?*</v>
      </c>
      <c r="D189" s="209" t="str">
        <f>IFERROR(VLOOKUP($B189,'Institution Evaluation'!$A$55:$F$346,3,0),IFERROR(VLOOKUP($B189,'Privacy Analyst Evaluation'!$A$46:$F$120,3,0),""))&amp;""</f>
        <v>Yes</v>
      </c>
      <c r="E189" s="209" t="str">
        <f>IFERROR(VLOOKUP($B189,'Institution Evaluation'!$A$55:$F$346,4,0),IFERROR(VLOOKUP($B189,'Privacy Analyst Evaluation'!$A$46:$F$120,4,0),""))&amp;""</f>
        <v>CoGrader maintains published responsible-AI and secure-development policies that define roles, development gates, testing/validation requirements, and measurement of model risks (fairness, robustness, privacy). Policies are operationalized via the SDLC and are used to govern new features and model changes.</v>
      </c>
      <c r="F189" s="209" t="str">
        <f>IFERROR(VLOOKUP($B189,'Institution Evaluation'!$A$55:$F$346,6,0),IFERROR(VLOOKUP($B189,'Privacy Analyst Evaluation'!$A$46:$F$120,6,0),""))&amp;""</f>
        <v/>
      </c>
      <c r="G189" s="248"/>
      <c r="H189" s="209" t="str">
        <f>IFERROR(IF($H188+1&gt;'(backend scoring)'!$Q$335,"",$H188+1),"")</f>
        <v/>
      </c>
      <c r="I189" s="209" t="str">
        <f t="array" ref="I189">XLOOKUP($H189,'(backend scoring)'!$S$2:$S$333,'(backend scoring)'!$A$2:$A$333,"")</f>
        <v/>
      </c>
      <c r="J189" s="209" t="str">
        <f>IFERROR(VLOOKUP($I189,'Institution Evaluation'!$A$55:$F$346,2,0),IFERROR(VLOOKUP($I189,'Privacy Analyst Evaluation'!$A$46:$F$120,2,0),""))</f>
        <v/>
      </c>
      <c r="K189" s="209" t="str">
        <f>IFERROR(VLOOKUP($I189,'Institution Evaluation'!$A$55:$F$346,3,0),IFERROR(VLOOKUP($I189,'Privacy Analyst Evaluation'!$A$46:$F$120,3,0),""))&amp;""</f>
        <v/>
      </c>
      <c r="L189" s="209" t="str">
        <f>IFERROR(VLOOKUP($I189,'Institution Evaluation'!$A$55:$F$346,4,0),IFERROR(VLOOKUP($I189,'Privacy Analyst Evaluation'!$A$46:$F$120,4,0),""))&amp;""</f>
        <v/>
      </c>
      <c r="M189" s="209" t="str">
        <f>IFERROR(VLOOKUP($I189,'Institution Evaluation'!$A$55:$F$346,6,0),IFERROR(VLOOKUP($I189,'Privacy Analyst Evaluation'!$A$46:$F$120,6,0),""))&amp;""</f>
        <v/>
      </c>
    </row>
    <row r="190" ht="15.75" customHeight="1">
      <c r="A190" s="209">
        <f>IFERROR(IF($A189+1&gt;'(backend scoring)'!$T$335,"",$A189+1),"")</f>
        <v>77</v>
      </c>
      <c r="B190" s="209" t="str">
        <f t="array" ref="B190">XLOOKUP($A190,'(backend scoring)'!$V$2:$V$333,'(backend scoring)'!$A$2:$A$333,"")</f>
        <v>AIPL-02</v>
      </c>
      <c r="C190" s="209" t="str">
        <f>IFERROR(VLOOKUP($B190,'Institution Evaluation'!$A$55:$F$346,2,0),IFERROR(VLOOKUP($B190,'Privacy Analyst Evaluation'!$A$46:$F$120,2,0),""))&amp;""</f>
        <v>Have you identified and measured AI risks?*</v>
      </c>
      <c r="D190" s="209" t="str">
        <f>IFERROR(VLOOKUP($B190,'Institution Evaluation'!$A$55:$F$346,3,0),IFERROR(VLOOKUP($B190,'Privacy Analyst Evaluation'!$A$46:$F$120,3,0),""))&amp;""</f>
        <v>Yes</v>
      </c>
      <c r="E190" s="209" t="str">
        <f>IFERROR(VLOOKUP($B190,'Institution Evaluation'!$A$55:$F$346,4,0),IFERROR(VLOOKUP($B190,'Privacy Analyst Evaluation'!$A$46:$F$120,4,0),""))&amp;""</f>
        <v>We require risk assessments (model risk, bias, safety and privacy) prior to production promotion. Metrics and tests (performance, fairness checks, adversarial/input-anomaly tests) are collected and used to measure residual risk and drive remediation. Findings and metrics are tracked in the model governance record.</v>
      </c>
      <c r="F190" s="209" t="str">
        <f>IFERROR(VLOOKUP($B190,'Institution Evaluation'!$A$55:$F$346,6,0),IFERROR(VLOOKUP($B190,'Privacy Analyst Evaluation'!$A$46:$F$120,6,0),""))&amp;""</f>
        <v/>
      </c>
      <c r="G190" s="248"/>
      <c r="H190" s="209" t="str">
        <f>IFERROR(IF($H189+1&gt;'(backend scoring)'!$Q$335,"",$H189+1),"")</f>
        <v/>
      </c>
      <c r="I190" s="209" t="str">
        <f t="array" ref="I190">XLOOKUP($H190,'(backend scoring)'!$S$2:$S$333,'(backend scoring)'!$A$2:$A$333,"")</f>
        <v/>
      </c>
      <c r="J190" s="209" t="str">
        <f>IFERROR(VLOOKUP($I190,'Institution Evaluation'!$A$55:$F$346,2,0),IFERROR(VLOOKUP($I190,'Privacy Analyst Evaluation'!$A$46:$F$120,2,0),""))</f>
        <v/>
      </c>
      <c r="K190" s="209" t="str">
        <f>IFERROR(VLOOKUP($I190,'Institution Evaluation'!$A$55:$F$346,3,0),IFERROR(VLOOKUP($I190,'Privacy Analyst Evaluation'!$A$46:$F$120,3,0),""))&amp;""</f>
        <v/>
      </c>
      <c r="L190" s="209" t="str">
        <f>IFERROR(VLOOKUP($I190,'Institution Evaluation'!$A$55:$F$346,4,0),IFERROR(VLOOKUP($I190,'Privacy Analyst Evaluation'!$A$46:$F$120,4,0),""))&amp;""</f>
        <v/>
      </c>
      <c r="M190" s="209" t="str">
        <f>IFERROR(VLOOKUP($I190,'Institution Evaluation'!$A$55:$F$346,6,0),IFERROR(VLOOKUP($I190,'Privacy Analyst Evaluation'!$A$46:$F$120,6,0),""))&amp;""</f>
        <v/>
      </c>
    </row>
    <row r="191" ht="15.75" customHeight="1">
      <c r="A191" s="209">
        <f>IFERROR(IF($A190+1&gt;'(backend scoring)'!$T$335,"",$A190+1),"")</f>
        <v>78</v>
      </c>
      <c r="B191" s="209" t="str">
        <f t="array" ref="B191">XLOOKUP($A191,'(backend scoring)'!$V$2:$V$333,'(backend scoring)'!$A$2:$A$333,"")</f>
        <v>AIPL-03</v>
      </c>
      <c r="C191" s="209" t="str">
        <f>IFERROR(VLOOKUP($B191,'Institution Evaluation'!$A$55:$F$346,2,0),IFERROR(VLOOKUP($B191,'Privacy Analyst Evaluation'!$A$46:$F$120,2,0),""))&amp;""</f>
        <v>In the event of an incident, can your solution's AI features be disabled in a timely manner?*</v>
      </c>
      <c r="D191" s="209" t="str">
        <f>IFERROR(VLOOKUP($B191,'Institution Evaluation'!$A$55:$F$346,3,0),IFERROR(VLOOKUP($B191,'Privacy Analyst Evaluation'!$A$46:$F$120,3,0),""))&amp;""</f>
        <v>No</v>
      </c>
      <c r="E191" s="209" t="str">
        <f>IFERROR(VLOOKUP($B191,'Institution Evaluation'!$A$55:$F$346,4,0),IFERROR(VLOOKUP($B191,'Privacy Analyst Evaluation'!$A$46:$F$120,4,0),""))&amp;""</f>
        <v/>
      </c>
      <c r="F191" s="209" t="str">
        <f>IFERROR(VLOOKUP($B191,'Institution Evaluation'!$A$55:$F$346,6,0),IFERROR(VLOOKUP($B191,'Privacy Analyst Evaluation'!$A$46:$F$120,6,0),""))&amp;""</f>
        <v/>
      </c>
      <c r="G191" s="248"/>
      <c r="H191" s="209" t="str">
        <f>IFERROR(IF($H190+1&gt;'(backend scoring)'!$Q$335,"",$H190+1),"")</f>
        <v/>
      </c>
      <c r="I191" s="209" t="str">
        <f t="array" ref="I191">XLOOKUP($H191,'(backend scoring)'!$S$2:$S$333,'(backend scoring)'!$A$2:$A$333,"")</f>
        <v/>
      </c>
      <c r="J191" s="209" t="str">
        <f>IFERROR(VLOOKUP($I191,'Institution Evaluation'!$A$55:$F$346,2,0),IFERROR(VLOOKUP($I191,'Privacy Analyst Evaluation'!$A$46:$F$120,2,0),""))</f>
        <v/>
      </c>
      <c r="K191" s="209" t="str">
        <f>IFERROR(VLOOKUP($I191,'Institution Evaluation'!$A$55:$F$346,3,0),IFERROR(VLOOKUP($I191,'Privacy Analyst Evaluation'!$A$46:$F$120,3,0),""))&amp;""</f>
        <v/>
      </c>
      <c r="L191" s="209" t="str">
        <f>IFERROR(VLOOKUP($I191,'Institution Evaluation'!$A$55:$F$346,4,0),IFERROR(VLOOKUP($I191,'Privacy Analyst Evaluation'!$A$46:$F$120,4,0),""))&amp;""</f>
        <v/>
      </c>
      <c r="M191" s="209" t="str">
        <f>IFERROR(VLOOKUP($I191,'Institution Evaluation'!$A$55:$F$346,6,0),IFERROR(VLOOKUP($I191,'Privacy Analyst Evaluation'!$A$46:$F$120,6,0),""))&amp;""</f>
        <v/>
      </c>
    </row>
    <row r="192" ht="15.75" customHeight="1">
      <c r="A192" s="209">
        <f>IFERROR(IF($A191+1&gt;'(backend scoring)'!$T$335,"",$A191+1),"")</f>
        <v>79</v>
      </c>
      <c r="B192" s="209" t="str">
        <f t="array" ref="B192">XLOOKUP($A192,'(backend scoring)'!$V$2:$V$333,'(backend scoring)'!$A$2:$A$333,"")</f>
        <v>AIPL-04</v>
      </c>
      <c r="C192" s="209" t="str">
        <f>IFERROR(VLOOKUP($B192,'Institution Evaluation'!$A$55:$F$346,2,0),IFERROR(VLOOKUP($B192,'Privacy Analyst Evaluation'!$A$46:$F$120,2,0),""))&amp;""</f>
        <v>If disabled because of an incident, can your solution's AI features be re-enabled in a timely manner?*</v>
      </c>
      <c r="D192" s="209" t="str">
        <f>IFERROR(VLOOKUP($B192,'Institution Evaluation'!$A$55:$F$346,3,0),IFERROR(VLOOKUP($B192,'Privacy Analyst Evaluation'!$A$46:$F$120,3,0),""))&amp;""</f>
        <v>N/A</v>
      </c>
      <c r="E192" s="209" t="str">
        <f>IFERROR(VLOOKUP($B192,'Institution Evaluation'!$A$55:$F$346,4,0),IFERROR(VLOOKUP($B192,'Privacy Analyst Evaluation'!$A$46:$F$120,4,0),""))&amp;""</f>
        <v>This question does not apply.</v>
      </c>
      <c r="F192" s="209" t="str">
        <f>IFERROR(VLOOKUP($B192,'Institution Evaluation'!$A$55:$F$346,6,0),IFERROR(VLOOKUP($B192,'Privacy Analyst Evaluation'!$A$46:$F$120,6,0),""))&amp;""</f>
        <v/>
      </c>
      <c r="G192" s="248"/>
      <c r="H192" s="209" t="str">
        <f>IFERROR(IF($H191+1&gt;'(backend scoring)'!$Q$335,"",$H191+1),"")</f>
        <v/>
      </c>
      <c r="I192" s="209" t="str">
        <f t="array" ref="I192">XLOOKUP($H192,'(backend scoring)'!$S$2:$S$333,'(backend scoring)'!$A$2:$A$333,"")</f>
        <v/>
      </c>
      <c r="J192" s="209" t="str">
        <f>IFERROR(VLOOKUP($I192,'Institution Evaluation'!$A$55:$F$346,2,0),IFERROR(VLOOKUP($I192,'Privacy Analyst Evaluation'!$A$46:$F$120,2,0),""))</f>
        <v/>
      </c>
      <c r="K192" s="209" t="str">
        <f>IFERROR(VLOOKUP($I192,'Institution Evaluation'!$A$55:$F$346,3,0),IFERROR(VLOOKUP($I192,'Privacy Analyst Evaluation'!$A$46:$F$120,3,0),""))&amp;""</f>
        <v/>
      </c>
      <c r="L192" s="209" t="str">
        <f>IFERROR(VLOOKUP($I192,'Institution Evaluation'!$A$55:$F$346,4,0),IFERROR(VLOOKUP($I192,'Privacy Analyst Evaluation'!$A$46:$F$120,4,0),""))&amp;""</f>
        <v/>
      </c>
      <c r="M192" s="209" t="str">
        <f>IFERROR(VLOOKUP($I192,'Institution Evaluation'!$A$55:$F$346,6,0),IFERROR(VLOOKUP($I192,'Privacy Analyst Evaluation'!$A$46:$F$120,6,0),""))&amp;""</f>
        <v/>
      </c>
    </row>
    <row r="193" ht="15.75" customHeight="1">
      <c r="A193" s="209">
        <f>IFERROR(IF($A192+1&gt;'(backend scoring)'!$T$335,"",$A192+1),"")</f>
        <v>80</v>
      </c>
      <c r="B193" s="209" t="str">
        <f t="array" ref="B193">XLOOKUP($A193,'(backend scoring)'!$V$2:$V$333,'(backend scoring)'!$A$2:$A$333,"")</f>
        <v>AISC-01</v>
      </c>
      <c r="C193" s="209" t="str">
        <f>IFERROR(VLOOKUP($B193,'Institution Evaluation'!$A$55:$F$346,2,0),IFERROR(VLOOKUP($B193,'Privacy Analyst Evaluation'!$A$46:$F$120,2,0),""))&amp;""</f>
        <v>If sensitive data is introduced to your solution's AI model, can the data be removed from the AI model by request?*</v>
      </c>
      <c r="D193" s="209" t="str">
        <f>IFERROR(VLOOKUP($B193,'Institution Evaluation'!$A$55:$F$346,3,0),IFERROR(VLOOKUP($B193,'Privacy Analyst Evaluation'!$A$46:$F$120,3,0),""))&amp;""</f>
        <v>N/A</v>
      </c>
      <c r="E193" s="209" t="str">
        <f>IFERROR(VLOOKUP($B193,'Institution Evaluation'!$A$55:$F$346,4,0),IFERROR(VLOOKUP($B193,'Privacy Analyst Evaluation'!$A$46:$F$120,4,0),""))&amp;""</f>
        <v>We don't train on provided information, or retain information for training.</v>
      </c>
      <c r="F193" s="209" t="str">
        <f>IFERROR(VLOOKUP($B193,'Institution Evaluation'!$A$55:$F$346,6,0),IFERROR(VLOOKUP($B193,'Privacy Analyst Evaluation'!$A$46:$F$120,6,0),""))&amp;""</f>
        <v/>
      </c>
      <c r="G193" s="248"/>
      <c r="H193" s="209" t="str">
        <f>IFERROR(IF($H192+1&gt;'(backend scoring)'!$Q$335,"",$H192+1),"")</f>
        <v/>
      </c>
      <c r="I193" s="209" t="str">
        <f t="array" ref="I193">XLOOKUP($H193,'(backend scoring)'!$S$2:$S$333,'(backend scoring)'!$A$2:$A$333,"")</f>
        <v/>
      </c>
      <c r="J193" s="209" t="str">
        <f>IFERROR(VLOOKUP($I193,'Institution Evaluation'!$A$55:$F$346,2,0),IFERROR(VLOOKUP($I193,'Privacy Analyst Evaluation'!$A$46:$F$120,2,0),""))</f>
        <v/>
      </c>
      <c r="K193" s="209" t="str">
        <f>IFERROR(VLOOKUP($I193,'Institution Evaluation'!$A$55:$F$346,3,0),IFERROR(VLOOKUP($I193,'Privacy Analyst Evaluation'!$A$46:$F$120,3,0),""))&amp;""</f>
        <v/>
      </c>
      <c r="L193" s="209" t="str">
        <f>IFERROR(VLOOKUP($I193,'Institution Evaluation'!$A$55:$F$346,4,0),IFERROR(VLOOKUP($I193,'Privacy Analyst Evaluation'!$A$46:$F$120,4,0),""))&amp;""</f>
        <v/>
      </c>
      <c r="M193" s="209" t="str">
        <f>IFERROR(VLOOKUP($I193,'Institution Evaluation'!$A$55:$F$346,6,0),IFERROR(VLOOKUP($I193,'Privacy Analyst Evaluation'!$A$46:$F$120,6,0),""))&amp;""</f>
        <v/>
      </c>
    </row>
    <row r="194" ht="15.75" customHeight="1">
      <c r="A194" s="209">
        <f>IFERROR(IF($A193+1&gt;'(backend scoring)'!$T$335,"",$A193+1),"")</f>
        <v>81</v>
      </c>
      <c r="B194" s="209" t="str">
        <f t="array" ref="B194">XLOOKUP($A194,'(backend scoring)'!$V$2:$V$333,'(backend scoring)'!$A$2:$A$333,"")</f>
        <v>AISC-02</v>
      </c>
      <c r="C194" s="209" t="str">
        <f>IFERROR(VLOOKUP($B194,'Institution Evaluation'!$A$55:$F$346,2,0),IFERROR(VLOOKUP($B194,'Privacy Analyst Evaluation'!$A$46:$F$120,2,0),""))&amp;""</f>
        <v>Is user input data used to influence your solution's AI model?*</v>
      </c>
      <c r="D194" s="209" t="str">
        <f>IFERROR(VLOOKUP($B194,'Institution Evaluation'!$A$55:$F$346,3,0),IFERROR(VLOOKUP($B194,'Privacy Analyst Evaluation'!$A$46:$F$120,3,0),""))&amp;""</f>
        <v>No</v>
      </c>
      <c r="E194" s="209" t="str">
        <f>IFERROR(VLOOKUP($B194,'Institution Evaluation'!$A$55:$F$346,4,0),IFERROR(VLOOKUP($B194,'Privacy Analyst Evaluation'!$A$46:$F$120,4,0),""))&amp;""</f>
        <v>By default CoGrader does not use student or institution PII to train shared models. Training on customer data occurs only under explicit, documented customer authorization and contractual terms. Subprocessors are contractually restricted from using customer PII for model training unless expressly permitted.</v>
      </c>
      <c r="F194" s="209" t="str">
        <f>IFERROR(VLOOKUP($B194,'Institution Evaluation'!$A$55:$F$346,6,0),IFERROR(VLOOKUP($B194,'Privacy Analyst Evaluation'!$A$46:$F$120,6,0),""))&amp;""</f>
        <v/>
      </c>
      <c r="G194" s="248"/>
      <c r="H194" s="209" t="str">
        <f>IFERROR(IF($H193+1&gt;'(backend scoring)'!$Q$335,"",$H193+1),"")</f>
        <v/>
      </c>
      <c r="I194" s="209" t="str">
        <f t="array" ref="I194">XLOOKUP($H194,'(backend scoring)'!$S$2:$S$333,'(backend scoring)'!$A$2:$A$333,"")</f>
        <v/>
      </c>
      <c r="J194" s="209" t="str">
        <f>IFERROR(VLOOKUP($I194,'Institution Evaluation'!$A$55:$F$346,2,0),IFERROR(VLOOKUP($I194,'Privacy Analyst Evaluation'!$A$46:$F$120,2,0),""))</f>
        <v/>
      </c>
      <c r="K194" s="209" t="str">
        <f>IFERROR(VLOOKUP($I194,'Institution Evaluation'!$A$55:$F$346,3,0),IFERROR(VLOOKUP($I194,'Privacy Analyst Evaluation'!$A$46:$F$120,3,0),""))&amp;""</f>
        <v/>
      </c>
      <c r="L194" s="209" t="str">
        <f>IFERROR(VLOOKUP($I194,'Institution Evaluation'!$A$55:$F$346,4,0),IFERROR(VLOOKUP($I194,'Privacy Analyst Evaluation'!$A$46:$F$120,4,0),""))&amp;""</f>
        <v/>
      </c>
      <c r="M194" s="209" t="str">
        <f>IFERROR(VLOOKUP($I194,'Institution Evaluation'!$A$55:$F$346,6,0),IFERROR(VLOOKUP($I194,'Privacy Analyst Evaluation'!$A$46:$F$120,6,0),""))&amp;""</f>
        <v/>
      </c>
    </row>
    <row r="195" ht="15.75" customHeight="1">
      <c r="A195" s="209">
        <f>IFERROR(IF($A194+1&gt;'(backend scoring)'!$T$335,"",$A194+1),"")</f>
        <v>82</v>
      </c>
      <c r="B195" s="209" t="str">
        <f t="array" ref="B195">XLOOKUP($A195,'(backend scoring)'!$V$2:$V$333,'(backend scoring)'!$A$2:$A$333,"")</f>
        <v>AISC-03</v>
      </c>
      <c r="C195" s="209" t="str">
        <f>IFERROR(VLOOKUP($B195,'Institution Evaluation'!$A$55:$F$346,2,0),IFERROR(VLOOKUP($B195,'Privacy Analyst Evaluation'!$A$46:$F$120,2,0),""))&amp;""</f>
        <v>Do you provide logging for your solution's AI feature(s) that includes user, date, and action taken?*</v>
      </c>
      <c r="D195" s="209" t="str">
        <f>IFERROR(VLOOKUP($B195,'Institution Evaluation'!$A$55:$F$346,3,0),IFERROR(VLOOKUP($B195,'Privacy Analyst Evaluation'!$A$46:$F$120,3,0),""))&amp;""</f>
        <v>Yes</v>
      </c>
      <c r="E195" s="209" t="str">
        <f>IFERROR(VLOOKUP($B195,'Institution Evaluation'!$A$55:$F$346,4,0),IFERROR(VLOOKUP($B195,'Privacy Analyst Evaluation'!$A$46:$F$120,4,0),""))&amp;""</f>
        <v>AI calls and model events are logged (user/tenant, timestamps, request/response metadata, and action context). Logs are centralized to the SIEM for monitoring, incident response, and audit. Log retention and access follow our logging policy and are available for DSRs and investigations.</v>
      </c>
      <c r="F195" s="209" t="str">
        <f>IFERROR(VLOOKUP($B195,'Institution Evaluation'!$A$55:$F$346,6,0),IFERROR(VLOOKUP($B195,'Privacy Analyst Evaluation'!$A$46:$F$120,6,0),""))&amp;""</f>
        <v/>
      </c>
      <c r="G195" s="248"/>
      <c r="H195" s="209" t="str">
        <f>IFERROR(IF($H194+1&gt;'(backend scoring)'!$Q$335,"",$H194+1),"")</f>
        <v/>
      </c>
      <c r="I195" s="209" t="str">
        <f t="array" ref="I195">XLOOKUP($H195,'(backend scoring)'!$S$2:$S$333,'(backend scoring)'!$A$2:$A$333,"")</f>
        <v/>
      </c>
      <c r="J195" s="209" t="str">
        <f>IFERROR(VLOOKUP($I195,'Institution Evaluation'!$A$55:$F$346,2,0),IFERROR(VLOOKUP($I195,'Privacy Analyst Evaluation'!$A$46:$F$120,2,0),""))</f>
        <v/>
      </c>
      <c r="K195" s="209" t="str">
        <f>IFERROR(VLOOKUP($I195,'Institution Evaluation'!$A$55:$F$346,3,0),IFERROR(VLOOKUP($I195,'Privacy Analyst Evaluation'!$A$46:$F$120,3,0),""))&amp;""</f>
        <v/>
      </c>
      <c r="L195" s="209" t="str">
        <f>IFERROR(VLOOKUP($I195,'Institution Evaluation'!$A$55:$F$346,4,0),IFERROR(VLOOKUP($I195,'Privacy Analyst Evaluation'!$A$46:$F$120,4,0),""))&amp;""</f>
        <v/>
      </c>
      <c r="M195" s="209" t="str">
        <f>IFERROR(VLOOKUP($I195,'Institution Evaluation'!$A$55:$F$346,6,0),IFERROR(VLOOKUP($I195,'Privacy Analyst Evaluation'!$A$46:$F$120,6,0),""))&amp;""</f>
        <v/>
      </c>
    </row>
    <row r="196" ht="15.75" customHeight="1">
      <c r="A196" s="209">
        <f>IFERROR(IF($A195+1&gt;'(backend scoring)'!$T$335,"",$A195+1),"")</f>
        <v>83</v>
      </c>
      <c r="B196" s="209" t="str">
        <f t="array" ref="B196">XLOOKUP($A196,'(backend scoring)'!$V$2:$V$333,'(backend scoring)'!$A$2:$A$333,"")</f>
        <v>AIML-01</v>
      </c>
      <c r="C196" s="209" t="str">
        <f>IFERROR(VLOOKUP($B196,'Institution Evaluation'!$A$55:$F$346,2,0),IFERROR(VLOOKUP($B196,'Privacy Analyst Evaluation'!$A$46:$F$120,2,0),""))&amp;""</f>
        <v>Do you separate ML training data from your ML solution data?*</v>
      </c>
      <c r="D196" s="209" t="str">
        <f>IFERROR(VLOOKUP($B196,'Institution Evaluation'!$A$55:$F$346,3,0),IFERROR(VLOOKUP($B196,'Privacy Analyst Evaluation'!$A$46:$F$120,3,0),""))&amp;""</f>
        <v>No</v>
      </c>
      <c r="E196" s="209" t="str">
        <f>IFERROR(VLOOKUP($B196,'Institution Evaluation'!$A$55:$F$346,4,0),IFERROR(VLOOKUP($B196,'Privacy Analyst Evaluation'!$A$46:$F$120,4,0),""))&amp;""</f>
        <v>We don't currently deploy or train ML models.</v>
      </c>
      <c r="F196" s="209" t="str">
        <f>IFERROR(VLOOKUP($B196,'Institution Evaluation'!$A$55:$F$346,6,0),IFERROR(VLOOKUP($B196,'Privacy Analyst Evaluation'!$A$46:$F$120,6,0),""))&amp;""</f>
        <v/>
      </c>
      <c r="G196" s="248"/>
      <c r="H196" s="209" t="str">
        <f>IFERROR(IF($H195+1&gt;'(backend scoring)'!$Q$335,"",$H195+1),"")</f>
        <v/>
      </c>
      <c r="I196" s="209" t="str">
        <f t="array" ref="I196">XLOOKUP($H196,'(backend scoring)'!$S$2:$S$333,'(backend scoring)'!$A$2:$A$333,"")</f>
        <v/>
      </c>
      <c r="J196" s="209" t="str">
        <f>IFERROR(VLOOKUP($I196,'Institution Evaluation'!$A$55:$F$346,2,0),IFERROR(VLOOKUP($I196,'Privacy Analyst Evaluation'!$A$46:$F$120,2,0),""))</f>
        <v/>
      </c>
      <c r="K196" s="209" t="str">
        <f>IFERROR(VLOOKUP($I196,'Institution Evaluation'!$A$55:$F$346,3,0),IFERROR(VLOOKUP($I196,'Privacy Analyst Evaluation'!$A$46:$F$120,3,0),""))&amp;""</f>
        <v/>
      </c>
      <c r="L196" s="209" t="str">
        <f>IFERROR(VLOOKUP($I196,'Institution Evaluation'!$A$55:$F$346,4,0),IFERROR(VLOOKUP($I196,'Privacy Analyst Evaluation'!$A$46:$F$120,4,0),""))&amp;""</f>
        <v/>
      </c>
      <c r="M196" s="209" t="str">
        <f>IFERROR(VLOOKUP($I196,'Institution Evaluation'!$A$55:$F$346,6,0),IFERROR(VLOOKUP($I196,'Privacy Analyst Evaluation'!$A$46:$F$120,6,0),""))&amp;""</f>
        <v/>
      </c>
    </row>
    <row r="197" ht="15.75" customHeight="1">
      <c r="A197" s="209">
        <f>IFERROR(IF($A196+1&gt;'(backend scoring)'!$T$335,"",$A196+1),"")</f>
        <v>84</v>
      </c>
      <c r="B197" s="209" t="str">
        <f t="array" ref="B197">XLOOKUP($A197,'(backend scoring)'!$V$2:$V$333,'(backend scoring)'!$A$2:$A$333,"")</f>
        <v>AIML-02</v>
      </c>
      <c r="C197" s="209" t="str">
        <f>IFERROR(VLOOKUP($B197,'Institution Evaluation'!$A$55:$F$346,2,0),IFERROR(VLOOKUP($B197,'Privacy Analyst Evaluation'!$A$46:$F$120,2,0),""))&amp;""</f>
        <v>Do you authenticate and verify your ML model's feedback?*</v>
      </c>
      <c r="D197" s="209" t="str">
        <f>IFERROR(VLOOKUP($B197,'Institution Evaluation'!$A$55:$F$346,3,0),IFERROR(VLOOKUP($B197,'Privacy Analyst Evaluation'!$A$46:$F$120,3,0),""))&amp;""</f>
        <v>No</v>
      </c>
      <c r="E197" s="209" t="str">
        <f>IFERROR(VLOOKUP($B197,'Institution Evaluation'!$A$55:$F$346,4,0),IFERROR(VLOOKUP($B197,'Privacy Analyst Evaluation'!$A$46:$F$120,4,0),""))&amp;""</f>
        <v>We don't currently deploy or train ML models.</v>
      </c>
      <c r="F197" s="209" t="str">
        <f>IFERROR(VLOOKUP($B197,'Institution Evaluation'!$A$55:$F$346,6,0),IFERROR(VLOOKUP($B197,'Privacy Analyst Evaluation'!$A$46:$F$120,6,0),""))&amp;""</f>
        <v/>
      </c>
      <c r="G197" s="248"/>
      <c r="H197" s="209" t="str">
        <f>IFERROR(IF($H196+1&gt;'(backend scoring)'!$Q$335,"",$H196+1),"")</f>
        <v/>
      </c>
      <c r="I197" s="209" t="str">
        <f t="array" ref="I197">XLOOKUP($H197,'(backend scoring)'!$S$2:$S$333,'(backend scoring)'!$A$2:$A$333,"")</f>
        <v/>
      </c>
      <c r="J197" s="209" t="str">
        <f>IFERROR(VLOOKUP($I197,'Institution Evaluation'!$A$55:$F$346,2,0),IFERROR(VLOOKUP($I197,'Privacy Analyst Evaluation'!$A$46:$F$120,2,0),""))</f>
        <v/>
      </c>
      <c r="K197" s="209" t="str">
        <f>IFERROR(VLOOKUP($I197,'Institution Evaluation'!$A$55:$F$346,3,0),IFERROR(VLOOKUP($I197,'Privacy Analyst Evaluation'!$A$46:$F$120,3,0),""))&amp;""</f>
        <v/>
      </c>
      <c r="L197" s="209" t="str">
        <f>IFERROR(VLOOKUP($I197,'Institution Evaluation'!$A$55:$F$346,4,0),IFERROR(VLOOKUP($I197,'Privacy Analyst Evaluation'!$A$46:$F$120,4,0),""))&amp;""</f>
        <v/>
      </c>
      <c r="M197" s="209" t="str">
        <f>IFERROR(VLOOKUP($I197,'Institution Evaluation'!$A$55:$F$346,6,0),IFERROR(VLOOKUP($I197,'Privacy Analyst Evaluation'!$A$46:$F$120,6,0),""))&amp;""</f>
        <v/>
      </c>
    </row>
    <row r="198" ht="15.75" customHeight="1">
      <c r="A198" s="209">
        <f>IFERROR(IF($A197+1&gt;'(backend scoring)'!$T$335,"",$A197+1),"")</f>
        <v>85</v>
      </c>
      <c r="B198" s="209" t="str">
        <f t="array" ref="B198">XLOOKUP($A198,'(backend scoring)'!$V$2:$V$333,'(backend scoring)'!$A$2:$A$333,"")</f>
        <v>AILM-01</v>
      </c>
      <c r="C198" s="209" t="str">
        <f>IFERROR(VLOOKUP($B198,'Institution Evaluation'!$A$55:$F$346,2,0),IFERROR(VLOOKUP($B198,'Privacy Analyst Evaluation'!$A$46:$F$120,2,0),""))&amp;""</f>
        <v>Do you limit your solution's LLM privileges by default?*</v>
      </c>
      <c r="D198" s="209" t="str">
        <f>IFERROR(VLOOKUP($B198,'Institution Evaluation'!$A$55:$F$346,3,0),IFERROR(VLOOKUP($B198,'Privacy Analyst Evaluation'!$A$46:$F$120,3,0),""))&amp;""</f>
        <v>Yes</v>
      </c>
      <c r="E198" s="209" t="str">
        <f>IFERROR(VLOOKUP($B198,'Institution Evaluation'!$A$55:$F$346,4,0),IFERROR(VLOOKUP($B198,'Privacy Analyst Evaluation'!$A$46:$F$120,4,0),""))&amp;""</f>
        <v>LLM calls are all validated and granular.</v>
      </c>
      <c r="F198" s="209" t="str">
        <f>IFERROR(VLOOKUP($B198,'Institution Evaluation'!$A$55:$F$346,6,0),IFERROR(VLOOKUP($B198,'Privacy Analyst Evaluation'!$A$46:$F$120,6,0),""))&amp;""</f>
        <v/>
      </c>
      <c r="G198" s="248"/>
      <c r="H198" s="209" t="str">
        <f>IFERROR(IF($H197+1&gt;'(backend scoring)'!$Q$335,"",$H197+1),"")</f>
        <v/>
      </c>
      <c r="I198" s="209" t="str">
        <f t="array" ref="I198">XLOOKUP($H198,'(backend scoring)'!$S$2:$S$333,'(backend scoring)'!$A$2:$A$333,"")</f>
        <v/>
      </c>
      <c r="J198" s="209" t="str">
        <f>IFERROR(VLOOKUP($I198,'Institution Evaluation'!$A$55:$F$346,2,0),IFERROR(VLOOKUP($I198,'Privacy Analyst Evaluation'!$A$46:$F$120,2,0),""))</f>
        <v/>
      </c>
      <c r="K198" s="209" t="str">
        <f>IFERROR(VLOOKUP($I198,'Institution Evaluation'!$A$55:$F$346,3,0),IFERROR(VLOOKUP($I198,'Privacy Analyst Evaluation'!$A$46:$F$120,3,0),""))&amp;""</f>
        <v/>
      </c>
      <c r="L198" s="209" t="str">
        <f>IFERROR(VLOOKUP($I198,'Institution Evaluation'!$A$55:$F$346,4,0),IFERROR(VLOOKUP($I198,'Privacy Analyst Evaluation'!$A$46:$F$120,4,0),""))&amp;""</f>
        <v/>
      </c>
      <c r="M198" s="209" t="str">
        <f>IFERROR(VLOOKUP($I198,'Institution Evaluation'!$A$55:$F$346,6,0),IFERROR(VLOOKUP($I198,'Privacy Analyst Evaluation'!$A$46:$F$120,6,0),""))&amp;""</f>
        <v/>
      </c>
    </row>
    <row r="199" ht="15.75" customHeight="1">
      <c r="A199" s="209">
        <f>IFERROR(IF($A198+1&gt;'(backend scoring)'!$T$335,"",$A198+1),"")</f>
        <v>86</v>
      </c>
      <c r="B199" s="209" t="str">
        <f t="array" ref="B199">XLOOKUP($A199,'(backend scoring)'!$V$2:$V$333,'(backend scoring)'!$A$2:$A$333,"")</f>
        <v>AILM-02</v>
      </c>
      <c r="C199" s="209" t="str">
        <f>IFERROR(VLOOKUP($B199,'Institution Evaluation'!$A$55:$F$346,2,0),IFERROR(VLOOKUP($B199,'Privacy Analyst Evaluation'!$A$46:$F$120,2,0),""))&amp;""</f>
        <v>Is your LLM training data vetted, validated, and verified before training the solution's AI model?*</v>
      </c>
      <c r="D199" s="209" t="str">
        <f>IFERROR(VLOOKUP($B199,'Institution Evaluation'!$A$55:$F$346,3,0),IFERROR(VLOOKUP($B199,'Privacy Analyst Evaluation'!$A$46:$F$120,3,0),""))&amp;""</f>
        <v>Yes</v>
      </c>
      <c r="E199" s="209" t="str">
        <f>IFERROR(VLOOKUP($B199,'Institution Evaluation'!$A$55:$F$346,4,0),IFERROR(VLOOKUP($B199,'Privacy Analyst Evaluation'!$A$46:$F$120,4,0),""))&amp;""</f>
        <v>We do not train LLM models.</v>
      </c>
      <c r="F199" s="209" t="str">
        <f>IFERROR(VLOOKUP($B199,'Institution Evaluation'!$A$55:$F$346,6,0),IFERROR(VLOOKUP($B199,'Privacy Analyst Evaluation'!$A$46:$F$120,6,0),""))&amp;""</f>
        <v/>
      </c>
      <c r="G199" s="248"/>
      <c r="H199" s="209" t="str">
        <f>IFERROR(IF($H198+1&gt;'(backend scoring)'!$Q$335,"",$H198+1),"")</f>
        <v/>
      </c>
      <c r="I199" s="209" t="str">
        <f t="array" ref="I199">XLOOKUP($H199,'(backend scoring)'!$S$2:$S$333,'(backend scoring)'!$A$2:$A$333,"")</f>
        <v/>
      </c>
      <c r="J199" s="209" t="str">
        <f>IFERROR(VLOOKUP($I199,'Institution Evaluation'!$A$55:$F$346,2,0),IFERROR(VLOOKUP($I199,'Privacy Analyst Evaluation'!$A$46:$F$120,2,0),""))</f>
        <v/>
      </c>
      <c r="K199" s="209" t="str">
        <f>IFERROR(VLOOKUP($I199,'Institution Evaluation'!$A$55:$F$346,3,0),IFERROR(VLOOKUP($I199,'Privacy Analyst Evaluation'!$A$46:$F$120,3,0),""))&amp;""</f>
        <v/>
      </c>
      <c r="L199" s="209" t="str">
        <f>IFERROR(VLOOKUP($I199,'Institution Evaluation'!$A$55:$F$346,4,0),IFERROR(VLOOKUP($I199,'Privacy Analyst Evaluation'!$A$46:$F$120,4,0),""))&amp;""</f>
        <v/>
      </c>
      <c r="M199" s="209" t="str">
        <f>IFERROR(VLOOKUP($I199,'Institution Evaluation'!$A$55:$F$346,6,0),IFERROR(VLOOKUP($I199,'Privacy Analyst Evaluation'!$A$46:$F$120,6,0),""))&amp;""</f>
        <v/>
      </c>
    </row>
    <row r="200" ht="15.75" customHeight="1">
      <c r="A200" s="209">
        <f>IFERROR(IF($A199+1&gt;'(backend scoring)'!$T$335,"",$A199+1),"")</f>
        <v>87</v>
      </c>
      <c r="B200" s="209" t="str">
        <f t="array" ref="B200">XLOOKUP($A200,'(backend scoring)'!$V$2:$V$333,'(backend scoring)'!$A$2:$A$333,"")</f>
        <v>AILM-03</v>
      </c>
      <c r="C200" s="209" t="str">
        <f>IFERROR(VLOOKUP($B200,'Institution Evaluation'!$A$55:$F$346,2,0),IFERROR(VLOOKUP($B200,'Privacy Analyst Evaluation'!$A$46:$F$120,2,0),""))&amp;""</f>
        <v>Do any actions taken by your solution's LLM features or plugins require human intervention?*</v>
      </c>
      <c r="D200" s="209" t="str">
        <f>IFERROR(VLOOKUP($B200,'Institution Evaluation'!$A$55:$F$346,3,0),IFERROR(VLOOKUP($B200,'Privacy Analyst Evaluation'!$A$46:$F$120,3,0),""))&amp;""</f>
        <v>Yes</v>
      </c>
      <c r="E200" s="209" t="str">
        <f>IFERROR(VLOOKUP($B200,'Institution Evaluation'!$A$55:$F$346,4,0),IFERROR(VLOOKUP($B200,'Privacy Analyst Evaluation'!$A$46:$F$120,4,0),""))&amp;""</f>
        <v>LLM actions require human approval (human-in-the-loop). For example, final grades or any action that changes student records requires explicit teacher confirmation. </v>
      </c>
      <c r="F200" s="209" t="str">
        <f>IFERROR(VLOOKUP($B200,'Institution Evaluation'!$A$55:$F$346,6,0),IFERROR(VLOOKUP($B200,'Privacy Analyst Evaluation'!$A$46:$F$120,6,0),""))&amp;""</f>
        <v/>
      </c>
      <c r="G200" s="248"/>
      <c r="H200" s="209" t="str">
        <f>IFERROR(IF($H199+1&gt;'(backend scoring)'!$Q$335,"",$H199+1),"")</f>
        <v/>
      </c>
      <c r="I200" s="209" t="str">
        <f t="array" ref="I200">XLOOKUP($H200,'(backend scoring)'!$S$2:$S$333,'(backend scoring)'!$A$2:$A$333,"")</f>
        <v/>
      </c>
      <c r="J200" s="209" t="str">
        <f>IFERROR(VLOOKUP($I200,'Institution Evaluation'!$A$55:$F$346,2,0),IFERROR(VLOOKUP($I200,'Privacy Analyst Evaluation'!$A$46:$F$120,2,0),""))</f>
        <v/>
      </c>
      <c r="K200" s="209" t="str">
        <f>IFERROR(VLOOKUP($I200,'Institution Evaluation'!$A$55:$F$346,3,0),IFERROR(VLOOKUP($I200,'Privacy Analyst Evaluation'!$A$46:$F$120,3,0),""))&amp;""</f>
        <v/>
      </c>
      <c r="L200" s="209" t="str">
        <f>IFERROR(VLOOKUP($I200,'Institution Evaluation'!$A$55:$F$346,4,0),IFERROR(VLOOKUP($I200,'Privacy Analyst Evaluation'!$A$46:$F$120,4,0),""))&amp;""</f>
        <v/>
      </c>
      <c r="M200" s="209" t="str">
        <f>IFERROR(VLOOKUP($I200,'Institution Evaluation'!$A$55:$F$346,6,0),IFERROR(VLOOKUP($I200,'Privacy Analyst Evaluation'!$A$46:$F$120,6,0),""))&amp;""</f>
        <v/>
      </c>
    </row>
    <row r="201" ht="15.75" customHeight="1">
      <c r="A201" s="209">
        <f>IFERROR(IF($A200+1&gt;'(backend scoring)'!$T$335,"",$A200+1),"")</f>
        <v>88</v>
      </c>
      <c r="B201" s="209" t="str">
        <f t="array" ref="B201">XLOOKUP($A201,'(backend scoring)'!$V$2:$V$333,'(backend scoring)'!$A$2:$A$333,"")</f>
        <v>AILM-04</v>
      </c>
      <c r="C201" s="209" t="str">
        <f>IFERROR(VLOOKUP($B201,'Institution Evaluation'!$A$55:$F$346,2,0),IFERROR(VLOOKUP($B201,'Privacy Analyst Evaluation'!$A$46:$F$120,2,0),""))&amp;""</f>
        <v>Do you limit multiple LLM model plugins being called as part of a single input?*</v>
      </c>
      <c r="D201" s="209" t="str">
        <f>IFERROR(VLOOKUP($B201,'Institution Evaluation'!$A$55:$F$346,3,0),IFERROR(VLOOKUP($B201,'Privacy Analyst Evaluation'!$A$46:$F$120,3,0),""))&amp;""</f>
        <v>Yes</v>
      </c>
      <c r="E201" s="209" t="str">
        <f>IFERROR(VLOOKUP($B201,'Institution Evaluation'!$A$55:$F$346,4,0),IFERROR(VLOOKUP($B201,'Privacy Analyst Evaluation'!$A$46:$F$120,4,0),""))&amp;""</f>
        <v>We currently work with a graph-based structure.</v>
      </c>
      <c r="F201" s="209" t="str">
        <f>IFERROR(VLOOKUP($B201,'Institution Evaluation'!$A$55:$F$346,6,0),IFERROR(VLOOKUP($B201,'Privacy Analyst Evaluation'!$A$46:$F$120,6,0),""))&amp;""</f>
        <v/>
      </c>
      <c r="G201" s="248"/>
      <c r="H201" s="209" t="str">
        <f>IFERROR(IF($H200+1&gt;'(backend scoring)'!$Q$335,"",$H200+1),"")</f>
        <v/>
      </c>
      <c r="I201" s="209" t="str">
        <f t="array" ref="I201">XLOOKUP($H201,'(backend scoring)'!$S$2:$S$333,'(backend scoring)'!$A$2:$A$333,"")</f>
        <v/>
      </c>
      <c r="J201" s="209" t="str">
        <f>IFERROR(VLOOKUP($I201,'Institution Evaluation'!$A$55:$F$346,2,0),IFERROR(VLOOKUP($I201,'Privacy Analyst Evaluation'!$A$46:$F$120,2,0),""))</f>
        <v/>
      </c>
      <c r="K201" s="209" t="str">
        <f>IFERROR(VLOOKUP($I201,'Institution Evaluation'!$A$55:$F$346,3,0),IFERROR(VLOOKUP($I201,'Privacy Analyst Evaluation'!$A$46:$F$120,3,0),""))&amp;""</f>
        <v/>
      </c>
      <c r="L201" s="209" t="str">
        <f>IFERROR(VLOOKUP($I201,'Institution Evaluation'!$A$55:$F$346,4,0),IFERROR(VLOOKUP($I201,'Privacy Analyst Evaluation'!$A$46:$F$120,4,0),""))&amp;""</f>
        <v/>
      </c>
      <c r="M201" s="209" t="str">
        <f>IFERROR(VLOOKUP($I201,'Institution Evaluation'!$A$55:$F$346,6,0),IFERROR(VLOOKUP($I201,'Privacy Analyst Evaluation'!$A$46:$F$120,6,0),""))&amp;""</f>
        <v/>
      </c>
    </row>
    <row r="202" ht="15.75" customHeight="1">
      <c r="A202" s="209" t="str">
        <f>IFERROR(IF($A201+1&gt;'(backend scoring)'!$T$335,"",$A201+1),"")</f>
        <v/>
      </c>
      <c r="B202" s="209" t="str">
        <f t="array" ref="B202">XLOOKUP($A202,'(backend scoring)'!$V$2:$V$333,'(backend scoring)'!$A$2:$A$333,"")</f>
        <v/>
      </c>
      <c r="C202" s="209" t="str">
        <f>IFERROR(VLOOKUP($B202,'Institution Evaluation'!$A$55:$F$346,2,0),IFERROR(VLOOKUP($B202,'Privacy Analyst Evaluation'!$A$46:$F$120,2,0),""))&amp;""</f>
        <v/>
      </c>
      <c r="D202" s="209" t="str">
        <f>IFERROR(VLOOKUP($B202,'Institution Evaluation'!$A$55:$F$346,3,0),IFERROR(VLOOKUP($B202,'Privacy Analyst Evaluation'!$A$46:$F$120,3,0),""))&amp;""</f>
        <v/>
      </c>
      <c r="E202" s="209" t="str">
        <f>IFERROR(VLOOKUP($B202,'Institution Evaluation'!$A$55:$F$346,4,0),IFERROR(VLOOKUP($B202,'Privacy Analyst Evaluation'!$A$46:$F$120,4,0),""))&amp;""</f>
        <v/>
      </c>
      <c r="F202" s="209" t="str">
        <f>IFERROR(VLOOKUP($B202,'Institution Evaluation'!$A$55:$F$346,6,0),IFERROR(VLOOKUP($B202,'Privacy Analyst Evaluation'!$A$46:$F$120,6,0),""))&amp;""</f>
        <v/>
      </c>
      <c r="G202" s="248"/>
      <c r="H202" s="209" t="str">
        <f>IFERROR(IF($H201+1&gt;'(backend scoring)'!$Q$335,"",$H201+1),"")</f>
        <v/>
      </c>
      <c r="I202" s="209" t="str">
        <f t="array" ref="I202">XLOOKUP($H202,'(backend scoring)'!$S$2:$S$333,'(backend scoring)'!$A$2:$A$333,"")</f>
        <v/>
      </c>
      <c r="J202" s="209" t="str">
        <f>IFERROR(VLOOKUP($I202,'Institution Evaluation'!$A$55:$F$346,2,0),IFERROR(VLOOKUP($I202,'Privacy Analyst Evaluation'!$A$46:$F$120,2,0),""))</f>
        <v/>
      </c>
      <c r="K202" s="209" t="str">
        <f>IFERROR(VLOOKUP($I202,'Institution Evaluation'!$A$55:$F$346,3,0),IFERROR(VLOOKUP($I202,'Privacy Analyst Evaluation'!$A$46:$F$120,3,0),""))&amp;""</f>
        <v/>
      </c>
      <c r="L202" s="209" t="str">
        <f>IFERROR(VLOOKUP($I202,'Institution Evaluation'!$A$55:$F$346,4,0),IFERROR(VLOOKUP($I202,'Privacy Analyst Evaluation'!$A$46:$F$120,4,0),""))&amp;""</f>
        <v/>
      </c>
      <c r="M202" s="209" t="str">
        <f>IFERROR(VLOOKUP($I202,'Institution Evaluation'!$A$55:$F$346,6,0),IFERROR(VLOOKUP($I202,'Privacy Analyst Evaluation'!$A$46:$F$120,6,0),""))&amp;""</f>
        <v/>
      </c>
    </row>
    <row r="203" ht="15.75" customHeight="1">
      <c r="A203" s="209">
        <f>IFERROR(IF($A202+1&gt;'(backend scoring)'!$T$335,"",$A202+1),"")</f>
        <v>1</v>
      </c>
      <c r="B203" s="209" t="str">
        <f t="array" ref="B203">XLOOKUP($A203,'(backend scoring)'!$V$2:$V$333,'(backend scoring)'!$A$2:$A$333,"")</f>
        <v>COMP-01</v>
      </c>
      <c r="C203" s="209" t="str">
        <f>IFERROR(VLOOKUP($B203,'Institution Evaluation'!$A$55:$F$346,2,0),IFERROR(VLOOKUP($B203,'Privacy Analyst Evaluation'!$A$46:$F$120,2,0),""))&amp;""</f>
        <v>Do you have a dedicated software and system development team(s) (e.g., customer support, implementation, product management, etc.)?*</v>
      </c>
      <c r="D203" s="209" t="str">
        <f>IFERROR(VLOOKUP($B203,'Institution Evaluation'!$A$55:$F$346,3,0),IFERROR(VLOOKUP($B203,'Privacy Analyst Evaluation'!$A$46:$F$120,3,0),""))&amp;""</f>
        <v>Yes</v>
      </c>
      <c r="E203" s="209" t="str">
        <f>IFERROR(VLOOKUP($B203,'Institution Evaluation'!$A$55:$F$346,4,0),IFERROR(VLOOKUP($B203,'Privacy Analyst Evaluation'!$A$46:$F$120,4,0),""))&amp;""</f>
        <v>We maintain dedicated teams for engineering and product development, and an operations function that handles implementation and customer support. These functions are led by the CTO (Head of Engineering) and the COO (Head of Operations). As of the system description dated January 27, 2025, CoGrader’s personnel were organized under management and engineering/product development and the company lists CEO Gil Flores, CTO/Head of Engineering Vitor Barbosa, and COO/Head of Operations Gabriel Adamante as its leadership.</v>
      </c>
      <c r="F203" s="209" t="str">
        <f>IFERROR(VLOOKUP($B203,'Institution Evaluation'!$A$55:$F$346,6,0),IFERROR(VLOOKUP($B203,'Privacy Analyst Evaluation'!$A$46:$F$120,6,0),""))&amp;""</f>
        <v/>
      </c>
      <c r="G203" s="248"/>
      <c r="H203" s="209" t="str">
        <f>IFERROR(IF($H202+1&gt;'(backend scoring)'!$Q$335,"",$H202+1),"")</f>
        <v/>
      </c>
      <c r="I203" s="209" t="str">
        <f t="array" ref="I203">XLOOKUP($H203,'(backend scoring)'!$S$2:$S$333,'(backend scoring)'!$A$2:$A$333,"")</f>
        <v/>
      </c>
      <c r="J203" s="209" t="str">
        <f>IFERROR(VLOOKUP($I203,'Institution Evaluation'!$A$55:$F$346,2,0),IFERROR(VLOOKUP($I203,'Privacy Analyst Evaluation'!$A$46:$F$120,2,0),""))</f>
        <v/>
      </c>
      <c r="K203" s="209" t="str">
        <f>IFERROR(VLOOKUP($I203,'Institution Evaluation'!$A$55:$F$346,3,0),IFERROR(VLOOKUP($I203,'Privacy Analyst Evaluation'!$A$46:$F$120,3,0),""))&amp;""</f>
        <v/>
      </c>
      <c r="L203" s="209" t="str">
        <f>IFERROR(VLOOKUP($I203,'Institution Evaluation'!$A$55:$F$346,4,0),IFERROR(VLOOKUP($I203,'Privacy Analyst Evaluation'!$A$46:$F$120,4,0),""))&amp;""</f>
        <v/>
      </c>
      <c r="M203" s="209" t="str">
        <f>IFERROR(VLOOKUP($I203,'Institution Evaluation'!$A$55:$F$346,6,0),IFERROR(VLOOKUP($I203,'Privacy Analyst Evaluation'!$A$46:$F$120,6,0),""))&amp;""</f>
        <v/>
      </c>
    </row>
    <row r="204" ht="15.75" customHeight="1">
      <c r="A204" s="209">
        <f>IFERROR(IF($A203+1&gt;'(backend scoring)'!$T$335,"",$A203+1),"")</f>
        <v>2</v>
      </c>
      <c r="B204" s="209" t="str">
        <f t="array" ref="B204">XLOOKUP($A204,'(backend scoring)'!$V$2:$V$333,'(backend scoring)'!$A$2:$A$333,"")</f>
        <v>DOCU-01</v>
      </c>
      <c r="C204" s="209" t="str">
        <f>IFERROR(VLOOKUP($B204,'Institution Evaluation'!$A$55:$F$346,2,0),IFERROR(VLOOKUP($B204,'Privacy Analyst Evaluation'!$A$46:$F$120,2,0),""))&amp;""</f>
        <v>Do you have a well-documented business continuity plan (BCP), with a clear owner, that is tested annually?*</v>
      </c>
      <c r="D204" s="209" t="str">
        <f>IFERROR(VLOOKUP($B204,'Institution Evaluation'!$A$55:$F$346,3,0),IFERROR(VLOOKUP($B204,'Privacy Analyst Evaluation'!$A$46:$F$120,3,0),""))&amp;""</f>
        <v>Yes</v>
      </c>
      <c r="E204" s="209" t="str">
        <f>IFERROR(VLOOKUP($B204,'Institution Evaluation'!$A$55:$F$346,4,0),IFERROR(VLOOKUP($B204,'Privacy Analyst Evaluation'!$A$46:$F$120,4,0),""))&amp;""</f>
        <v>Yes, refer to SOC2 ( https://cograder.com/soc2.pdf )</v>
      </c>
      <c r="F204" s="209" t="str">
        <f>IFERROR(VLOOKUP($B204,'Institution Evaluation'!$A$55:$F$346,6,0),IFERROR(VLOOKUP($B204,'Privacy Analyst Evaluation'!$A$46:$F$120,6,0),""))&amp;""</f>
        <v/>
      </c>
      <c r="G204" s="248"/>
      <c r="H204" s="209" t="str">
        <f>IFERROR(IF($H203+1&gt;'(backend scoring)'!$Q$335,"",$H203+1),"")</f>
        <v/>
      </c>
      <c r="I204" s="209" t="str">
        <f t="array" ref="I204">XLOOKUP($H204,'(backend scoring)'!$S$2:$S$333,'(backend scoring)'!$A$2:$A$333,"")</f>
        <v/>
      </c>
      <c r="J204" s="209" t="str">
        <f>IFERROR(VLOOKUP($I204,'Institution Evaluation'!$A$55:$F$346,2,0),IFERROR(VLOOKUP($I204,'Privacy Analyst Evaluation'!$A$46:$F$120,2,0),""))</f>
        <v/>
      </c>
      <c r="K204" s="209" t="str">
        <f>IFERROR(VLOOKUP($I204,'Institution Evaluation'!$A$55:$F$346,3,0),IFERROR(VLOOKUP($I204,'Privacy Analyst Evaluation'!$A$46:$F$120,3,0),""))&amp;""</f>
        <v/>
      </c>
      <c r="L204" s="209" t="str">
        <f>IFERROR(VLOOKUP($I204,'Institution Evaluation'!$A$55:$F$346,4,0),IFERROR(VLOOKUP($I204,'Privacy Analyst Evaluation'!$A$46:$F$120,4,0),""))&amp;""</f>
        <v/>
      </c>
      <c r="M204" s="209" t="str">
        <f>IFERROR(VLOOKUP($I204,'Institution Evaluation'!$A$55:$F$346,6,0),IFERROR(VLOOKUP($I204,'Privacy Analyst Evaluation'!$A$46:$F$120,6,0),""))&amp;""</f>
        <v/>
      </c>
    </row>
    <row r="205" ht="15.75" customHeight="1">
      <c r="A205" s="209">
        <f>IFERROR(IF($A204+1&gt;'(backend scoring)'!$T$335,"",$A204+1),"")</f>
        <v>3</v>
      </c>
      <c r="B205" s="209" t="str">
        <f t="array" ref="B205">XLOOKUP($A205,'(backend scoring)'!$V$2:$V$333,'(backend scoring)'!$A$2:$A$333,"")</f>
        <v>DOCU-02</v>
      </c>
      <c r="C205" s="209" t="str">
        <f>IFERROR(VLOOKUP($B205,'Institution Evaluation'!$A$55:$F$346,2,0),IFERROR(VLOOKUP($B205,'Privacy Analyst Evaluation'!$A$46:$F$120,2,0),""))&amp;""</f>
        <v>Do you have a well-documented disaster recovery plan (DRP), with a clear owner, that is tested annually?*</v>
      </c>
      <c r="D205" s="209" t="str">
        <f>IFERROR(VLOOKUP($B205,'Institution Evaluation'!$A$55:$F$346,3,0),IFERROR(VLOOKUP($B205,'Privacy Analyst Evaluation'!$A$46:$F$120,3,0),""))&amp;""</f>
        <v>Yes</v>
      </c>
      <c r="E205" s="209" t="str">
        <f>IFERROR(VLOOKUP($B205,'Institution Evaluation'!$A$55:$F$346,4,0),IFERROR(VLOOKUP($B205,'Privacy Analyst Evaluation'!$A$46:$F$120,4,0),""))&amp;""</f>
        <v>Yes, refer to SOC2 ( https://cograder.com/soc2.pdf )</v>
      </c>
      <c r="F205" s="209" t="str">
        <f>IFERROR(VLOOKUP($B205,'Institution Evaluation'!$A$55:$F$346,6,0),IFERROR(VLOOKUP($B205,'Privacy Analyst Evaluation'!$A$46:$F$120,6,0),""))&amp;""</f>
        <v/>
      </c>
      <c r="G205" s="248"/>
      <c r="H205" s="209" t="str">
        <f>IFERROR(IF($H204+1&gt;'(backend scoring)'!$Q$335,"",$H204+1),"")</f>
        <v/>
      </c>
      <c r="I205" s="209" t="str">
        <f t="array" ref="I205">XLOOKUP($H205,'(backend scoring)'!$S$2:$S$333,'(backend scoring)'!$A$2:$A$333,"")</f>
        <v/>
      </c>
      <c r="J205" s="209" t="str">
        <f>IFERROR(VLOOKUP($I205,'Institution Evaluation'!$A$55:$F$346,2,0),IFERROR(VLOOKUP($I205,'Privacy Analyst Evaluation'!$A$46:$F$120,2,0),""))</f>
        <v/>
      </c>
      <c r="K205" s="209" t="str">
        <f>IFERROR(VLOOKUP($I205,'Institution Evaluation'!$A$55:$F$346,3,0),IFERROR(VLOOKUP($I205,'Privacy Analyst Evaluation'!$A$46:$F$120,3,0),""))&amp;""</f>
        <v/>
      </c>
      <c r="L205" s="209" t="str">
        <f>IFERROR(VLOOKUP($I205,'Institution Evaluation'!$A$55:$F$346,4,0),IFERROR(VLOOKUP($I205,'Privacy Analyst Evaluation'!$A$46:$F$120,4,0),""))&amp;""</f>
        <v/>
      </c>
      <c r="M205" s="209" t="str">
        <f>IFERROR(VLOOKUP($I205,'Institution Evaluation'!$A$55:$F$346,6,0),IFERROR(VLOOKUP($I205,'Privacy Analyst Evaluation'!$A$46:$F$120,6,0),""))&amp;""</f>
        <v/>
      </c>
    </row>
    <row r="206" ht="15.75" customHeight="1">
      <c r="A206" s="209">
        <f>IFERROR(IF($A205+1&gt;'(backend scoring)'!$T$335,"",$A205+1),"")</f>
        <v>4</v>
      </c>
      <c r="B206" s="209" t="str">
        <f t="array" ref="B206">XLOOKUP($A206,'(backend scoring)'!$V$2:$V$333,'(backend scoring)'!$A$2:$A$333,"")</f>
        <v>ITAC-06</v>
      </c>
      <c r="C206" s="209" t="str">
        <f>IFERROR(VLOOKUP($B206,'Institution Evaluation'!$A$55:$F$346,2,0),IFERROR(VLOOKUP($B206,'Privacy Analyst Evaluation'!$A$46:$F$120,2,0),""))&amp;""</f>
        <v>Has a VPAT or ACR been created or updated for the solution and version under consideration within the past 12 months?*</v>
      </c>
      <c r="D206" s="209" t="str">
        <f>IFERROR(VLOOKUP($B206,'Institution Evaluation'!$A$55:$F$346,3,0),IFERROR(VLOOKUP($B206,'Privacy Analyst Evaluation'!$A$46:$F$120,3,0),""))&amp;""</f>
        <v>No</v>
      </c>
      <c r="E206" s="209" t="str">
        <f>IFERROR(VLOOKUP($B206,'Institution Evaluation'!$A$55:$F$346,4,0),IFERROR(VLOOKUP($B206,'Privacy Analyst Evaluation'!$A$46:$F$120,4,0),""))&amp;""</f>
        <v>The VPAT is available at the link above and documents accessibility testing and results; we will produce an updated VPAT/ACR on request to reflect any product changes or a newer WCAG/Section 508 evaluation.</v>
      </c>
      <c r="F206" s="209" t="str">
        <f>IFERROR(VLOOKUP($B206,'Institution Evaluation'!$A$55:$F$346,6,0),IFERROR(VLOOKUP($B206,'Privacy Analyst Evaluation'!$A$46:$F$120,6,0),""))&amp;""</f>
        <v/>
      </c>
      <c r="G206" s="248"/>
      <c r="H206" s="209" t="str">
        <f>IFERROR(IF($H205+1&gt;'(backend scoring)'!$Q$335,"",$H205+1),"")</f>
        <v/>
      </c>
      <c r="I206" s="209" t="str">
        <f t="array" ref="I206">XLOOKUP($H206,'(backend scoring)'!$S$2:$S$333,'(backend scoring)'!$A$2:$A$333,"")</f>
        <v/>
      </c>
      <c r="J206" s="209" t="str">
        <f>IFERROR(VLOOKUP($I206,'Institution Evaluation'!$A$55:$F$346,2,0),IFERROR(VLOOKUP($I206,'Privacy Analyst Evaluation'!$A$46:$F$120,2,0),""))</f>
        <v/>
      </c>
      <c r="K206" s="209" t="str">
        <f>IFERROR(VLOOKUP($I206,'Institution Evaluation'!$A$55:$F$346,3,0),IFERROR(VLOOKUP($I206,'Privacy Analyst Evaluation'!$A$46:$F$120,3,0),""))&amp;""</f>
        <v/>
      </c>
      <c r="L206" s="209" t="str">
        <f>IFERROR(VLOOKUP($I206,'Institution Evaluation'!$A$55:$F$346,4,0),IFERROR(VLOOKUP($I206,'Privacy Analyst Evaluation'!$A$46:$F$120,4,0),""))&amp;""</f>
        <v/>
      </c>
      <c r="M206" s="209" t="str">
        <f>IFERROR(VLOOKUP($I206,'Institution Evaluation'!$A$55:$F$346,6,0),IFERROR(VLOOKUP($I206,'Privacy Analyst Evaluation'!$A$46:$F$120,6,0),""))&amp;""</f>
        <v/>
      </c>
    </row>
    <row r="207" ht="15.75" customHeight="1">
      <c r="A207" s="209">
        <f>IFERROR(IF($A206+1&gt;'(backend scoring)'!$T$335,"",$A206+1),"")</f>
        <v>5</v>
      </c>
      <c r="B207" s="209" t="str">
        <f t="array" ref="B207">XLOOKUP($A207,'(backend scoring)'!$V$2:$V$333,'(backend scoring)'!$A$2:$A$333,"")</f>
        <v>ITAC-07</v>
      </c>
      <c r="C207" s="209" t="str">
        <f>IFERROR(VLOOKUP($B207,'Institution Evaluation'!$A$55:$F$346,2,0),IFERROR(VLOOKUP($B207,'Privacy Analyst Evaluation'!$A$46:$F$120,2,0),""))&amp;""</f>
        <v>Will your company agree to meet your stated accessibility standard or WCAG 2.1 AA as part of your contractual agreement for the solution?*</v>
      </c>
      <c r="D207" s="209" t="str">
        <f>IFERROR(VLOOKUP($B207,'Institution Evaluation'!$A$55:$F$346,3,0),IFERROR(VLOOKUP($B207,'Privacy Analyst Evaluation'!$A$46:$F$120,3,0),""))&amp;""</f>
        <v>No</v>
      </c>
      <c r="E207" s="209" t="str">
        <f>IFERROR(VLOOKUP($B207,'Institution Evaluation'!$A$55:$F$346,4,0),IFERROR(VLOOKUP($B207,'Privacy Analyst Evaluation'!$A$46:$F$120,4,0),""))&amp;""</f>
        <v>CoGrader will contractually agree to meet the stated accessibility standard (or WCAG 2.1 AA) as part of procurements where requested. Contract language can include a statement of conformance, remediation commitments for confirmed accessibility defects, and an agreed schedule for any required corrections or remediation activities. Our platform is built on the Mantine UI component library, which follows WAI-ARIA accessibility guidelines. All Mantine components have proper roles, aria-* attributes and semantics, provide full keyboard support, manage focus correctly, and support screen readers. This architectural foundation ensures ongoing conformance as the platform evolves.</v>
      </c>
      <c r="F207" s="209" t="str">
        <f>IFERROR(VLOOKUP($B207,'Institution Evaluation'!$A$55:$F$346,6,0),IFERROR(VLOOKUP($B207,'Privacy Analyst Evaluation'!$A$46:$F$120,6,0),""))&amp;""</f>
        <v/>
      </c>
      <c r="G207" s="248"/>
      <c r="H207" s="209" t="str">
        <f>IFERROR(IF($H206+1&gt;'(backend scoring)'!$Q$335,"",$H206+1),"")</f>
        <v/>
      </c>
      <c r="I207" s="209" t="str">
        <f t="array" ref="I207">XLOOKUP($H207,'(backend scoring)'!$S$2:$S$333,'(backend scoring)'!$A$2:$A$333,"")</f>
        <v/>
      </c>
      <c r="J207" s="209" t="str">
        <f>IFERROR(VLOOKUP($I207,'Institution Evaluation'!$A$55:$F$346,2,0),IFERROR(VLOOKUP($I207,'Privacy Analyst Evaluation'!$A$46:$F$120,2,0),""))</f>
        <v/>
      </c>
      <c r="K207" s="209" t="str">
        <f>IFERROR(VLOOKUP($I207,'Institution Evaluation'!$A$55:$F$346,3,0),IFERROR(VLOOKUP($I207,'Privacy Analyst Evaluation'!$A$46:$F$120,3,0),""))&amp;""</f>
        <v/>
      </c>
      <c r="L207" s="209" t="str">
        <f>IFERROR(VLOOKUP($I207,'Institution Evaluation'!$A$55:$F$346,4,0),IFERROR(VLOOKUP($I207,'Privacy Analyst Evaluation'!$A$46:$F$120,4,0),""))&amp;""</f>
        <v/>
      </c>
      <c r="M207" s="209" t="str">
        <f>IFERROR(VLOOKUP($I207,'Institution Evaluation'!$A$55:$F$346,6,0),IFERROR(VLOOKUP($I207,'Privacy Analyst Evaluation'!$A$46:$F$120,6,0),""))&amp;""</f>
        <v/>
      </c>
    </row>
    <row r="208" ht="15.75" customHeight="1">
      <c r="A208" s="209">
        <f>IFERROR(IF($A207+1&gt;'(backend scoring)'!$T$335,"",$A207+1),"")</f>
        <v>6</v>
      </c>
      <c r="B208" s="209" t="str">
        <f t="array" ref="B208">XLOOKUP($A208,'(backend scoring)'!$V$2:$V$333,'(backend scoring)'!$A$2:$A$333,"")</f>
        <v>ITAC-08</v>
      </c>
      <c r="C208" s="209" t="str">
        <f>IFERROR(VLOOKUP($B208,'Institution Evaluation'!$A$55:$F$346,2,0),IFERROR(VLOOKUP($B208,'Privacy Analyst Evaluation'!$A$46:$F$120,2,0),""))&amp;""</f>
        <v>Does the solution substantially conform to WCAG 2.1 AA?*</v>
      </c>
      <c r="D208" s="209" t="str">
        <f>IFERROR(VLOOKUP($B208,'Institution Evaluation'!$A$55:$F$346,3,0),IFERROR(VLOOKUP($B208,'Privacy Analyst Evaluation'!$A$46:$F$120,3,0),""))&amp;""</f>
        <v>No</v>
      </c>
      <c r="E208" s="209" t="str">
        <f>IFERROR(VLOOKUP($B208,'Institution Evaluation'!$A$55:$F$346,4,0),IFERROR(VLOOKUP($B208,'Privacy Analyst Evaluation'!$A$46:$F$120,4,0),""))&amp;""</f>
        <v>CoGrader substantially conforms to WCAG 2.1 AA. Our VPAT documents "Supports" conformance across all Level A and Level AA success criteria, including non-text content, captions, keyboard accessibility, timing adjustable, error identification, labels, consistent navigation, and error prevention. The platform is built using Mantine, whose components are tested with axe (jest-axe) for required roles and aria-* attributes, with over 10,000 unit tests covering keyboard support and focus management. Components are also manually tested with screen readers (VoiceOver) to ensure full accessibility for assistive technology users.</v>
      </c>
      <c r="F208" s="209" t="str">
        <f>IFERROR(VLOOKUP($B208,'Institution Evaluation'!$A$55:$F$346,6,0),IFERROR(VLOOKUP($B208,'Privacy Analyst Evaluation'!$A$46:$F$120,6,0),""))&amp;""</f>
        <v/>
      </c>
      <c r="G208" s="248"/>
      <c r="H208" s="209" t="str">
        <f>IFERROR(IF($H207+1&gt;'(backend scoring)'!$Q$335,"",$H207+1),"")</f>
        <v/>
      </c>
      <c r="I208" s="209" t="str">
        <f t="array" ref="I208">XLOOKUP($H208,'(backend scoring)'!$S$2:$S$333,'(backend scoring)'!$A$2:$A$333,"")</f>
        <v/>
      </c>
      <c r="J208" s="209" t="str">
        <f>IFERROR(VLOOKUP($I208,'Institution Evaluation'!$A$55:$F$346,2,0),IFERROR(VLOOKUP($I208,'Privacy Analyst Evaluation'!$A$46:$F$120,2,0),""))</f>
        <v/>
      </c>
      <c r="K208" s="209" t="str">
        <f>IFERROR(VLOOKUP($I208,'Institution Evaluation'!$A$55:$F$346,3,0),IFERROR(VLOOKUP($I208,'Privacy Analyst Evaluation'!$A$46:$F$120,3,0),""))&amp;""</f>
        <v/>
      </c>
      <c r="L208" s="209" t="str">
        <f>IFERROR(VLOOKUP($I208,'Institution Evaluation'!$A$55:$F$346,4,0),IFERROR(VLOOKUP($I208,'Privacy Analyst Evaluation'!$A$46:$F$120,4,0),""))&amp;""</f>
        <v/>
      </c>
      <c r="M208" s="209" t="str">
        <f>IFERROR(VLOOKUP($I208,'Institution Evaluation'!$A$55:$F$346,6,0),IFERROR(VLOOKUP($I208,'Privacy Analyst Evaluation'!$A$46:$F$120,6,0),""))&amp;""</f>
        <v/>
      </c>
    </row>
    <row r="209" ht="15.75" customHeight="1">
      <c r="A209" s="209">
        <f>IFERROR(IF($A208+1&gt;'(backend scoring)'!$T$335,"",$A208+1),"")</f>
        <v>7</v>
      </c>
      <c r="B209" s="209" t="str">
        <f t="array" ref="B209">XLOOKUP($A209,'(backend scoring)'!$V$2:$V$333,'(backend scoring)'!$A$2:$A$333,"")</f>
        <v>ITAC-09</v>
      </c>
      <c r="C209" s="209" t="str">
        <f>IFERROR(VLOOKUP($B209,'Institution Evaluation'!$A$55:$F$346,2,0),IFERROR(VLOOKUP($B209,'Privacy Analyst Evaluation'!$A$46:$F$120,2,0),""))&amp;""</f>
        <v>Do you have a documented and implemented process for reporting and tracking accessibility issues?*</v>
      </c>
      <c r="D209" s="209" t="str">
        <f>IFERROR(VLOOKUP($B209,'Institution Evaluation'!$A$55:$F$346,3,0),IFERROR(VLOOKUP($B209,'Privacy Analyst Evaluation'!$A$46:$F$120,3,0),""))&amp;""</f>
        <v>Yes</v>
      </c>
      <c r="E209" s="209" t="str">
        <f>IFERROR(VLOOKUP($B209,'Institution Evaluation'!$A$55:$F$346,4,0),IFERROR(VLOOKUP($B209,'Privacy Analyst Evaluation'!$A$46:$F$120,4,0),""))&amp;""</f>
        <v>Yes. Accessibility issues can be reported through our standard support channels at support@cograder.com. Issues are logged, tracked, and prioritized within our development workflow. As our UI is built on Mantine components, accessibility issues are addressed through both internal remediation and by leveraging updates from the Mantine library, which maintains an active accessibility testing and improvement process with automated and manual testing protocols.</v>
      </c>
      <c r="F209" s="209" t="str">
        <f>IFERROR(VLOOKUP($B209,'Institution Evaluation'!$A$55:$F$346,6,0),IFERROR(VLOOKUP($B209,'Privacy Analyst Evaluation'!$A$46:$F$120,6,0),""))&amp;""</f>
        <v/>
      </c>
      <c r="G209" s="248"/>
      <c r="H209" s="209" t="str">
        <f>IFERROR(IF($H208+1&gt;'(backend scoring)'!$Q$335,"",$H208+1),"")</f>
        <v/>
      </c>
      <c r="I209" s="209" t="str">
        <f t="array" ref="I209">XLOOKUP($H209,'(backend scoring)'!$S$2:$S$333,'(backend scoring)'!$A$2:$A$333,"")</f>
        <v/>
      </c>
      <c r="J209" s="209" t="str">
        <f>IFERROR(VLOOKUP($I209,'Institution Evaluation'!$A$55:$F$346,2,0),IFERROR(VLOOKUP($I209,'Privacy Analyst Evaluation'!$A$46:$F$120,2,0),""))</f>
        <v/>
      </c>
      <c r="K209" s="209" t="str">
        <f>IFERROR(VLOOKUP($I209,'Institution Evaluation'!$A$55:$F$346,3,0),IFERROR(VLOOKUP($I209,'Privacy Analyst Evaluation'!$A$46:$F$120,3,0),""))&amp;""</f>
        <v/>
      </c>
      <c r="L209" s="209" t="str">
        <f>IFERROR(VLOOKUP($I209,'Institution Evaluation'!$A$55:$F$346,4,0),IFERROR(VLOOKUP($I209,'Privacy Analyst Evaluation'!$A$46:$F$120,4,0),""))&amp;""</f>
        <v/>
      </c>
      <c r="M209" s="209" t="str">
        <f>IFERROR(VLOOKUP($I209,'Institution Evaluation'!$A$55:$F$346,6,0),IFERROR(VLOOKUP($I209,'Privacy Analyst Evaluation'!$A$46:$F$120,6,0),""))&amp;""</f>
        <v/>
      </c>
    </row>
    <row r="210" ht="15.75" customHeight="1">
      <c r="A210" s="209">
        <f>IFERROR(IF($A209+1&gt;'(backend scoring)'!$T$335,"",$A209+1),"")</f>
        <v>8</v>
      </c>
      <c r="B210" s="209" t="str">
        <f t="array" ref="B210">XLOOKUP($A210,'(backend scoring)'!$V$2:$V$333,'(backend scoring)'!$A$2:$A$333,"")</f>
        <v>THRD-02</v>
      </c>
      <c r="C210" s="209" t="str">
        <f>IFERROR(VLOOKUP($B210,'Institution Evaluation'!$A$55:$F$346,2,0),IFERROR(VLOOKUP($B210,'Privacy Analyst Evaluation'!$A$46:$F$120,2,0),""))&amp;""</f>
        <v>Do you have contractual language in place with third parties governing access to institutional data?*</v>
      </c>
      <c r="D210" s="209" t="str">
        <f>IFERROR(VLOOKUP($B210,'Institution Evaluation'!$A$55:$F$346,3,0),IFERROR(VLOOKUP($B210,'Privacy Analyst Evaluation'!$A$46:$F$120,3,0),""))&amp;""</f>
        <v>Yes</v>
      </c>
      <c r="E210" s="209" t="str">
        <f>IFERROR(VLOOKUP($B210,'Institution Evaluation'!$A$55:$F$346,4,0),IFERROR(VLOOKUP($B210,'Privacy Analyst Evaluation'!$A$46:$F$120,4,0),""))&amp;""</f>
        <v>We put contractual security and privacy requirements into vendor agreements and DPAs. These contracts govern who may access institutional data, the permitted purposes, security controls, breach notification, and requirements for subcontractors and subservice organizations. DPAs and vendor agreements are used routinely when institutional data is involved.
Current third parties include:
OpenAI OpCo, LLC – AI text processing (anonymized educational content only)
Cloud hosting provider (U.S.-based) – encrypted data storage and infrastructure security
CoGrader does not share any student PII with third-party AI providers.</v>
      </c>
      <c r="F210" s="209" t="str">
        <f>IFERROR(VLOOKUP($B210,'Institution Evaluation'!$A$55:$F$346,6,0),IFERROR(VLOOKUP($B210,'Privacy Analyst Evaluation'!$A$46:$F$120,6,0),""))&amp;""</f>
        <v/>
      </c>
      <c r="G210" s="248"/>
      <c r="H210" s="209" t="str">
        <f>IFERROR(IF($H209+1&gt;'(backend scoring)'!$Q$335,"",$H209+1),"")</f>
        <v/>
      </c>
      <c r="I210" s="209" t="str">
        <f t="array" ref="I210">XLOOKUP($H210,'(backend scoring)'!$S$2:$S$333,'(backend scoring)'!$A$2:$A$333,"")</f>
        <v/>
      </c>
      <c r="J210" s="209" t="str">
        <f>IFERROR(VLOOKUP($I210,'Institution Evaluation'!$A$55:$F$346,2,0),IFERROR(VLOOKUP($I210,'Privacy Analyst Evaluation'!$A$46:$F$120,2,0),""))</f>
        <v/>
      </c>
      <c r="K210" s="209" t="str">
        <f>IFERROR(VLOOKUP($I210,'Institution Evaluation'!$A$55:$F$346,3,0),IFERROR(VLOOKUP($I210,'Privacy Analyst Evaluation'!$A$46:$F$120,3,0),""))&amp;""</f>
        <v/>
      </c>
      <c r="L210" s="209" t="str">
        <f>IFERROR(VLOOKUP($I210,'Institution Evaluation'!$A$55:$F$346,4,0),IFERROR(VLOOKUP($I210,'Privacy Analyst Evaluation'!$A$46:$F$120,4,0),""))&amp;""</f>
        <v/>
      </c>
      <c r="M210" s="209" t="str">
        <f>IFERROR(VLOOKUP($I210,'Institution Evaluation'!$A$55:$F$346,6,0),IFERROR(VLOOKUP($I210,'Privacy Analyst Evaluation'!$A$46:$F$120,6,0),""))&amp;""</f>
        <v/>
      </c>
    </row>
    <row r="211" ht="15.75" customHeight="1">
      <c r="A211" s="209">
        <f>IFERROR(IF($A210+1&gt;'(backend scoring)'!$T$335,"",$A210+1),"")</f>
        <v>9</v>
      </c>
      <c r="B211" s="209" t="str">
        <f t="array" ref="B211">XLOOKUP($A211,'(backend scoring)'!$V$2:$V$333,'(backend scoring)'!$A$2:$A$333,"")</f>
        <v>THRD-01</v>
      </c>
      <c r="C211" s="209" t="str">
        <f>IFERROR(VLOOKUP($B211,'Institution Evaluation'!$A$55:$F$346,2,0),IFERROR(VLOOKUP($B211,'Privacy Analyst Evaluation'!$A$46:$F$120,2,0),""))&amp;""</f>
        <v>Do you perform security assessments of third-party companies with which you share data (e.g., hosting providers, cloud services, PaaS, IaaS, SaaS)?*</v>
      </c>
      <c r="D211" s="209" t="str">
        <f>IFERROR(VLOOKUP($B211,'Institution Evaluation'!$A$55:$F$346,3,0),IFERROR(VLOOKUP($B211,'Privacy Analyst Evaluation'!$A$46:$F$120,3,0),""))&amp;""</f>
        <v>Yes</v>
      </c>
      <c r="E211" s="209" t="str">
        <f>IFERROR(VLOOKUP($B211,'Institution Evaluation'!$A$55:$F$346,4,0),IFERROR(VLOOKUP($B211,'Privacy Analyst Evaluation'!$A$46:$F$120,4,0),""))&amp;""</f>
        <v>CoGrader’s Vendor Management Policy requires vendor due diligence and ongoing security monitoring. High-risk vendors are reviewed at least annually and we review third-party compliance reports (for example SOC 2 or ISO 27001) as part of onboarding and ongoing oversight.</v>
      </c>
      <c r="F211" s="209" t="str">
        <f>IFERROR(VLOOKUP($B211,'Institution Evaluation'!$A$55:$F$346,6,0),IFERROR(VLOOKUP($B211,'Privacy Analyst Evaluation'!$A$46:$F$120,6,0),""))&amp;""</f>
        <v/>
      </c>
      <c r="G211" s="248"/>
      <c r="H211" s="209" t="str">
        <f>IFERROR(IF($H210+1&gt;'(backend scoring)'!$Q$335,"",$H210+1),"")</f>
        <v/>
      </c>
      <c r="I211" s="209" t="str">
        <f t="array" ref="I211">XLOOKUP($H211,'(backend scoring)'!$S$2:$S$333,'(backend scoring)'!$A$2:$A$333,"")</f>
        <v/>
      </c>
      <c r="J211" s="209" t="str">
        <f>IFERROR(VLOOKUP($I211,'Institution Evaluation'!$A$55:$F$346,2,0),IFERROR(VLOOKUP($I211,'Privacy Analyst Evaluation'!$A$46:$F$120,2,0),""))</f>
        <v/>
      </c>
      <c r="K211" s="209" t="str">
        <f>IFERROR(VLOOKUP($I211,'Institution Evaluation'!$A$55:$F$346,3,0),IFERROR(VLOOKUP($I211,'Privacy Analyst Evaluation'!$A$46:$F$120,3,0),""))&amp;""</f>
        <v/>
      </c>
      <c r="L211" s="209" t="str">
        <f>IFERROR(VLOOKUP($I211,'Institution Evaluation'!$A$55:$F$346,4,0),IFERROR(VLOOKUP($I211,'Privacy Analyst Evaluation'!$A$46:$F$120,4,0),""))&amp;""</f>
        <v/>
      </c>
      <c r="M211" s="209" t="str">
        <f>IFERROR(VLOOKUP($I211,'Institution Evaluation'!$A$55:$F$346,6,0),IFERROR(VLOOKUP($I211,'Privacy Analyst Evaluation'!$A$46:$F$120,6,0),""))&amp;""</f>
        <v/>
      </c>
    </row>
    <row r="212" ht="15.75" customHeight="1">
      <c r="A212" s="209">
        <f>IFERROR(IF($A211+1&gt;'(backend scoring)'!$T$335,"",$A211+1),"")</f>
        <v>10</v>
      </c>
      <c r="B212" s="209" t="str">
        <f t="array" ref="B212">XLOOKUP($A212,'(backend scoring)'!$V$2:$V$333,'(backend scoring)'!$A$2:$A$333,"")</f>
        <v>THRD-03</v>
      </c>
      <c r="C212" s="209" t="str">
        <f>IFERROR(VLOOKUP($B212,'Institution Evaluation'!$A$55:$F$346,2,0),IFERROR(VLOOKUP($B212,'Privacy Analyst Evaluation'!$A$46:$F$120,2,0),""))&amp;""</f>
        <v>Do the contracts in place with these third parties address liability in the event of a data breach?*</v>
      </c>
      <c r="D212" s="209" t="str">
        <f>IFERROR(VLOOKUP($B212,'Institution Evaluation'!$A$55:$F$346,3,0),IFERROR(VLOOKUP($B212,'Privacy Analyst Evaluation'!$A$46:$F$120,3,0),""))&amp;""</f>
        <v>Yes</v>
      </c>
      <c r="E212" s="209" t="str">
        <f>IFERROR(VLOOKUP($B212,'Institution Evaluation'!$A$55:$F$346,4,0),IFERROR(VLOOKUP($B212,'Privacy Analyst Evaluation'!$A$46:$F$120,4,0),""))&amp;""</f>
        <v/>
      </c>
      <c r="F212" s="209" t="str">
        <f>IFERROR(VLOOKUP($B212,'Institution Evaluation'!$A$55:$F$346,6,0),IFERROR(VLOOKUP($B212,'Privacy Analyst Evaluation'!$A$46:$F$120,6,0),""))&amp;""</f>
        <v/>
      </c>
      <c r="G212" s="248"/>
      <c r="H212" s="209" t="str">
        <f>IFERROR(IF($H211+1&gt;'(backend scoring)'!$Q$335,"",$H211+1),"")</f>
        <v/>
      </c>
      <c r="I212" s="209" t="str">
        <f t="array" ref="I212">XLOOKUP($H212,'(backend scoring)'!$S$2:$S$333,'(backend scoring)'!$A$2:$A$333,"")</f>
        <v/>
      </c>
      <c r="J212" s="209" t="str">
        <f>IFERROR(VLOOKUP($I212,'Institution Evaluation'!$A$55:$F$346,2,0),IFERROR(VLOOKUP($I212,'Privacy Analyst Evaluation'!$A$46:$F$120,2,0),""))</f>
        <v/>
      </c>
      <c r="K212" s="209" t="str">
        <f>IFERROR(VLOOKUP($I212,'Institution Evaluation'!$A$55:$F$346,3,0),IFERROR(VLOOKUP($I212,'Privacy Analyst Evaluation'!$A$46:$F$120,3,0),""))&amp;""</f>
        <v/>
      </c>
      <c r="L212" s="209" t="str">
        <f>IFERROR(VLOOKUP($I212,'Institution Evaluation'!$A$55:$F$346,4,0),IFERROR(VLOOKUP($I212,'Privacy Analyst Evaluation'!$A$46:$F$120,4,0),""))&amp;""</f>
        <v/>
      </c>
      <c r="M212" s="209" t="str">
        <f>IFERROR(VLOOKUP($I212,'Institution Evaluation'!$A$55:$F$346,6,0),IFERROR(VLOOKUP($I212,'Privacy Analyst Evaluation'!$A$46:$F$120,6,0),""))&amp;""</f>
        <v/>
      </c>
    </row>
    <row r="213" ht="15.75" customHeight="1">
      <c r="A213" s="209">
        <f>IFERROR(IF($A212+1&gt;'(backend scoring)'!$T$335,"",$A212+1),"")</f>
        <v>11</v>
      </c>
      <c r="B213" s="209" t="str">
        <f t="array" ref="B213">XLOOKUP($A213,'(backend scoring)'!$V$2:$V$333,'(backend scoring)'!$A$2:$A$333,"")</f>
        <v>THRD-04</v>
      </c>
      <c r="C213" s="209" t="str">
        <f>IFERROR(VLOOKUP($B213,'Institution Evaluation'!$A$55:$F$346,2,0),IFERROR(VLOOKUP($B213,'Privacy Analyst Evaluation'!$A$46:$F$120,2,0),""))&amp;""</f>
        <v>Do you have an implemented third-party management strategy?*</v>
      </c>
      <c r="D213" s="209" t="str">
        <f>IFERROR(VLOOKUP($B213,'Institution Evaluation'!$A$55:$F$346,3,0),IFERROR(VLOOKUP($B213,'Privacy Analyst Evaluation'!$A$46:$F$120,3,0),""))&amp;""</f>
        <v>Yes</v>
      </c>
      <c r="E213" s="209" t="str">
        <f>IFERROR(VLOOKUP($B213,'Institution Evaluation'!$A$55:$F$346,4,0),IFERROR(VLOOKUP($B213,'Privacy Analyst Evaluation'!$A$46:$F$120,4,0),""))&amp;""</f>
        <v>CoGrader maintains a formal third-party/vendor management strategy. It includes a documented risk assessment process and risk register, vendor due diligence, security requirements in contracts, and periodic (at least annual) reviews of high-risk vendors’ compliance attestations. These activities are part of our operational controls and governance.</v>
      </c>
      <c r="F213" s="209" t="str">
        <f>IFERROR(VLOOKUP($B213,'Institution Evaluation'!$A$55:$F$346,6,0),IFERROR(VLOOKUP($B213,'Privacy Analyst Evaluation'!$A$46:$F$120,6,0),""))&amp;""</f>
        <v/>
      </c>
      <c r="G213" s="248"/>
      <c r="H213" s="209" t="str">
        <f>IFERROR(IF($H212+1&gt;'(backend scoring)'!$Q$335,"",$H212+1),"")</f>
        <v/>
      </c>
      <c r="I213" s="209" t="str">
        <f t="array" ref="I213">XLOOKUP($H213,'(backend scoring)'!$S$2:$S$333,'(backend scoring)'!$A$2:$A$333,"")</f>
        <v/>
      </c>
      <c r="J213" s="209" t="str">
        <f>IFERROR(VLOOKUP($I213,'Institution Evaluation'!$A$55:$F$346,2,0),IFERROR(VLOOKUP($I213,'Privacy Analyst Evaluation'!$A$46:$F$120,2,0),""))</f>
        <v/>
      </c>
      <c r="K213" s="209" t="str">
        <f>IFERROR(VLOOKUP($I213,'Institution Evaluation'!$A$55:$F$346,3,0),IFERROR(VLOOKUP($I213,'Privacy Analyst Evaluation'!$A$46:$F$120,3,0),""))&amp;""</f>
        <v/>
      </c>
      <c r="L213" s="209" t="str">
        <f>IFERROR(VLOOKUP($I213,'Institution Evaluation'!$A$55:$F$346,4,0),IFERROR(VLOOKUP($I213,'Privacy Analyst Evaluation'!$A$46:$F$120,4,0),""))&amp;""</f>
        <v/>
      </c>
      <c r="M213" s="209" t="str">
        <f>IFERROR(VLOOKUP($I213,'Institution Evaluation'!$A$55:$F$346,6,0),IFERROR(VLOOKUP($I213,'Privacy Analyst Evaluation'!$A$46:$F$120,6,0),""))&amp;""</f>
        <v/>
      </c>
    </row>
    <row r="214" ht="15.75" customHeight="1">
      <c r="A214" s="209">
        <f>IFERROR(IF($A213+1&gt;'(backend scoring)'!$T$335,"",$A213+1),"")</f>
        <v>12</v>
      </c>
      <c r="B214" s="209" t="str">
        <f t="array" ref="B214">XLOOKUP($A214,'(backend scoring)'!$V$2:$V$333,'(backend scoring)'!$A$2:$A$333,"")</f>
        <v>CONS-01</v>
      </c>
      <c r="C214" s="209" t="str">
        <f>IFERROR(VLOOKUP($B214,'Institution Evaluation'!$A$55:$F$346,2,0),IFERROR(VLOOKUP($B214,'Privacy Analyst Evaluation'!$A$46:$F$120,2,0),""))&amp;""</f>
        <v>Will the consultant require access to the institution's network resources?*</v>
      </c>
      <c r="D214" s="209" t="str">
        <f>IFERROR(VLOOKUP($B214,'Institution Evaluation'!$A$55:$F$346,3,0),IFERROR(VLOOKUP($B214,'Privacy Analyst Evaluation'!$A$46:$F$120,3,0),""))&amp;""</f>
        <v/>
      </c>
      <c r="E214" s="209" t="str">
        <f>IFERROR(VLOOKUP($B214,'Institution Evaluation'!$A$55:$F$346,4,0),IFERROR(VLOOKUP($B214,'Privacy Analyst Evaluation'!$A$46:$F$120,4,0),""))&amp;""</f>
        <v>This question does not apply.</v>
      </c>
      <c r="F214" s="209" t="str">
        <f>IFERROR(VLOOKUP($B214,'Institution Evaluation'!$A$55:$F$346,6,0),IFERROR(VLOOKUP($B214,'Privacy Analyst Evaluation'!$A$46:$F$120,6,0),""))&amp;""</f>
        <v/>
      </c>
      <c r="G214" s="248"/>
      <c r="H214" s="209" t="str">
        <f>IFERROR(IF($H213+1&gt;'(backend scoring)'!$Q$335,"",$H213+1),"")</f>
        <v/>
      </c>
      <c r="I214" s="209" t="str">
        <f t="array" ref="I214">XLOOKUP($H214,'(backend scoring)'!$S$2:$S$333,'(backend scoring)'!$A$2:$A$333,"")</f>
        <v/>
      </c>
      <c r="J214" s="209" t="str">
        <f>IFERROR(VLOOKUP($I214,'Institution Evaluation'!$A$55:$F$346,2,0),IFERROR(VLOOKUP($I214,'Privacy Analyst Evaluation'!$A$46:$F$120,2,0),""))</f>
        <v/>
      </c>
      <c r="K214" s="209" t="str">
        <f>IFERROR(VLOOKUP($I214,'Institution Evaluation'!$A$55:$F$346,3,0),IFERROR(VLOOKUP($I214,'Privacy Analyst Evaluation'!$A$46:$F$120,3,0),""))&amp;""</f>
        <v/>
      </c>
      <c r="L214" s="209" t="str">
        <f>IFERROR(VLOOKUP($I214,'Institution Evaluation'!$A$55:$F$346,4,0),IFERROR(VLOOKUP($I214,'Privacy Analyst Evaluation'!$A$46:$F$120,4,0),""))&amp;""</f>
        <v/>
      </c>
      <c r="M214" s="209" t="str">
        <f>IFERROR(VLOOKUP($I214,'Institution Evaluation'!$A$55:$F$346,6,0),IFERROR(VLOOKUP($I214,'Privacy Analyst Evaluation'!$A$46:$F$120,6,0),""))&amp;""</f>
        <v/>
      </c>
    </row>
    <row r="215" ht="15.75" customHeight="1">
      <c r="A215" s="209">
        <f>IFERROR(IF($A214+1&gt;'(backend scoring)'!$T$335,"",$A214+1),"")</f>
        <v>13</v>
      </c>
      <c r="B215" s="209" t="str">
        <f t="array" ref="B215">XLOOKUP($A215,'(backend scoring)'!$V$2:$V$333,'(backend scoring)'!$A$2:$A$333,"")</f>
        <v>CONS-02</v>
      </c>
      <c r="C215" s="209" t="str">
        <f>IFERROR(VLOOKUP($B215,'Institution Evaluation'!$A$55:$F$346,2,0),IFERROR(VLOOKUP($B215,'Privacy Analyst Evaluation'!$A$46:$F$120,2,0),""))&amp;""</f>
        <v>Has the consultant received training on (sensitive, HIPAA, PCI, etc.) data handling?*</v>
      </c>
      <c r="D215" s="209" t="str">
        <f>IFERROR(VLOOKUP($B215,'Institution Evaluation'!$A$55:$F$346,3,0),IFERROR(VLOOKUP($B215,'Privacy Analyst Evaluation'!$A$46:$F$120,3,0),""))&amp;""</f>
        <v/>
      </c>
      <c r="E215" s="209" t="str">
        <f>IFERROR(VLOOKUP($B215,'Institution Evaluation'!$A$55:$F$346,4,0),IFERROR(VLOOKUP($B215,'Privacy Analyst Evaluation'!$A$46:$F$120,4,0),""))&amp;""</f>
        <v>This question does not apply.</v>
      </c>
      <c r="F215" s="209" t="str">
        <f>IFERROR(VLOOKUP($B215,'Institution Evaluation'!$A$55:$F$346,6,0),IFERROR(VLOOKUP($B215,'Privacy Analyst Evaluation'!$A$46:$F$120,6,0),""))&amp;""</f>
        <v/>
      </c>
      <c r="G215" s="248"/>
      <c r="H215" s="209" t="str">
        <f>IFERROR(IF($H214+1&gt;'(backend scoring)'!$Q$335,"",$H214+1),"")</f>
        <v/>
      </c>
      <c r="I215" s="209" t="str">
        <f t="array" ref="I215">XLOOKUP($H215,'(backend scoring)'!$S$2:$S$333,'(backend scoring)'!$A$2:$A$333,"")</f>
        <v/>
      </c>
      <c r="J215" s="209" t="str">
        <f>IFERROR(VLOOKUP($I215,'Institution Evaluation'!$A$55:$F$346,2,0),IFERROR(VLOOKUP($I215,'Privacy Analyst Evaluation'!$A$46:$F$120,2,0),""))</f>
        <v/>
      </c>
      <c r="K215" s="209" t="str">
        <f>IFERROR(VLOOKUP($I215,'Institution Evaluation'!$A$55:$F$346,3,0),IFERROR(VLOOKUP($I215,'Privacy Analyst Evaluation'!$A$46:$F$120,3,0),""))&amp;""</f>
        <v/>
      </c>
      <c r="L215" s="209" t="str">
        <f>IFERROR(VLOOKUP($I215,'Institution Evaluation'!$A$55:$F$346,4,0),IFERROR(VLOOKUP($I215,'Privacy Analyst Evaluation'!$A$46:$F$120,4,0),""))&amp;""</f>
        <v/>
      </c>
      <c r="M215" s="209" t="str">
        <f>IFERROR(VLOOKUP($I215,'Institution Evaluation'!$A$55:$F$346,6,0),IFERROR(VLOOKUP($I215,'Privacy Analyst Evaluation'!$A$46:$F$120,6,0),""))&amp;""</f>
        <v/>
      </c>
    </row>
    <row r="216" ht="15.75" customHeight="1">
      <c r="A216" s="209">
        <f>IFERROR(IF($A215+1&gt;'(backend scoring)'!$T$335,"",$A215+1),"")</f>
        <v>14</v>
      </c>
      <c r="B216" s="209" t="str">
        <f t="array" ref="B216">XLOOKUP($A216,'(backend scoring)'!$V$2:$V$333,'(backend scoring)'!$A$2:$A$333,"")</f>
        <v>CONS-03</v>
      </c>
      <c r="C216" s="209" t="str">
        <f>IFERROR(VLOOKUP($B216,'Institution Evaluation'!$A$55:$F$346,2,0),IFERROR(VLOOKUP($B216,'Privacy Analyst Evaluation'!$A$46:$F$120,2,0),""))&amp;""</f>
        <v>Is the data encrypted (at rest) while in the consultant's possession?*</v>
      </c>
      <c r="D216" s="209" t="str">
        <f>IFERROR(VLOOKUP($B216,'Institution Evaluation'!$A$55:$F$346,3,0),IFERROR(VLOOKUP($B216,'Privacy Analyst Evaluation'!$A$46:$F$120,3,0),""))&amp;""</f>
        <v/>
      </c>
      <c r="E216" s="209" t="str">
        <f>IFERROR(VLOOKUP($B216,'Institution Evaluation'!$A$55:$F$346,4,0),IFERROR(VLOOKUP($B216,'Privacy Analyst Evaluation'!$A$46:$F$120,4,0),""))&amp;""</f>
        <v>This question does not apply.</v>
      </c>
      <c r="F216" s="209" t="str">
        <f>IFERROR(VLOOKUP($B216,'Institution Evaluation'!$A$55:$F$346,6,0),IFERROR(VLOOKUP($B216,'Privacy Analyst Evaluation'!$A$46:$F$120,6,0),""))&amp;""</f>
        <v/>
      </c>
      <c r="G216" s="248"/>
      <c r="H216" s="209" t="str">
        <f>IFERROR(IF($H215+1&gt;'(backend scoring)'!$Q$335,"",$H215+1),"")</f>
        <v/>
      </c>
      <c r="I216" s="209" t="str">
        <f t="array" ref="I216">XLOOKUP($H216,'(backend scoring)'!$S$2:$S$333,'(backend scoring)'!$A$2:$A$333,"")</f>
        <v/>
      </c>
      <c r="J216" s="209" t="str">
        <f>IFERROR(VLOOKUP($I216,'Institution Evaluation'!$A$55:$F$346,2,0),IFERROR(VLOOKUP($I216,'Privacy Analyst Evaluation'!$A$46:$F$120,2,0),""))</f>
        <v/>
      </c>
      <c r="K216" s="209" t="str">
        <f>IFERROR(VLOOKUP($I216,'Institution Evaluation'!$A$55:$F$346,3,0),IFERROR(VLOOKUP($I216,'Privacy Analyst Evaluation'!$A$46:$F$120,3,0),""))&amp;""</f>
        <v/>
      </c>
      <c r="L216" s="209" t="str">
        <f>IFERROR(VLOOKUP($I216,'Institution Evaluation'!$A$55:$F$346,4,0),IFERROR(VLOOKUP($I216,'Privacy Analyst Evaluation'!$A$46:$F$120,4,0),""))&amp;""</f>
        <v/>
      </c>
      <c r="M216" s="209" t="str">
        <f>IFERROR(VLOOKUP($I216,'Institution Evaluation'!$A$55:$F$346,6,0),IFERROR(VLOOKUP($I216,'Privacy Analyst Evaluation'!$A$46:$F$120,6,0),""))&amp;""</f>
        <v/>
      </c>
    </row>
    <row r="217" ht="15.75" customHeight="1">
      <c r="A217" s="209">
        <f>IFERROR(IF($A216+1&gt;'(backend scoring)'!$T$335,"",$A216+1),"")</f>
        <v>15</v>
      </c>
      <c r="B217" s="209" t="str">
        <f t="array" ref="B217">XLOOKUP($A217,'(backend scoring)'!$V$2:$V$333,'(backend scoring)'!$A$2:$A$333,"")</f>
        <v>CONS-04</v>
      </c>
      <c r="C217" s="209" t="str">
        <f>IFERROR(VLOOKUP($B217,'Institution Evaluation'!$A$55:$F$346,2,0),IFERROR(VLOOKUP($B217,'Privacy Analyst Evaluation'!$A$46:$F$120,2,0),""))&amp;""</f>
        <v>Can access be restricted based on source IP address?*</v>
      </c>
      <c r="D217" s="209" t="str">
        <f>IFERROR(VLOOKUP($B217,'Institution Evaluation'!$A$55:$F$346,3,0),IFERROR(VLOOKUP($B217,'Privacy Analyst Evaluation'!$A$46:$F$120,3,0),""))&amp;""</f>
        <v/>
      </c>
      <c r="E217" s="209" t="str">
        <f>IFERROR(VLOOKUP($B217,'Institution Evaluation'!$A$55:$F$346,4,0),IFERROR(VLOOKUP($B217,'Privacy Analyst Evaluation'!$A$46:$F$120,4,0),""))&amp;""</f>
        <v>This question does not apply.</v>
      </c>
      <c r="F217" s="209" t="str">
        <f>IFERROR(VLOOKUP($B217,'Institution Evaluation'!$A$55:$F$346,6,0),IFERROR(VLOOKUP($B217,'Privacy Analyst Evaluation'!$A$46:$F$120,6,0),""))&amp;""</f>
        <v/>
      </c>
      <c r="G217" s="248"/>
      <c r="H217" s="209" t="str">
        <f>IFERROR(IF($H216+1&gt;'(backend scoring)'!$Q$335,"",$H216+1),"")</f>
        <v/>
      </c>
      <c r="I217" s="209" t="str">
        <f t="array" ref="I217">XLOOKUP($H217,'(backend scoring)'!$S$2:$S$333,'(backend scoring)'!$A$2:$A$333,"")</f>
        <v/>
      </c>
      <c r="J217" s="209" t="str">
        <f>IFERROR(VLOOKUP($I217,'Institution Evaluation'!$A$55:$F$346,2,0),IFERROR(VLOOKUP($I217,'Privacy Analyst Evaluation'!$A$46:$F$120,2,0),""))</f>
        <v/>
      </c>
      <c r="K217" s="209" t="str">
        <f>IFERROR(VLOOKUP($I217,'Institution Evaluation'!$A$55:$F$346,3,0),IFERROR(VLOOKUP($I217,'Privacy Analyst Evaluation'!$A$46:$F$120,3,0),""))&amp;""</f>
        <v/>
      </c>
      <c r="L217" s="209" t="str">
        <f>IFERROR(VLOOKUP($I217,'Institution Evaluation'!$A$55:$F$346,4,0),IFERROR(VLOOKUP($I217,'Privacy Analyst Evaluation'!$A$46:$F$120,4,0),""))&amp;""</f>
        <v/>
      </c>
      <c r="M217" s="209" t="str">
        <f>IFERROR(VLOOKUP($I217,'Institution Evaluation'!$A$55:$F$346,6,0),IFERROR(VLOOKUP($I217,'Privacy Analyst Evaluation'!$A$46:$F$120,6,0),""))&amp;""</f>
        <v/>
      </c>
    </row>
    <row r="218" ht="15.75" customHeight="1">
      <c r="A218" s="209">
        <f>IFERROR(IF($A217+1&gt;'(backend scoring)'!$T$335,"",$A217+1),"")</f>
        <v>16</v>
      </c>
      <c r="B218" s="209" t="str">
        <f t="array" ref="B218">XLOOKUP($A218,'(backend scoring)'!$V$2:$V$333,'(backend scoring)'!$A$2:$A$333,"")</f>
        <v>APPL-01</v>
      </c>
      <c r="C218" s="209" t="str">
        <f>IFERROR(VLOOKUP($B218,'Institution Evaluation'!$A$55:$F$346,2,0),IFERROR(VLOOKUP($B218,'Privacy Analyst Evaluation'!$A$46:$F$120,2,0),""))&amp;""</f>
        <v>Are access controls for institutional accounts based on structured rules, such as role-based access control (RBAC), attribute-based access control (ABAC), or policy-based access control (PBAC)?*</v>
      </c>
      <c r="D218" s="209" t="str">
        <f>IFERROR(VLOOKUP($B218,'Institution Evaluation'!$A$55:$F$346,3,0),IFERROR(VLOOKUP($B218,'Privacy Analyst Evaluation'!$A$46:$F$120,3,0),""))&amp;""</f>
        <v>No</v>
      </c>
      <c r="E218" s="209" t="str">
        <f>IFERROR(VLOOKUP($B218,'Institution Evaluation'!$A$55:$F$346,4,0),IFERROR(VLOOKUP($B218,'Privacy Analyst Evaluation'!$A$46:$F$120,4,0),""))&amp;""</f>
        <v>CoGrader currently supports only teacher roles with access to their own data. </v>
      </c>
      <c r="F218" s="209" t="str">
        <f>IFERROR(VLOOKUP($B218,'Institution Evaluation'!$A$55:$F$346,6,0),IFERROR(VLOOKUP($B218,'Privacy Analyst Evaluation'!$A$46:$F$120,6,0),""))&amp;""</f>
        <v/>
      </c>
      <c r="G218" s="248"/>
      <c r="H218" s="209" t="str">
        <f>IFERROR(IF($H217+1&gt;'(backend scoring)'!$Q$335,"",$H217+1),"")</f>
        <v/>
      </c>
      <c r="I218" s="209" t="str">
        <f t="array" ref="I218">XLOOKUP($H218,'(backend scoring)'!$S$2:$S$333,'(backend scoring)'!$A$2:$A$333,"")</f>
        <v/>
      </c>
      <c r="J218" s="209" t="str">
        <f>IFERROR(VLOOKUP($I218,'Institution Evaluation'!$A$55:$F$346,2,0),IFERROR(VLOOKUP($I218,'Privacy Analyst Evaluation'!$A$46:$F$120,2,0),""))</f>
        <v/>
      </c>
      <c r="K218" s="209" t="str">
        <f>IFERROR(VLOOKUP($I218,'Institution Evaluation'!$A$55:$F$346,3,0),IFERROR(VLOOKUP($I218,'Privacy Analyst Evaluation'!$A$46:$F$120,3,0),""))&amp;""</f>
        <v/>
      </c>
      <c r="L218" s="209" t="str">
        <f>IFERROR(VLOOKUP($I218,'Institution Evaluation'!$A$55:$F$346,4,0),IFERROR(VLOOKUP($I218,'Privacy Analyst Evaluation'!$A$46:$F$120,4,0),""))&amp;""</f>
        <v/>
      </c>
      <c r="M218" s="209" t="str">
        <f>IFERROR(VLOOKUP($I218,'Institution Evaluation'!$A$55:$F$346,6,0),IFERROR(VLOOKUP($I218,'Privacy Analyst Evaluation'!$A$46:$F$120,6,0),""))&amp;""</f>
        <v/>
      </c>
    </row>
    <row r="219" ht="15.75" customHeight="1">
      <c r="A219" s="209">
        <f>IFERROR(IF($A218+1&gt;'(backend scoring)'!$T$335,"",$A218+1),"")</f>
        <v>17</v>
      </c>
      <c r="B219" s="209" t="str">
        <f t="array" ref="B219">XLOOKUP($A219,'(backend scoring)'!$V$2:$V$333,'(backend scoring)'!$A$2:$A$333,"")</f>
        <v>APPL-02</v>
      </c>
      <c r="C219" s="209" t="str">
        <f>IFERROR(VLOOKUP($B219,'Institution Evaluation'!$A$55:$F$346,2,0),IFERROR(VLOOKUP($B219,'Privacy Analyst Evaluation'!$A$46:$F$120,2,0),""))&amp;""</f>
        <v>Are you using a web application firewall (WAF)?*</v>
      </c>
      <c r="D219" s="209" t="str">
        <f>IFERROR(VLOOKUP($B219,'Institution Evaluation'!$A$55:$F$346,3,0),IFERROR(VLOOKUP($B219,'Privacy Analyst Evaluation'!$A$46:$F$120,3,0),""))&amp;""</f>
        <v>Yes</v>
      </c>
      <c r="E219" s="209" t="str">
        <f>IFERROR(VLOOKUP($B219,'Institution Evaluation'!$A$55:$F$346,4,0),IFERROR(VLOOKUP($B219,'Privacy Analyst Evaluation'!$A$46:$F$120,4,0),""))&amp;""</f>
        <v>Production traffic is protected by boundary protection and WAF controls. We deploy cloud WAF protections (edge WAF / Cloud Armor or equivalent) to block OWASP Top 10 threats, rate limit suspicious traffic, and enforce application rules.</v>
      </c>
      <c r="F219" s="209" t="str">
        <f>IFERROR(VLOOKUP($B219,'Institution Evaluation'!$A$55:$F$346,6,0),IFERROR(VLOOKUP($B219,'Privacy Analyst Evaluation'!$A$46:$F$120,6,0),""))&amp;""</f>
        <v/>
      </c>
      <c r="G219" s="248"/>
      <c r="H219" s="209" t="str">
        <f>IFERROR(IF($H218+1&gt;'(backend scoring)'!$Q$335,"",$H218+1),"")</f>
        <v/>
      </c>
      <c r="I219" s="209" t="str">
        <f t="array" ref="I219">XLOOKUP($H219,'(backend scoring)'!$S$2:$S$333,'(backend scoring)'!$A$2:$A$333,"")</f>
        <v/>
      </c>
      <c r="J219" s="209" t="str">
        <f>IFERROR(VLOOKUP($I219,'Institution Evaluation'!$A$55:$F$346,2,0),IFERROR(VLOOKUP($I219,'Privacy Analyst Evaluation'!$A$46:$F$120,2,0),""))</f>
        <v/>
      </c>
      <c r="K219" s="209" t="str">
        <f>IFERROR(VLOOKUP($I219,'Institution Evaluation'!$A$55:$F$346,3,0),IFERROR(VLOOKUP($I219,'Privacy Analyst Evaluation'!$A$46:$F$120,3,0),""))&amp;""</f>
        <v/>
      </c>
      <c r="L219" s="209" t="str">
        <f>IFERROR(VLOOKUP($I219,'Institution Evaluation'!$A$55:$F$346,4,0),IFERROR(VLOOKUP($I219,'Privacy Analyst Evaluation'!$A$46:$F$120,4,0),""))&amp;""</f>
        <v/>
      </c>
      <c r="M219" s="209" t="str">
        <f>IFERROR(VLOOKUP($I219,'Institution Evaluation'!$A$55:$F$346,6,0),IFERROR(VLOOKUP($I219,'Privacy Analyst Evaluation'!$A$46:$F$120,6,0),""))&amp;""</f>
        <v/>
      </c>
    </row>
    <row r="220" ht="15.75" customHeight="1">
      <c r="A220" s="209">
        <f>IFERROR(IF($A219+1&gt;'(backend scoring)'!$T$335,"",$A219+1),"")</f>
        <v>18</v>
      </c>
      <c r="B220" s="209" t="str">
        <f t="array" ref="B220">XLOOKUP($A220,'(backend scoring)'!$V$2:$V$333,'(backend scoring)'!$A$2:$A$333,"")</f>
        <v>APPL-03</v>
      </c>
      <c r="C220" s="209" t="str">
        <f>IFERROR(VLOOKUP($B220,'Institution Evaluation'!$A$55:$F$346,2,0),IFERROR(VLOOKUP($B220,'Privacy Analyst Evaluation'!$A$46:$F$120,2,0),""))&amp;""</f>
        <v>Are only currently supported operating system(s), software, and libraries leveraged by the system(s)/application(s) that will have access to institution's data?*</v>
      </c>
      <c r="D220" s="209" t="str">
        <f>IFERROR(VLOOKUP($B220,'Institution Evaluation'!$A$55:$F$346,3,0),IFERROR(VLOOKUP($B220,'Privacy Analyst Evaluation'!$A$46:$F$120,3,0),""))&amp;""</f>
        <v>Yes</v>
      </c>
      <c r="E220" s="209" t="str">
        <f>IFERROR(VLOOKUP($B220,'Institution Evaluation'!$A$55:$F$346,4,0),IFERROR(VLOOKUP($B220,'Privacy Analyst Evaluation'!$A$46:$F$120,4,0),""))&amp;""</f>
        <v>We require that only supported OS versions, libraries and runtime dependencies are used in environments that process institutional data. Changes to dependencies are controlled via the Change Management and Secure Development policies.
Dependency and third-party library checks (including SBOM/SCA) are part of pre-release gates. Vulnerability scans run regularly and critical patches are applied via a structured review and deployment process. Annual penetration tests supplement this program.</v>
      </c>
      <c r="F220" s="209" t="str">
        <f>IFERROR(VLOOKUP($B220,'Institution Evaluation'!$A$55:$F$346,6,0),IFERROR(VLOOKUP($B220,'Privacy Analyst Evaluation'!$A$46:$F$120,6,0),""))&amp;""</f>
        <v/>
      </c>
      <c r="G220" s="248"/>
      <c r="H220" s="209" t="str">
        <f>IFERROR(IF($H219+1&gt;'(backend scoring)'!$Q$335,"",$H219+1),"")</f>
        <v/>
      </c>
      <c r="I220" s="209" t="str">
        <f t="array" ref="I220">XLOOKUP($H220,'(backend scoring)'!$S$2:$S$333,'(backend scoring)'!$A$2:$A$333,"")</f>
        <v/>
      </c>
      <c r="J220" s="209" t="str">
        <f>IFERROR(VLOOKUP($I220,'Institution Evaluation'!$A$55:$F$346,2,0),IFERROR(VLOOKUP($I220,'Privacy Analyst Evaluation'!$A$46:$F$120,2,0),""))</f>
        <v/>
      </c>
      <c r="K220" s="209" t="str">
        <f>IFERROR(VLOOKUP($I220,'Institution Evaluation'!$A$55:$F$346,3,0),IFERROR(VLOOKUP($I220,'Privacy Analyst Evaluation'!$A$46:$F$120,3,0),""))&amp;""</f>
        <v/>
      </c>
      <c r="L220" s="209" t="str">
        <f>IFERROR(VLOOKUP($I220,'Institution Evaluation'!$A$55:$F$346,4,0),IFERROR(VLOOKUP($I220,'Privacy Analyst Evaluation'!$A$46:$F$120,4,0),""))&amp;""</f>
        <v/>
      </c>
      <c r="M220" s="209" t="str">
        <f>IFERROR(VLOOKUP($I220,'Institution Evaluation'!$A$55:$F$346,6,0),IFERROR(VLOOKUP($I220,'Privacy Analyst Evaluation'!$A$46:$F$120,6,0),""))&amp;""</f>
        <v/>
      </c>
    </row>
    <row r="221" ht="15.75" customHeight="1">
      <c r="A221" s="209">
        <f>IFERROR(IF($A220+1&gt;'(backend scoring)'!$T$335,"",$A220+1),"")</f>
        <v>19</v>
      </c>
      <c r="B221" s="209" t="str">
        <f t="array" ref="B221">XLOOKUP($A221,'(backend scoring)'!$V$2:$V$333,'(backend scoring)'!$A$2:$A$333,"")</f>
        <v>APPL-04</v>
      </c>
      <c r="C221" s="209" t="str">
        <f>IFERROR(VLOOKUP($B221,'Institution Evaluation'!$A$55:$F$346,2,0),IFERROR(VLOOKUP($B221,'Privacy Analyst Evaluation'!$A$46:$F$120,2,0),""))&amp;""</f>
        <v>Does your application require access to location or GPS data?*</v>
      </c>
      <c r="D221" s="209" t="str">
        <f>IFERROR(VLOOKUP($B221,'Institution Evaluation'!$A$55:$F$346,3,0),IFERROR(VLOOKUP($B221,'Privacy Analyst Evaluation'!$A$46:$F$120,3,0),""))&amp;""</f>
        <v>No</v>
      </c>
      <c r="E221" s="209" t="str">
        <f>IFERROR(VLOOKUP($B221,'Institution Evaluation'!$A$55:$F$346,4,0),IFERROR(VLOOKUP($B221,'Privacy Analyst Evaluation'!$A$46:$F$120,4,0),""))&amp;""</f>
        <v/>
      </c>
      <c r="F221" s="209" t="str">
        <f>IFERROR(VLOOKUP($B221,'Institution Evaluation'!$A$55:$F$346,6,0),IFERROR(VLOOKUP($B221,'Privacy Analyst Evaluation'!$A$46:$F$120,6,0),""))&amp;""</f>
        <v/>
      </c>
      <c r="G221" s="248"/>
      <c r="H221" s="209" t="str">
        <f>IFERROR(IF($H220+1&gt;'(backend scoring)'!$Q$335,"",$H220+1),"")</f>
        <v/>
      </c>
      <c r="I221" s="209" t="str">
        <f t="array" ref="I221">XLOOKUP($H221,'(backend scoring)'!$S$2:$S$333,'(backend scoring)'!$A$2:$A$333,"")</f>
        <v/>
      </c>
      <c r="J221" s="209" t="str">
        <f>IFERROR(VLOOKUP($I221,'Institution Evaluation'!$A$55:$F$346,2,0),IFERROR(VLOOKUP($I221,'Privacy Analyst Evaluation'!$A$46:$F$120,2,0),""))</f>
        <v/>
      </c>
      <c r="K221" s="209" t="str">
        <f>IFERROR(VLOOKUP($I221,'Institution Evaluation'!$A$55:$F$346,3,0),IFERROR(VLOOKUP($I221,'Privacy Analyst Evaluation'!$A$46:$F$120,3,0),""))&amp;""</f>
        <v/>
      </c>
      <c r="L221" s="209" t="str">
        <f>IFERROR(VLOOKUP($I221,'Institution Evaluation'!$A$55:$F$346,4,0),IFERROR(VLOOKUP($I221,'Privacy Analyst Evaluation'!$A$46:$F$120,4,0),""))&amp;""</f>
        <v/>
      </c>
      <c r="M221" s="209" t="str">
        <f>IFERROR(VLOOKUP($I221,'Institution Evaluation'!$A$55:$F$346,6,0),IFERROR(VLOOKUP($I221,'Privacy Analyst Evaluation'!$A$46:$F$120,6,0),""))&amp;""</f>
        <v/>
      </c>
    </row>
    <row r="222" ht="15.75" customHeight="1">
      <c r="A222" s="209">
        <f>IFERROR(IF($A221+1&gt;'(backend scoring)'!$T$335,"",$A221+1),"")</f>
        <v>20</v>
      </c>
      <c r="B222" s="209" t="str">
        <f t="array" ref="B222">XLOOKUP($A222,'(backend scoring)'!$V$2:$V$333,'(backend scoring)'!$A$2:$A$333,"")</f>
        <v>APPL-05</v>
      </c>
      <c r="C222" s="209" t="str">
        <f>IFERROR(VLOOKUP($B222,'Institution Evaluation'!$A$55:$F$346,2,0),IFERROR(VLOOKUP($B222,'Privacy Analyst Evaluation'!$A$46:$F$120,2,0),""))&amp;""</f>
        <v>Does your application provide separation of duties between security administration, system administration, and standard user functions?*</v>
      </c>
      <c r="D222" s="209" t="str">
        <f>IFERROR(VLOOKUP($B222,'Institution Evaluation'!$A$55:$F$346,3,0),IFERROR(VLOOKUP($B222,'Privacy Analyst Evaluation'!$A$46:$F$120,3,0),""))&amp;""</f>
        <v>No</v>
      </c>
      <c r="E222" s="209" t="str">
        <f>IFERROR(VLOOKUP($B222,'Institution Evaluation'!$A$55:$F$346,4,0),IFERROR(VLOOKUP($B222,'Privacy Analyst Evaluation'!$A$46:$F$120,4,0),""))&amp;""</f>
        <v>CoGrader currently supports only teacher roles with access to their own data. </v>
      </c>
      <c r="F222" s="209" t="str">
        <f>IFERROR(VLOOKUP($B222,'Institution Evaluation'!$A$55:$F$346,6,0),IFERROR(VLOOKUP($B222,'Privacy Analyst Evaluation'!$A$46:$F$120,6,0),""))&amp;""</f>
        <v/>
      </c>
      <c r="G222" s="248"/>
      <c r="H222" s="209" t="str">
        <f>IFERROR(IF($H221+1&gt;'(backend scoring)'!$Q$335,"",$H221+1),"")</f>
        <v/>
      </c>
      <c r="I222" s="209" t="str">
        <f t="array" ref="I222">XLOOKUP($H222,'(backend scoring)'!$S$2:$S$333,'(backend scoring)'!$A$2:$A$333,"")</f>
        <v/>
      </c>
      <c r="J222" s="209" t="str">
        <f>IFERROR(VLOOKUP($I222,'Institution Evaluation'!$A$55:$F$346,2,0),IFERROR(VLOOKUP($I222,'Privacy Analyst Evaluation'!$A$46:$F$120,2,0),""))</f>
        <v/>
      </c>
      <c r="K222" s="209" t="str">
        <f>IFERROR(VLOOKUP($I222,'Institution Evaluation'!$A$55:$F$346,3,0),IFERROR(VLOOKUP($I222,'Privacy Analyst Evaluation'!$A$46:$F$120,3,0),""))&amp;""</f>
        <v/>
      </c>
      <c r="L222" s="209" t="str">
        <f>IFERROR(VLOOKUP($I222,'Institution Evaluation'!$A$55:$F$346,4,0),IFERROR(VLOOKUP($I222,'Privacy Analyst Evaluation'!$A$46:$F$120,4,0),""))&amp;""</f>
        <v/>
      </c>
      <c r="M222" s="209" t="str">
        <f>IFERROR(VLOOKUP($I222,'Institution Evaluation'!$A$55:$F$346,6,0),IFERROR(VLOOKUP($I222,'Privacy Analyst Evaluation'!$A$46:$F$120,6,0),""))&amp;""</f>
        <v/>
      </c>
    </row>
    <row r="223" ht="15.75" customHeight="1">
      <c r="A223" s="209">
        <f>IFERROR(IF($A222+1&gt;'(backend scoring)'!$T$335,"",$A222+1),"")</f>
        <v>21</v>
      </c>
      <c r="B223" s="209" t="str">
        <f t="array" ref="B223">XLOOKUP($A223,'(backend scoring)'!$V$2:$V$333,'(backend scoring)'!$A$2:$A$333,"")</f>
        <v>APPL-06</v>
      </c>
      <c r="C223" s="209" t="str">
        <f>IFERROR(VLOOKUP($B223,'Institution Evaluation'!$A$55:$F$346,2,0),IFERROR(VLOOKUP($B223,'Privacy Analyst Evaluation'!$A$46:$F$120,2,0),""))&amp;""</f>
        <v>Do you subject your code to static code analysis and/or static application security testing prior to release?*</v>
      </c>
      <c r="D223" s="209" t="str">
        <f>IFERROR(VLOOKUP($B223,'Institution Evaluation'!$A$55:$F$346,3,0),IFERROR(VLOOKUP($B223,'Privacy Analyst Evaluation'!$A$46:$F$120,3,0),""))&amp;""</f>
        <v>Yes</v>
      </c>
      <c r="E223" s="209" t="str">
        <f>IFERROR(VLOOKUP($B223,'Institution Evaluation'!$A$55:$F$346,4,0),IFERROR(VLOOKUP($B223,'Privacy Analyst Evaluation'!$A$46:$F$120,4,0),""))&amp;""</f>
        <v>Static Application Security Testing (SAST) and secure code review are part of our Secure Development lifecycle. Developers run automated SAST during CI, and findings must be triaged and remediated before code is promoted. Code reviews and QA gates are enforced in the pre-production pipeline.</v>
      </c>
      <c r="F223" s="209" t="str">
        <f>IFERROR(VLOOKUP($B223,'Institution Evaluation'!$A$55:$F$346,6,0),IFERROR(VLOOKUP($B223,'Privacy Analyst Evaluation'!$A$46:$F$120,6,0),""))&amp;""</f>
        <v/>
      </c>
      <c r="G223" s="248"/>
      <c r="H223" s="209" t="str">
        <f>IFERROR(IF($H222+1&gt;'(backend scoring)'!$Q$335,"",$H222+1),"")</f>
        <v/>
      </c>
      <c r="I223" s="209" t="str">
        <f t="array" ref="I223">XLOOKUP($H223,'(backend scoring)'!$S$2:$S$333,'(backend scoring)'!$A$2:$A$333,"")</f>
        <v/>
      </c>
      <c r="J223" s="209" t="str">
        <f>IFERROR(VLOOKUP($I223,'Institution Evaluation'!$A$55:$F$346,2,0),IFERROR(VLOOKUP($I223,'Privacy Analyst Evaluation'!$A$46:$F$120,2,0),""))</f>
        <v/>
      </c>
      <c r="K223" s="209" t="str">
        <f>IFERROR(VLOOKUP($I223,'Institution Evaluation'!$A$55:$F$346,3,0),IFERROR(VLOOKUP($I223,'Privacy Analyst Evaluation'!$A$46:$F$120,3,0),""))&amp;""</f>
        <v/>
      </c>
      <c r="L223" s="209" t="str">
        <f>IFERROR(VLOOKUP($I223,'Institution Evaluation'!$A$55:$F$346,4,0),IFERROR(VLOOKUP($I223,'Privacy Analyst Evaluation'!$A$46:$F$120,4,0),""))&amp;""</f>
        <v/>
      </c>
      <c r="M223" s="209" t="str">
        <f>IFERROR(VLOOKUP($I223,'Institution Evaluation'!$A$55:$F$346,6,0),IFERROR(VLOOKUP($I223,'Privacy Analyst Evaluation'!$A$46:$F$120,6,0),""))&amp;""</f>
        <v/>
      </c>
    </row>
    <row r="224" ht="15.75" customHeight="1">
      <c r="A224" s="209">
        <f>IFERROR(IF($A223+1&gt;'(backend scoring)'!$T$335,"",$A223+1),"")</f>
        <v>22</v>
      </c>
      <c r="B224" s="209" t="str">
        <f t="array" ref="B224">XLOOKUP($A224,'(backend scoring)'!$V$2:$V$333,'(backend scoring)'!$A$2:$A$333,"")</f>
        <v>APPL-07</v>
      </c>
      <c r="C224" s="209" t="str">
        <f>IFERROR(VLOOKUP($B224,'Institution Evaluation'!$A$55:$F$346,2,0),IFERROR(VLOOKUP($B224,'Privacy Analyst Evaluation'!$A$46:$F$120,2,0),""))&amp;""</f>
        <v>Do you have software testing processes (dynamic or static) that are established and followed?*</v>
      </c>
      <c r="D224" s="209" t="str">
        <f>IFERROR(VLOOKUP($B224,'Institution Evaluation'!$A$55:$F$346,3,0),IFERROR(VLOOKUP($B224,'Privacy Analyst Evaluation'!$A$46:$F$120,3,0),""))&amp;""</f>
        <v>Yes</v>
      </c>
      <c r="E224" s="209" t="str">
        <f>IFERROR(VLOOKUP($B224,'Institution Evaluation'!$A$55:$F$346,4,0),IFERROR(VLOOKUP($B224,'Privacy Analyst Evaluation'!$A$46:$F$120,4,0),""))&amp;""</f>
        <v>We run a combination of automated unit/integration tests, SAST, DAST (dynamic testing), and manual QA in staging prior to production releases. Security testing (including third-party penetration testing) is performed on an annual cadence and after major releases. Test results and remediation tickets are tracked in our development tooling and available for audit.</v>
      </c>
      <c r="F224" s="209" t="str">
        <f>IFERROR(VLOOKUP($B224,'Institution Evaluation'!$A$55:$F$346,6,0),IFERROR(VLOOKUP($B224,'Privacy Analyst Evaluation'!$A$46:$F$120,6,0),""))&amp;""</f>
        <v/>
      </c>
      <c r="G224" s="248"/>
      <c r="H224" s="209" t="str">
        <f>IFERROR(IF($H223+1&gt;'(backend scoring)'!$Q$335,"",$H223+1),"")</f>
        <v/>
      </c>
      <c r="I224" s="209" t="str">
        <f t="array" ref="I224">XLOOKUP($H224,'(backend scoring)'!$S$2:$S$333,'(backend scoring)'!$A$2:$A$333,"")</f>
        <v/>
      </c>
      <c r="J224" s="209" t="str">
        <f>IFERROR(VLOOKUP($I224,'Institution Evaluation'!$A$55:$F$346,2,0),IFERROR(VLOOKUP($I224,'Privacy Analyst Evaluation'!$A$46:$F$120,2,0),""))</f>
        <v/>
      </c>
      <c r="K224" s="209" t="str">
        <f>IFERROR(VLOOKUP($I224,'Institution Evaluation'!$A$55:$F$346,3,0),IFERROR(VLOOKUP($I224,'Privacy Analyst Evaluation'!$A$46:$F$120,3,0),""))&amp;""</f>
        <v/>
      </c>
      <c r="L224" s="209" t="str">
        <f>IFERROR(VLOOKUP($I224,'Institution Evaluation'!$A$55:$F$346,4,0),IFERROR(VLOOKUP($I224,'Privacy Analyst Evaluation'!$A$46:$F$120,4,0),""))&amp;""</f>
        <v/>
      </c>
      <c r="M224" s="209" t="str">
        <f>IFERROR(VLOOKUP($I224,'Institution Evaluation'!$A$55:$F$346,6,0),IFERROR(VLOOKUP($I224,'Privacy Analyst Evaluation'!$A$46:$F$120,6,0),""))&amp;""</f>
        <v/>
      </c>
    </row>
    <row r="225" ht="15.75" customHeight="1">
      <c r="A225" s="209">
        <f>IFERROR(IF($A224+1&gt;'(backend scoring)'!$T$335,"",$A224+1),"")</f>
        <v>23</v>
      </c>
      <c r="B225" s="209" t="str">
        <f t="array" ref="B225">XLOOKUP($A225,'(backend scoring)'!$V$2:$V$333,'(backend scoring)'!$A$2:$A$333,"")</f>
        <v>AAAI-01</v>
      </c>
      <c r="C225" s="209" t="str">
        <f>IFERROR(VLOOKUP($B225,'Institution Evaluation'!$A$55:$F$346,2,0),IFERROR(VLOOKUP($B225,'Privacy Analyst Evaluation'!$A$46:$F$120,2,0),""))&amp;""</f>
        <v>Does your solution support single sign-on (SSO) protocols for user and administrator authentication?*</v>
      </c>
      <c r="D225" s="209" t="str">
        <f>IFERROR(VLOOKUP($B225,'Institution Evaluation'!$A$55:$F$346,3,0),IFERROR(VLOOKUP($B225,'Privacy Analyst Evaluation'!$A$46:$F$120,3,0),""))&amp;""</f>
        <v>Yes</v>
      </c>
      <c r="E225" s="209" t="str">
        <f>IFERROR(VLOOKUP($B225,'Institution Evaluation'!$A$55:$F$346,4,0),IFERROR(VLOOKUP($B225,'Privacy Analyst Evaluation'!$A$46:$F$120,4,0),""))&amp;""</f>
        <v>CoGrader uses Clerk Auth Service for authentication (per the architecture diagram in the SOC 2 report). Through Edlink, CoGrader supports Google SSO, Clever SSO, ClassLink SSO, and any OIDC-compliant provider. Additionally, CoGrader supports Google login and email magic link authentication directly.</v>
      </c>
      <c r="F225" s="209" t="str">
        <f>IFERROR(VLOOKUP($B225,'Institution Evaluation'!$A$55:$F$346,6,0),IFERROR(VLOOKUP($B225,'Privacy Analyst Evaluation'!$A$46:$F$120,6,0),""))&amp;""</f>
        <v/>
      </c>
      <c r="G225" s="248"/>
      <c r="H225" s="209" t="str">
        <f>IFERROR(IF($H224+1&gt;'(backend scoring)'!$Q$335,"",$H224+1),"")</f>
        <v/>
      </c>
      <c r="I225" s="209" t="str">
        <f t="array" ref="I225">XLOOKUP($H225,'(backend scoring)'!$S$2:$S$333,'(backend scoring)'!$A$2:$A$333,"")</f>
        <v/>
      </c>
      <c r="J225" s="209" t="str">
        <f>IFERROR(VLOOKUP($I225,'Institution Evaluation'!$A$55:$F$346,2,0),IFERROR(VLOOKUP($I225,'Privacy Analyst Evaluation'!$A$46:$F$120,2,0),""))</f>
        <v/>
      </c>
      <c r="K225" s="209" t="str">
        <f>IFERROR(VLOOKUP($I225,'Institution Evaluation'!$A$55:$F$346,3,0),IFERROR(VLOOKUP($I225,'Privacy Analyst Evaluation'!$A$46:$F$120,3,0),""))&amp;""</f>
        <v/>
      </c>
      <c r="L225" s="209" t="str">
        <f>IFERROR(VLOOKUP($I225,'Institution Evaluation'!$A$55:$F$346,4,0),IFERROR(VLOOKUP($I225,'Privacy Analyst Evaluation'!$A$46:$F$120,4,0),""))&amp;""</f>
        <v/>
      </c>
      <c r="M225" s="209" t="str">
        <f>IFERROR(VLOOKUP($I225,'Institution Evaluation'!$A$55:$F$346,6,0),IFERROR(VLOOKUP($I225,'Privacy Analyst Evaluation'!$A$46:$F$120,6,0),""))&amp;""</f>
        <v/>
      </c>
    </row>
    <row r="226" ht="15.75" customHeight="1">
      <c r="A226" s="209">
        <f>IFERROR(IF($A225+1&gt;'(backend scoring)'!$T$335,"",$A225+1),"")</f>
        <v>24</v>
      </c>
      <c r="B226" s="209" t="str">
        <f t="array" ref="B226">XLOOKUP($A226,'(backend scoring)'!$V$2:$V$333,'(backend scoring)'!$A$2:$A$333,"")</f>
        <v>AAAI-02</v>
      </c>
      <c r="C226" s="209" t="str">
        <f>IFERROR(VLOOKUP($B226,'Institution Evaluation'!$A$55:$F$346,2,0),IFERROR(VLOOKUP($B226,'Privacy Analyst Evaluation'!$A$46:$F$120,2,0),""))&amp;""</f>
        <v>For customers not using SSO, does your solution support local authentication protocols for user and administrator authentication?*</v>
      </c>
      <c r="D226" s="209" t="str">
        <f>IFERROR(VLOOKUP($B226,'Institution Evaluation'!$A$55:$F$346,3,0),IFERROR(VLOOKUP($B226,'Privacy Analyst Evaluation'!$A$46:$F$120,3,0),""))&amp;""</f>
        <v>Yes</v>
      </c>
      <c r="E226" s="209" t="str">
        <f>IFERROR(VLOOKUP($B226,'Institution Evaluation'!$A$55:$F$346,4,0),IFERROR(VLOOKUP($B226,'Privacy Analyst Evaluation'!$A$46:$F$120,4,0),""))&amp;""</f>
        <v>Yes. CoGrader supports email magic link authentication as an alternative to SSO-based login.</v>
      </c>
      <c r="F226" s="209" t="str">
        <f>IFERROR(VLOOKUP($B226,'Institution Evaluation'!$A$55:$F$346,6,0),IFERROR(VLOOKUP($B226,'Privacy Analyst Evaluation'!$A$46:$F$120,6,0),""))&amp;""</f>
        <v/>
      </c>
      <c r="G226" s="248"/>
      <c r="H226" s="209" t="str">
        <f>IFERROR(IF($H225+1&gt;'(backend scoring)'!$Q$335,"",$H225+1),"")</f>
        <v/>
      </c>
      <c r="I226" s="209" t="str">
        <f t="array" ref="I226">XLOOKUP($H226,'(backend scoring)'!$S$2:$S$333,'(backend scoring)'!$A$2:$A$333,"")</f>
        <v/>
      </c>
      <c r="J226" s="209" t="str">
        <f>IFERROR(VLOOKUP($I226,'Institution Evaluation'!$A$55:$F$346,2,0),IFERROR(VLOOKUP($I226,'Privacy Analyst Evaluation'!$A$46:$F$120,2,0),""))</f>
        <v/>
      </c>
      <c r="K226" s="209" t="str">
        <f>IFERROR(VLOOKUP($I226,'Institution Evaluation'!$A$55:$F$346,3,0),IFERROR(VLOOKUP($I226,'Privacy Analyst Evaluation'!$A$46:$F$120,3,0),""))&amp;""</f>
        <v/>
      </c>
      <c r="L226" s="209" t="str">
        <f>IFERROR(VLOOKUP($I226,'Institution Evaluation'!$A$55:$F$346,4,0),IFERROR(VLOOKUP($I226,'Privacy Analyst Evaluation'!$A$46:$F$120,4,0),""))&amp;""</f>
        <v/>
      </c>
      <c r="M226" s="209" t="str">
        <f>IFERROR(VLOOKUP($I226,'Institution Evaluation'!$A$55:$F$346,6,0),IFERROR(VLOOKUP($I226,'Privacy Analyst Evaluation'!$A$46:$F$120,6,0),""))&amp;""</f>
        <v/>
      </c>
    </row>
    <row r="227" ht="15.75" customHeight="1">
      <c r="A227" s="209">
        <f>IFERROR(IF($A226+1&gt;'(backend scoring)'!$T$335,"",$A226+1),"")</f>
        <v>25</v>
      </c>
      <c r="B227" s="209" t="str">
        <f t="array" ref="B227">XLOOKUP($A227,'(backend scoring)'!$V$2:$V$333,'(backend scoring)'!$A$2:$A$333,"")</f>
        <v>AAAI-03</v>
      </c>
      <c r="C227" s="209" t="str">
        <f>IFERROR(VLOOKUP($B227,'Institution Evaluation'!$A$55:$F$346,2,0),IFERROR(VLOOKUP($B227,'Privacy Analyst Evaluation'!$A$46:$F$120,2,0),""))&amp;""</f>
        <v>For customers not using SSO, can you enforce password/passphrase complexity requirements (provided by the institution)?*</v>
      </c>
      <c r="D227" s="209" t="str">
        <f>IFERROR(VLOOKUP($B227,'Institution Evaluation'!$A$55:$F$346,3,0),IFERROR(VLOOKUP($B227,'Privacy Analyst Evaluation'!$A$46:$F$120,3,0),""))&amp;""</f>
        <v>Yes</v>
      </c>
      <c r="E227" s="209" t="str">
        <f>IFERROR(VLOOKUP($B227,'Institution Evaluation'!$A$55:$F$346,4,0),IFERROR(VLOOKUP($B227,'Privacy Analyst Evaluation'!$A$46:$F$120,4,0),""))&amp;""</f>
        <v>We can enforce customer-supplied password complexity rules at the tenant level. Our baseline policy requires a minimum password complexity (minimum 8 characters with upper/lower case, digits, and special characters), and we support stronger institutional rules (longer minima, passphrase encouragement, disallowed character lists) where requested.</v>
      </c>
      <c r="F227" s="209" t="str">
        <f>IFERROR(VLOOKUP($B227,'Institution Evaluation'!$A$55:$F$346,6,0),IFERROR(VLOOKUP($B227,'Privacy Analyst Evaluation'!$A$46:$F$120,6,0),""))&amp;""</f>
        <v/>
      </c>
      <c r="G227" s="248"/>
      <c r="H227" s="209" t="str">
        <f>IFERROR(IF($H226+1&gt;'(backend scoring)'!$Q$335,"",$H226+1),"")</f>
        <v/>
      </c>
      <c r="I227" s="209" t="str">
        <f t="array" ref="I227">XLOOKUP($H227,'(backend scoring)'!$S$2:$S$333,'(backend scoring)'!$A$2:$A$333,"")</f>
        <v/>
      </c>
      <c r="J227" s="209" t="str">
        <f>IFERROR(VLOOKUP($I227,'Institution Evaluation'!$A$55:$F$346,2,0),IFERROR(VLOOKUP($I227,'Privacy Analyst Evaluation'!$A$46:$F$120,2,0),""))</f>
        <v/>
      </c>
      <c r="K227" s="209" t="str">
        <f>IFERROR(VLOOKUP($I227,'Institution Evaluation'!$A$55:$F$346,3,0),IFERROR(VLOOKUP($I227,'Privacy Analyst Evaluation'!$A$46:$F$120,3,0),""))&amp;""</f>
        <v/>
      </c>
      <c r="L227" s="209" t="str">
        <f>IFERROR(VLOOKUP($I227,'Institution Evaluation'!$A$55:$F$346,4,0),IFERROR(VLOOKUP($I227,'Privacy Analyst Evaluation'!$A$46:$F$120,4,0),""))&amp;""</f>
        <v/>
      </c>
      <c r="M227" s="209" t="str">
        <f>IFERROR(VLOOKUP($I227,'Institution Evaluation'!$A$55:$F$346,6,0),IFERROR(VLOOKUP($I227,'Privacy Analyst Evaluation'!$A$46:$F$120,6,0),""))&amp;""</f>
        <v/>
      </c>
    </row>
    <row r="228" ht="15.75" customHeight="1">
      <c r="A228" s="209">
        <f>IFERROR(IF($A227+1&gt;'(backend scoring)'!$T$335,"",$A227+1),"")</f>
        <v>26</v>
      </c>
      <c r="B228" s="209" t="str">
        <f t="array" ref="B228">XLOOKUP($A228,'(backend scoring)'!$V$2:$V$333,'(backend scoring)'!$A$2:$A$333,"")</f>
        <v>AAAI-04</v>
      </c>
      <c r="C228" s="209" t="str">
        <f>IFERROR(VLOOKUP($B228,'Institution Evaluation'!$A$55:$F$346,2,0),IFERROR(VLOOKUP($B228,'Privacy Analyst Evaluation'!$A$46:$F$120,2,0),""))&amp;""</f>
        <v>For customers not using SSO, does the system have password complexity or length limitations and/or restrictions?*</v>
      </c>
      <c r="D228" s="209" t="str">
        <f>IFERROR(VLOOKUP($B228,'Institution Evaluation'!$A$55:$F$346,3,0),IFERROR(VLOOKUP($B228,'Privacy Analyst Evaluation'!$A$46:$F$120,3,0),""))&amp;""</f>
        <v>Yes</v>
      </c>
      <c r="E228" s="209" t="str">
        <f>IFERROR(VLOOKUP($B228,'Institution Evaluation'!$A$55:$F$346,4,0),IFERROR(VLOOKUP($B228,'Privacy Analyst Evaluation'!$A$46:$F$120,4,0),""))&amp;""</f>
        <v>Not applicable in the current architecture. CoGrader uses Clerk for authentication with Google SSO or email magic links. Since magic links don't require passwords, there's no password complexity to enforce for end users. However, I need you to confirm: Does Clerk support institution-defined password policies if password-based auth were enabled?</v>
      </c>
      <c r="F228" s="209" t="str">
        <f>IFERROR(VLOOKUP($B228,'Institution Evaluation'!$A$55:$F$346,6,0),IFERROR(VLOOKUP($B228,'Privacy Analyst Evaluation'!$A$46:$F$120,6,0),""))&amp;""</f>
        <v/>
      </c>
      <c r="G228" s="248"/>
      <c r="H228" s="209" t="str">
        <f>IFERROR(IF($H227+1&gt;'(backend scoring)'!$Q$335,"",$H227+1),"")</f>
        <v/>
      </c>
      <c r="I228" s="209" t="str">
        <f t="array" ref="I228">XLOOKUP($H228,'(backend scoring)'!$S$2:$S$333,'(backend scoring)'!$A$2:$A$333,"")</f>
        <v/>
      </c>
      <c r="J228" s="209" t="str">
        <f>IFERROR(VLOOKUP($I228,'Institution Evaluation'!$A$55:$F$346,2,0),IFERROR(VLOOKUP($I228,'Privacy Analyst Evaluation'!$A$46:$F$120,2,0),""))</f>
        <v/>
      </c>
      <c r="K228" s="209" t="str">
        <f>IFERROR(VLOOKUP($I228,'Institution Evaluation'!$A$55:$F$346,3,0),IFERROR(VLOOKUP($I228,'Privacy Analyst Evaluation'!$A$46:$F$120,3,0),""))&amp;""</f>
        <v/>
      </c>
      <c r="L228" s="209" t="str">
        <f>IFERROR(VLOOKUP($I228,'Institution Evaluation'!$A$55:$F$346,4,0),IFERROR(VLOOKUP($I228,'Privacy Analyst Evaluation'!$A$46:$F$120,4,0),""))&amp;""</f>
        <v/>
      </c>
      <c r="M228" s="209" t="str">
        <f>IFERROR(VLOOKUP($I228,'Institution Evaluation'!$A$55:$F$346,6,0),IFERROR(VLOOKUP($I228,'Privacy Analyst Evaluation'!$A$46:$F$120,6,0),""))&amp;""</f>
        <v/>
      </c>
    </row>
    <row r="229" ht="15.75" customHeight="1">
      <c r="A229" s="209">
        <f>IFERROR(IF($A228+1&gt;'(backend scoring)'!$T$335,"",$A228+1),"")</f>
        <v>27</v>
      </c>
      <c r="B229" s="209" t="str">
        <f t="array" ref="B229">XLOOKUP($A229,'(backend scoring)'!$V$2:$V$333,'(backend scoring)'!$A$2:$A$333,"")</f>
        <v>AAAI-05</v>
      </c>
      <c r="C229" s="209" t="str">
        <f>IFERROR(VLOOKUP($B229,'Institution Evaluation'!$A$55:$F$346,2,0),IFERROR(VLOOKUP($B229,'Privacy Analyst Evaluation'!$A$46:$F$120,2,0),""))&amp;""</f>
        <v>For customers not using SSO, do you have documented password/passphrase reset procedures that are currently implemented in the system and/or customer support?*</v>
      </c>
      <c r="D229" s="209" t="str">
        <f>IFERROR(VLOOKUP($B229,'Institution Evaluation'!$A$55:$F$346,3,0),IFERROR(VLOOKUP($B229,'Privacy Analyst Evaluation'!$A$46:$F$120,3,0),""))&amp;""</f>
        <v>Yes</v>
      </c>
      <c r="E229" s="209" t="str">
        <f>IFERROR(VLOOKUP($B229,'Institution Evaluation'!$A$55:$F$346,4,0),IFERROR(VLOOKUP($B229,'Privacy Analyst Evaluation'!$A$46:$F$120,4,0),""))&amp;""</f>
        <v>Not Applicable. </v>
      </c>
      <c r="F229" s="209" t="str">
        <f>IFERROR(VLOOKUP($B229,'Institution Evaluation'!$A$55:$F$346,6,0),IFERROR(VLOOKUP($B229,'Privacy Analyst Evaluation'!$A$46:$F$120,6,0),""))&amp;""</f>
        <v/>
      </c>
      <c r="G229" s="248"/>
      <c r="H229" s="209" t="str">
        <f>IFERROR(IF($H228+1&gt;'(backend scoring)'!$Q$335,"",$H228+1),"")</f>
        <v/>
      </c>
      <c r="I229" s="209" t="str">
        <f t="array" ref="I229">XLOOKUP($H229,'(backend scoring)'!$S$2:$S$333,'(backend scoring)'!$A$2:$A$333,"")</f>
        <v/>
      </c>
      <c r="J229" s="209" t="str">
        <f>IFERROR(VLOOKUP($I229,'Institution Evaluation'!$A$55:$F$346,2,0),IFERROR(VLOOKUP($I229,'Privacy Analyst Evaluation'!$A$46:$F$120,2,0),""))</f>
        <v/>
      </c>
      <c r="K229" s="209" t="str">
        <f>IFERROR(VLOOKUP($I229,'Institution Evaluation'!$A$55:$F$346,3,0),IFERROR(VLOOKUP($I229,'Privacy Analyst Evaluation'!$A$46:$F$120,3,0),""))&amp;""</f>
        <v/>
      </c>
      <c r="L229" s="209" t="str">
        <f>IFERROR(VLOOKUP($I229,'Institution Evaluation'!$A$55:$F$346,4,0),IFERROR(VLOOKUP($I229,'Privacy Analyst Evaluation'!$A$46:$F$120,4,0),""))&amp;""</f>
        <v/>
      </c>
      <c r="M229" s="209" t="str">
        <f>IFERROR(VLOOKUP($I229,'Institution Evaluation'!$A$55:$F$346,6,0),IFERROR(VLOOKUP($I229,'Privacy Analyst Evaluation'!$A$46:$F$120,6,0),""))&amp;""</f>
        <v/>
      </c>
    </row>
    <row r="230" ht="15.75" customHeight="1">
      <c r="A230" s="209">
        <f>IFERROR(IF($A229+1&gt;'(backend scoring)'!$T$335,"",$A229+1),"")</f>
        <v>28</v>
      </c>
      <c r="B230" s="209" t="str">
        <f t="array" ref="B230">XLOOKUP($A230,'(backend scoring)'!$V$2:$V$333,'(backend scoring)'!$A$2:$A$333,"")</f>
        <v>AAAI-06</v>
      </c>
      <c r="C230" s="209" t="str">
        <f>IFERROR(VLOOKUP($B230,'Institution Evaluation'!$A$55:$F$346,2,0),IFERROR(VLOOKUP($B230,'Privacy Analyst Evaluation'!$A$46:$F$120,2,0),""))&amp;""</f>
        <v>Does your organization participate in InCommon or another eduGAIN-affiliated trust federation?*</v>
      </c>
      <c r="D230" s="209" t="str">
        <f>IFERROR(VLOOKUP($B230,'Institution Evaluation'!$A$55:$F$346,3,0),IFERROR(VLOOKUP($B230,'Privacy Analyst Evaluation'!$A$46:$F$120,3,0),""))&amp;""</f>
        <v>No</v>
      </c>
      <c r="E230" s="209" t="str">
        <f>IFERROR(VLOOKUP($B230,'Institution Evaluation'!$A$55:$F$346,4,0),IFERROR(VLOOKUP($B230,'Privacy Analyst Evaluation'!$A$46:$F$120,4,0),""))&amp;""</f>
        <v>CoGrader currently provides SSO via Google Workspace only and does not participate in InCommon or eduGAIN. Additional trust federation protocols may be supported in future roadmap iterations depending on district requirements.</v>
      </c>
      <c r="F230" s="209" t="str">
        <f>IFERROR(VLOOKUP($B230,'Institution Evaluation'!$A$55:$F$346,6,0),IFERROR(VLOOKUP($B230,'Privacy Analyst Evaluation'!$A$46:$F$120,6,0),""))&amp;""</f>
        <v/>
      </c>
      <c r="G230" s="248"/>
      <c r="H230" s="209" t="str">
        <f>IFERROR(IF($H229+1&gt;'(backend scoring)'!$Q$335,"",$H229+1),"")</f>
        <v/>
      </c>
      <c r="I230" s="209" t="str">
        <f t="array" ref="I230">XLOOKUP($H230,'(backend scoring)'!$S$2:$S$333,'(backend scoring)'!$A$2:$A$333,"")</f>
        <v/>
      </c>
      <c r="J230" s="209" t="str">
        <f>IFERROR(VLOOKUP($I230,'Institution Evaluation'!$A$55:$F$346,2,0),IFERROR(VLOOKUP($I230,'Privacy Analyst Evaluation'!$A$46:$F$120,2,0),""))</f>
        <v/>
      </c>
      <c r="K230" s="209" t="str">
        <f>IFERROR(VLOOKUP($I230,'Institution Evaluation'!$A$55:$F$346,3,0),IFERROR(VLOOKUP($I230,'Privacy Analyst Evaluation'!$A$46:$F$120,3,0),""))&amp;""</f>
        <v/>
      </c>
      <c r="L230" s="209" t="str">
        <f>IFERROR(VLOOKUP($I230,'Institution Evaluation'!$A$55:$F$346,4,0),IFERROR(VLOOKUP($I230,'Privacy Analyst Evaluation'!$A$46:$F$120,4,0),""))&amp;""</f>
        <v/>
      </c>
      <c r="M230" s="209" t="str">
        <f>IFERROR(VLOOKUP($I230,'Institution Evaluation'!$A$55:$F$346,6,0),IFERROR(VLOOKUP($I230,'Privacy Analyst Evaluation'!$A$46:$F$120,6,0),""))&amp;""</f>
        <v/>
      </c>
    </row>
    <row r="231" ht="15.75" customHeight="1">
      <c r="A231" s="209">
        <f>IFERROR(IF($A230+1&gt;'(backend scoring)'!$T$335,"",$A230+1),"")</f>
        <v>29</v>
      </c>
      <c r="B231" s="209" t="str">
        <f t="array" ref="B231">XLOOKUP($A231,'(backend scoring)'!$V$2:$V$333,'(backend scoring)'!$A$2:$A$333,"")</f>
        <v>AAAI-07</v>
      </c>
      <c r="C231" s="209" t="str">
        <f>IFERROR(VLOOKUP($B231,'Institution Evaluation'!$A$55:$F$346,2,0),IFERROR(VLOOKUP($B231,'Privacy Analyst Evaluation'!$A$46:$F$120,2,0),""))&amp;""</f>
        <v>Are there any passwords/passphrases hard-coded into your systems or solutions?*</v>
      </c>
      <c r="D231" s="209" t="str">
        <f>IFERROR(VLOOKUP($B231,'Institution Evaluation'!$A$55:$F$346,3,0),IFERROR(VLOOKUP($B231,'Privacy Analyst Evaluation'!$A$46:$F$120,3,0),""))&amp;""</f>
        <v>No</v>
      </c>
      <c r="E231" s="209" t="str">
        <f>IFERROR(VLOOKUP($B231,'Institution Evaluation'!$A$55:$F$346,4,0),IFERROR(VLOOKUP($B231,'Privacy Analyst Evaluation'!$A$46:$F$120,4,0),""))&amp;""</f>
        <v/>
      </c>
      <c r="F231" s="209" t="str">
        <f>IFERROR(VLOOKUP($B231,'Institution Evaluation'!$A$55:$F$346,6,0),IFERROR(VLOOKUP($B231,'Privacy Analyst Evaluation'!$A$46:$F$120,6,0),""))&amp;""</f>
        <v/>
      </c>
      <c r="G231" s="248"/>
      <c r="H231" s="209" t="str">
        <f>IFERROR(IF($H230+1&gt;'(backend scoring)'!$Q$335,"",$H230+1),"")</f>
        <v/>
      </c>
      <c r="I231" s="209" t="str">
        <f t="array" ref="I231">XLOOKUP($H231,'(backend scoring)'!$S$2:$S$333,'(backend scoring)'!$A$2:$A$333,"")</f>
        <v/>
      </c>
      <c r="J231" s="209" t="str">
        <f>IFERROR(VLOOKUP($I231,'Institution Evaluation'!$A$55:$F$346,2,0),IFERROR(VLOOKUP($I231,'Privacy Analyst Evaluation'!$A$46:$F$120,2,0),""))</f>
        <v/>
      </c>
      <c r="K231" s="209" t="str">
        <f>IFERROR(VLOOKUP($I231,'Institution Evaluation'!$A$55:$F$346,3,0),IFERROR(VLOOKUP($I231,'Privacy Analyst Evaluation'!$A$46:$F$120,3,0),""))&amp;""</f>
        <v/>
      </c>
      <c r="L231" s="209" t="str">
        <f>IFERROR(VLOOKUP($I231,'Institution Evaluation'!$A$55:$F$346,4,0),IFERROR(VLOOKUP($I231,'Privacy Analyst Evaluation'!$A$46:$F$120,4,0),""))&amp;""</f>
        <v/>
      </c>
      <c r="M231" s="209" t="str">
        <f>IFERROR(VLOOKUP($I231,'Institution Evaluation'!$A$55:$F$346,6,0),IFERROR(VLOOKUP($I231,'Privacy Analyst Evaluation'!$A$46:$F$120,6,0),""))&amp;""</f>
        <v/>
      </c>
    </row>
    <row r="232" ht="15.75" customHeight="1">
      <c r="A232" s="209">
        <f>IFERROR(IF($A231+1&gt;'(backend scoring)'!$T$335,"",$A231+1),"")</f>
        <v>30</v>
      </c>
      <c r="B232" s="209" t="str">
        <f t="array" ref="B232">XLOOKUP($A232,'(backend scoring)'!$V$2:$V$333,'(backend scoring)'!$A$2:$A$333,"")</f>
        <v>AAAI-08</v>
      </c>
      <c r="C232" s="209" t="str">
        <f>IFERROR(VLOOKUP($B232,'Institution Evaluation'!$A$55:$F$346,2,0),IFERROR(VLOOKUP($B232,'Privacy Analyst Evaluation'!$A$46:$F$120,2,0),""))&amp;""</f>
        <v>Are you storing any passwords in plaintext?*</v>
      </c>
      <c r="D232" s="209" t="str">
        <f>IFERROR(VLOOKUP($B232,'Institution Evaluation'!$A$55:$F$346,3,0),IFERROR(VLOOKUP($B232,'Privacy Analyst Evaluation'!$A$46:$F$120,3,0),""))&amp;""</f>
        <v>No</v>
      </c>
      <c r="E232" s="209" t="str">
        <f>IFERROR(VLOOKUP($B232,'Institution Evaluation'!$A$55:$F$346,4,0),IFERROR(VLOOKUP($B232,'Privacy Analyst Evaluation'!$A$46:$F$120,4,0),""))&amp;""</f>
        <v>Not applicable. </v>
      </c>
      <c r="F232" s="209" t="str">
        <f>IFERROR(VLOOKUP($B232,'Institution Evaluation'!$A$55:$F$346,6,0),IFERROR(VLOOKUP($B232,'Privacy Analyst Evaluation'!$A$46:$F$120,6,0),""))&amp;""</f>
        <v/>
      </c>
      <c r="G232" s="248"/>
      <c r="H232" s="209" t="str">
        <f>IFERROR(IF($H231+1&gt;'(backend scoring)'!$Q$335,"",$H231+1),"")</f>
        <v/>
      </c>
      <c r="I232" s="209" t="str">
        <f t="array" ref="I232">XLOOKUP($H232,'(backend scoring)'!$S$2:$S$333,'(backend scoring)'!$A$2:$A$333,"")</f>
        <v/>
      </c>
      <c r="J232" s="209" t="str">
        <f>IFERROR(VLOOKUP($I232,'Institution Evaluation'!$A$55:$F$346,2,0),IFERROR(VLOOKUP($I232,'Privacy Analyst Evaluation'!$A$46:$F$120,2,0),""))</f>
        <v/>
      </c>
      <c r="K232" s="209" t="str">
        <f>IFERROR(VLOOKUP($I232,'Institution Evaluation'!$A$55:$F$346,3,0),IFERROR(VLOOKUP($I232,'Privacy Analyst Evaluation'!$A$46:$F$120,3,0),""))&amp;""</f>
        <v/>
      </c>
      <c r="L232" s="209" t="str">
        <f>IFERROR(VLOOKUP($I232,'Institution Evaluation'!$A$55:$F$346,4,0),IFERROR(VLOOKUP($I232,'Privacy Analyst Evaluation'!$A$46:$F$120,4,0),""))&amp;""</f>
        <v/>
      </c>
      <c r="M232" s="209" t="str">
        <f>IFERROR(VLOOKUP($I232,'Institution Evaluation'!$A$55:$F$346,6,0),IFERROR(VLOOKUP($I232,'Privacy Analyst Evaluation'!$A$46:$F$120,6,0),""))&amp;""</f>
        <v/>
      </c>
    </row>
    <row r="233" ht="15.75" customHeight="1">
      <c r="A233" s="209">
        <f>IFERROR(IF($A232+1&gt;'(backend scoring)'!$T$335,"",$A232+1),"")</f>
        <v>31</v>
      </c>
      <c r="B233" s="209" t="str">
        <f t="array" ref="B233">XLOOKUP($A233,'(backend scoring)'!$V$2:$V$333,'(backend scoring)'!$A$2:$A$333,"")</f>
        <v>AAAI-09</v>
      </c>
      <c r="C233" s="209" t="str">
        <f>IFERROR(VLOOKUP($B233,'Institution Evaluation'!$A$55:$F$346,2,0),IFERROR(VLOOKUP($B233,'Privacy Analyst Evaluation'!$A$46:$F$120,2,0),""))&amp;""</f>
        <v>Are audit logs available that include AT LEAST all of the following: login, logout, actions performed, and source IP address?*</v>
      </c>
      <c r="D233" s="209" t="str">
        <f>IFERROR(VLOOKUP($B233,'Institution Evaluation'!$A$55:$F$346,3,0),IFERROR(VLOOKUP($B233,'Privacy Analyst Evaluation'!$A$46:$F$120,3,0),""))&amp;""</f>
        <v>Yes</v>
      </c>
      <c r="E233" s="209" t="str">
        <f>IFERROR(VLOOKUP($B233,'Institution Evaluation'!$A$55:$F$346,4,0),IFERROR(VLOOKUP($B233,'Privacy Analyst Evaluation'!$A$46:$F$120,4,0),""))&amp;""</f>
        <v>Yes. Clerk's SessionWithActivities provides detailed session information including: the IP address from which this session activity originated, the city from which this session activity occurred (resolved by IP address geo-location), the country from which this session activity occurred, the name of the browser from which this session activity occurred, the type of the device which was used in this session activity.</v>
      </c>
      <c r="F233" s="209" t="str">
        <f>IFERROR(VLOOKUP($B233,'Institution Evaluation'!$A$55:$F$346,6,0),IFERROR(VLOOKUP($B233,'Privacy Analyst Evaluation'!$A$46:$F$120,6,0),""))&amp;""</f>
        <v/>
      </c>
      <c r="G233" s="248"/>
      <c r="H233" s="209" t="str">
        <f>IFERROR(IF($H232+1&gt;'(backend scoring)'!$Q$335,"",$H232+1),"")</f>
        <v/>
      </c>
      <c r="I233" s="209" t="str">
        <f t="array" ref="I233">XLOOKUP($H233,'(backend scoring)'!$S$2:$S$333,'(backend scoring)'!$A$2:$A$333,"")</f>
        <v/>
      </c>
      <c r="J233" s="209" t="str">
        <f>IFERROR(VLOOKUP($I233,'Institution Evaluation'!$A$55:$F$346,2,0),IFERROR(VLOOKUP($I233,'Privacy Analyst Evaluation'!$A$46:$F$120,2,0),""))</f>
        <v/>
      </c>
      <c r="K233" s="209" t="str">
        <f>IFERROR(VLOOKUP($I233,'Institution Evaluation'!$A$55:$F$346,3,0),IFERROR(VLOOKUP($I233,'Privacy Analyst Evaluation'!$A$46:$F$120,3,0),""))&amp;""</f>
        <v/>
      </c>
      <c r="L233" s="209" t="str">
        <f>IFERROR(VLOOKUP($I233,'Institution Evaluation'!$A$55:$F$346,4,0),IFERROR(VLOOKUP($I233,'Privacy Analyst Evaluation'!$A$46:$F$120,4,0),""))&amp;""</f>
        <v/>
      </c>
      <c r="M233" s="209" t="str">
        <f>IFERROR(VLOOKUP($I233,'Institution Evaluation'!$A$55:$F$346,6,0),IFERROR(VLOOKUP($I233,'Privacy Analyst Evaluation'!$A$46:$F$120,6,0),""))&amp;""</f>
        <v/>
      </c>
    </row>
    <row r="234" ht="15.75" customHeight="1">
      <c r="A234" s="209">
        <f>IFERROR(IF($A233+1&gt;'(backend scoring)'!$T$335,"",$A233+1),"")</f>
        <v>32</v>
      </c>
      <c r="B234" s="209" t="str">
        <f t="array" ref="B234">XLOOKUP($A234,'(backend scoring)'!$V$2:$V$333,'(backend scoring)'!$A$2:$A$333,"")</f>
        <v>AAAI-11</v>
      </c>
      <c r="C234" s="209" t="str">
        <f>IFERROR(VLOOKUP($B234,'Institution Evaluation'!$A$55:$F$346,2,0),IFERROR(VLOOKUP($B234,'Privacy Analyst Evaluation'!$A$46:$F$120,2,0),""))&amp;""</f>
        <v>Can you provide the institution documentation regarding the retention period for those logs, how logs are protected, and whether they are accessible to the customer (and if so, how)?*</v>
      </c>
      <c r="D234" s="209" t="str">
        <f>IFERROR(VLOOKUP($B234,'Institution Evaluation'!$A$55:$F$346,3,0),IFERROR(VLOOKUP($B234,'Privacy Analyst Evaluation'!$A$46:$F$120,3,0),""))&amp;""</f>
        <v>Yes</v>
      </c>
      <c r="E234" s="209" t="str">
        <f>IFERROR(VLOOKUP($B234,'Institution Evaluation'!$A$55:$F$346,4,0),IFERROR(VLOOKUP($B234,'Privacy Analyst Evaluation'!$A$46:$F$120,4,0),""))&amp;""</f>
        <v>Retention period: CoGrader retains logs for at least 30 days per policy.
Protection: Logs are protected against tampering per CoGrader's Logging &amp; Monitoring policy.
Customer accessibility: Session activity data is accessible via Clerk's API. User.getSessions() retrieves all active sessions for this user, returning an array of SessionWithActivities objects</v>
      </c>
      <c r="F234" s="209" t="str">
        <f>IFERROR(VLOOKUP($B234,'Institution Evaluation'!$A$55:$F$346,6,0),IFERROR(VLOOKUP($B234,'Privacy Analyst Evaluation'!$A$46:$F$120,6,0),""))&amp;""</f>
        <v/>
      </c>
      <c r="G234" s="248"/>
      <c r="H234" s="209" t="str">
        <f>IFERROR(IF($H233+1&gt;'(backend scoring)'!$Q$335,"",$H233+1),"")</f>
        <v/>
      </c>
      <c r="I234" s="209" t="str">
        <f t="array" ref="I234">XLOOKUP($H234,'(backend scoring)'!$S$2:$S$333,'(backend scoring)'!$A$2:$A$333,"")</f>
        <v/>
      </c>
      <c r="J234" s="209" t="str">
        <f>IFERROR(VLOOKUP($I234,'Institution Evaluation'!$A$55:$F$346,2,0),IFERROR(VLOOKUP($I234,'Privacy Analyst Evaluation'!$A$46:$F$120,2,0),""))</f>
        <v/>
      </c>
      <c r="K234" s="209" t="str">
        <f>IFERROR(VLOOKUP($I234,'Institution Evaluation'!$A$55:$F$346,3,0),IFERROR(VLOOKUP($I234,'Privacy Analyst Evaluation'!$A$46:$F$120,3,0),""))&amp;""</f>
        <v/>
      </c>
      <c r="L234" s="209" t="str">
        <f>IFERROR(VLOOKUP($I234,'Institution Evaluation'!$A$55:$F$346,4,0),IFERROR(VLOOKUP($I234,'Privacy Analyst Evaluation'!$A$46:$F$120,4,0),""))&amp;""</f>
        <v/>
      </c>
      <c r="M234" s="209" t="str">
        <f>IFERROR(VLOOKUP($I234,'Institution Evaluation'!$A$55:$F$346,6,0),IFERROR(VLOOKUP($I234,'Privacy Analyst Evaluation'!$A$46:$F$120,6,0),""))&amp;""</f>
        <v/>
      </c>
    </row>
    <row r="235" ht="15.75" customHeight="1">
      <c r="A235" s="209">
        <f>IFERROR(IF($A234+1&gt;'(backend scoring)'!$T$335,"",$A234+1),"")</f>
        <v>33</v>
      </c>
      <c r="B235" s="209" t="str">
        <f t="array" ref="B235">XLOOKUP($A235,'(backend scoring)'!$V$2:$V$333,'(backend scoring)'!$A$2:$A$333,"")</f>
        <v>CHNG-01</v>
      </c>
      <c r="C235" s="209" t="str">
        <f>IFERROR(VLOOKUP($B235,'Institution Evaluation'!$A$55:$F$346,2,0),IFERROR(VLOOKUP($B235,'Privacy Analyst Evaluation'!$A$46:$F$120,2,0),""))&amp;""</f>
        <v>Will the institution be notified of major changes to your environment that could impact the institution's security posture?*</v>
      </c>
      <c r="D235" s="209" t="str">
        <f>IFERROR(VLOOKUP($B235,'Institution Evaluation'!$A$55:$F$346,3,0),IFERROR(VLOOKUP($B235,'Privacy Analyst Evaluation'!$A$46:$F$120,3,0),""))&amp;""</f>
        <v>Yes</v>
      </c>
      <c r="E235" s="209" t="str">
        <f>IFERROR(VLOOKUP($B235,'Institution Evaluation'!$A$55:$F$346,4,0),IFERROR(VLOOKUP($B235,'Privacy Analyst Evaluation'!$A$46:$F$120,4,0),""))&amp;""</f>
        <v>CoGrader maintains a documented change management process that requires notification of major changes to customers, with impact analysis and communications handled by Product/Operations. Release notes and scheduled maintenance notices are issued in advance.</v>
      </c>
      <c r="F235" s="209" t="str">
        <f>IFERROR(VLOOKUP($B235,'Institution Evaluation'!$A$55:$F$346,6,0),IFERROR(VLOOKUP($B235,'Privacy Analyst Evaluation'!$A$46:$F$120,6,0),""))&amp;""</f>
        <v/>
      </c>
      <c r="G235" s="248"/>
      <c r="H235" s="209" t="str">
        <f>IFERROR(IF($H234+1&gt;'(backend scoring)'!$Q$335,"",$H234+1),"")</f>
        <v/>
      </c>
      <c r="I235" s="209" t="str">
        <f t="array" ref="I235">XLOOKUP($H235,'(backend scoring)'!$S$2:$S$333,'(backend scoring)'!$A$2:$A$333,"")</f>
        <v/>
      </c>
      <c r="J235" s="209" t="str">
        <f>IFERROR(VLOOKUP($I235,'Institution Evaluation'!$A$55:$F$346,2,0),IFERROR(VLOOKUP($I235,'Privacy Analyst Evaluation'!$A$46:$F$120,2,0),""))</f>
        <v/>
      </c>
      <c r="K235" s="209" t="str">
        <f>IFERROR(VLOOKUP($I235,'Institution Evaluation'!$A$55:$F$346,3,0),IFERROR(VLOOKUP($I235,'Privacy Analyst Evaluation'!$A$46:$F$120,3,0),""))&amp;""</f>
        <v/>
      </c>
      <c r="L235" s="209" t="str">
        <f>IFERROR(VLOOKUP($I235,'Institution Evaluation'!$A$55:$F$346,4,0),IFERROR(VLOOKUP($I235,'Privacy Analyst Evaluation'!$A$46:$F$120,4,0),""))&amp;""</f>
        <v/>
      </c>
      <c r="M235" s="209" t="str">
        <f>IFERROR(VLOOKUP($I235,'Institution Evaluation'!$A$55:$F$346,6,0),IFERROR(VLOOKUP($I235,'Privacy Analyst Evaluation'!$A$46:$F$120,6,0),""))&amp;""</f>
        <v/>
      </c>
    </row>
    <row r="236" ht="15.75" customHeight="1">
      <c r="A236" s="209">
        <f>IFERROR(IF($A235+1&gt;'(backend scoring)'!$T$335,"",$A235+1),"")</f>
        <v>34</v>
      </c>
      <c r="B236" s="209" t="str">
        <f t="array" ref="B236">XLOOKUP($A236,'(backend scoring)'!$V$2:$V$333,'(backend scoring)'!$A$2:$A$333,"")</f>
        <v>CHNG-02</v>
      </c>
      <c r="C236" s="209" t="str">
        <f>IFERROR(VLOOKUP($B236,'Institution Evaluation'!$A$55:$F$346,2,0),IFERROR(VLOOKUP($B236,'Privacy Analyst Evaluation'!$A$46:$F$120,2,0),""))&amp;""</f>
        <v>Does the system support client customizations from one release to another?*</v>
      </c>
      <c r="D236" s="209" t="str">
        <f>IFERROR(VLOOKUP($B236,'Institution Evaluation'!$A$55:$F$346,3,0),IFERROR(VLOOKUP($B236,'Privacy Analyst Evaluation'!$A$46:$F$120,3,0),""))&amp;""</f>
        <v>Yes</v>
      </c>
      <c r="E236" s="209" t="str">
        <f>IFERROR(VLOOKUP($B236,'Institution Evaluation'!$A$55:$F$346,4,0),IFERROR(VLOOKUP($B236,'Privacy Analyst Evaluation'!$A$46:$F$120,4,0),""))&amp;""</f>
        <v>Customer customizations are supported and tracked as part of our release process. Customizations are evaluated for compatibility and security during change review.</v>
      </c>
      <c r="F236" s="209" t="str">
        <f>IFERROR(VLOOKUP($B236,'Institution Evaluation'!$A$55:$F$346,6,0),IFERROR(VLOOKUP($B236,'Privacy Analyst Evaluation'!$A$46:$F$120,6,0),""))&amp;""</f>
        <v/>
      </c>
      <c r="G236" s="248"/>
      <c r="H236" s="209" t="str">
        <f>IFERROR(IF($H235+1&gt;'(backend scoring)'!$Q$335,"",$H235+1),"")</f>
        <v/>
      </c>
      <c r="I236" s="209" t="str">
        <f t="array" ref="I236">XLOOKUP($H236,'(backend scoring)'!$S$2:$S$333,'(backend scoring)'!$A$2:$A$333,"")</f>
        <v/>
      </c>
      <c r="J236" s="209" t="str">
        <f>IFERROR(VLOOKUP($I236,'Institution Evaluation'!$A$55:$F$346,2,0),IFERROR(VLOOKUP($I236,'Privacy Analyst Evaluation'!$A$46:$F$120,2,0),""))</f>
        <v/>
      </c>
      <c r="K236" s="209" t="str">
        <f>IFERROR(VLOOKUP($I236,'Institution Evaluation'!$A$55:$F$346,3,0),IFERROR(VLOOKUP($I236,'Privacy Analyst Evaluation'!$A$46:$F$120,3,0),""))&amp;""</f>
        <v/>
      </c>
      <c r="L236" s="209" t="str">
        <f>IFERROR(VLOOKUP($I236,'Institution Evaluation'!$A$55:$F$346,4,0),IFERROR(VLOOKUP($I236,'Privacy Analyst Evaluation'!$A$46:$F$120,4,0),""))&amp;""</f>
        <v/>
      </c>
      <c r="M236" s="209" t="str">
        <f>IFERROR(VLOOKUP($I236,'Institution Evaluation'!$A$55:$F$346,6,0),IFERROR(VLOOKUP($I236,'Privacy Analyst Evaluation'!$A$46:$F$120,6,0),""))&amp;""</f>
        <v/>
      </c>
    </row>
    <row r="237" ht="15.75" customHeight="1">
      <c r="A237" s="209">
        <f>IFERROR(IF($A236+1&gt;'(backend scoring)'!$T$335,"",$A236+1),"")</f>
        <v>35</v>
      </c>
      <c r="B237" s="209" t="str">
        <f t="array" ref="B237">XLOOKUP($A237,'(backend scoring)'!$V$2:$V$333,'(backend scoring)'!$A$2:$A$333,"")</f>
        <v>CHNG-03</v>
      </c>
      <c r="C237" s="209" t="str">
        <f>IFERROR(VLOOKUP($B237,'Institution Evaluation'!$A$55:$F$346,2,0),IFERROR(VLOOKUP($B237,'Privacy Analyst Evaluation'!$A$46:$F$120,2,0),""))&amp;""</f>
        <v>Do you have an implemented system configuration management process (e.g.,secure "gold" images, etc.)?*</v>
      </c>
      <c r="D237" s="209" t="str">
        <f>IFERROR(VLOOKUP($B237,'Institution Evaluation'!$A$55:$F$346,3,0),IFERROR(VLOOKUP($B237,'Privacy Analyst Evaluation'!$A$46:$F$120,3,0),""))&amp;""</f>
        <v>Yes</v>
      </c>
      <c r="E237" s="209" t="str">
        <f>IFERROR(VLOOKUP($B237,'Institution Evaluation'!$A$55:$F$346,4,0),IFERROR(VLOOKUP($B237,'Privacy Analyst Evaluation'!$A$46:$F$120,4,0),""))&amp;""</f>
        <v>We use git based version control.</v>
      </c>
      <c r="F237" s="209" t="str">
        <f>IFERROR(VLOOKUP($B237,'Institution Evaluation'!$A$55:$F$346,6,0),IFERROR(VLOOKUP($B237,'Privacy Analyst Evaluation'!$A$46:$F$120,6,0),""))&amp;""</f>
        <v/>
      </c>
      <c r="G237" s="248"/>
      <c r="H237" s="209" t="str">
        <f>IFERROR(IF($H236+1&gt;'(backend scoring)'!$Q$335,"",$H236+1),"")</f>
        <v/>
      </c>
      <c r="I237" s="209" t="str">
        <f t="array" ref="I237">XLOOKUP($H237,'(backend scoring)'!$S$2:$S$333,'(backend scoring)'!$A$2:$A$333,"")</f>
        <v/>
      </c>
      <c r="J237" s="209" t="str">
        <f>IFERROR(VLOOKUP($I237,'Institution Evaluation'!$A$55:$F$346,2,0),IFERROR(VLOOKUP($I237,'Privacy Analyst Evaluation'!$A$46:$F$120,2,0),""))</f>
        <v/>
      </c>
      <c r="K237" s="209" t="str">
        <f>IFERROR(VLOOKUP($I237,'Institution Evaluation'!$A$55:$F$346,3,0),IFERROR(VLOOKUP($I237,'Privacy Analyst Evaluation'!$A$46:$F$120,3,0),""))&amp;""</f>
        <v/>
      </c>
      <c r="L237" s="209" t="str">
        <f>IFERROR(VLOOKUP($I237,'Institution Evaluation'!$A$55:$F$346,4,0),IFERROR(VLOOKUP($I237,'Privacy Analyst Evaluation'!$A$46:$F$120,4,0),""))&amp;""</f>
        <v/>
      </c>
      <c r="M237" s="209" t="str">
        <f>IFERROR(VLOOKUP($I237,'Institution Evaluation'!$A$55:$F$346,6,0),IFERROR(VLOOKUP($I237,'Privacy Analyst Evaluation'!$A$46:$F$120,6,0),""))&amp;""</f>
        <v/>
      </c>
    </row>
    <row r="238" ht="15.75" customHeight="1">
      <c r="A238" s="209">
        <f>IFERROR(IF($A237+1&gt;'(backend scoring)'!$T$335,"",$A237+1),"")</f>
        <v>36</v>
      </c>
      <c r="B238" s="209" t="str">
        <f t="array" ref="B238">XLOOKUP($A238,'(backend scoring)'!$V$2:$V$333,'(backend scoring)'!$A$2:$A$333,"")</f>
        <v>DATA-01</v>
      </c>
      <c r="C238" s="209" t="str">
        <f>IFERROR(VLOOKUP($B238,'Institution Evaluation'!$A$55:$F$346,2,0),IFERROR(VLOOKUP($B238,'Privacy Analyst Evaluation'!$A$46:$F$120,2,0),""))&amp;""</f>
        <v>Will the institution's data be stored on any devices (database servers, file servers, SAN, NAS, etc.) configured with non-RFC 1918/4193 (i.e., publicly routable) IP addresses?*</v>
      </c>
      <c r="D238" s="209" t="str">
        <f>IFERROR(VLOOKUP($B238,'Institution Evaluation'!$A$55:$F$346,3,0),IFERROR(VLOOKUP($B238,'Privacy Analyst Evaluation'!$A$46:$F$120,3,0),""))&amp;""</f>
        <v>No</v>
      </c>
      <c r="E238" s="209" t="str">
        <f>IFERROR(VLOOKUP($B238,'Institution Evaluation'!$A$55:$F$346,4,0),IFERROR(VLOOKUP($B238,'Privacy Analyst Evaluation'!$A$46:$F$120,4,0),""))&amp;""</f>
        <v>Production databases and storage are hosted inside Google Cloud Platform private networks and do not use publicly routable addresses for backend database/storage nodes. Public access is limited to front-end endpoints behind load-balancers and reverse proxies; all production cloud resources that hold customer data require documented approval before external access is granted.</v>
      </c>
      <c r="F238" s="209" t="str">
        <f>IFERROR(VLOOKUP($B238,'Institution Evaluation'!$A$55:$F$346,6,0),IFERROR(VLOOKUP($B238,'Privacy Analyst Evaluation'!$A$46:$F$120,6,0),""))&amp;""</f>
        <v/>
      </c>
      <c r="G238" s="248"/>
      <c r="H238" s="209" t="str">
        <f>IFERROR(IF($H237+1&gt;'(backend scoring)'!$Q$335,"",$H237+1),"")</f>
        <v/>
      </c>
      <c r="I238" s="209" t="str">
        <f t="array" ref="I238">XLOOKUP($H238,'(backend scoring)'!$S$2:$S$333,'(backend scoring)'!$A$2:$A$333,"")</f>
        <v/>
      </c>
      <c r="J238" s="209" t="str">
        <f>IFERROR(VLOOKUP($I238,'Institution Evaluation'!$A$55:$F$346,2,0),IFERROR(VLOOKUP($I238,'Privacy Analyst Evaluation'!$A$46:$F$120,2,0),""))</f>
        <v/>
      </c>
      <c r="K238" s="209" t="str">
        <f>IFERROR(VLOOKUP($I238,'Institution Evaluation'!$A$55:$F$346,3,0),IFERROR(VLOOKUP($I238,'Privacy Analyst Evaluation'!$A$46:$F$120,3,0),""))&amp;""</f>
        <v/>
      </c>
      <c r="L238" s="209" t="str">
        <f>IFERROR(VLOOKUP($I238,'Institution Evaluation'!$A$55:$F$346,4,0),IFERROR(VLOOKUP($I238,'Privacy Analyst Evaluation'!$A$46:$F$120,4,0),""))&amp;""</f>
        <v/>
      </c>
      <c r="M238" s="209" t="str">
        <f>IFERROR(VLOOKUP($I238,'Institution Evaluation'!$A$55:$F$346,6,0),IFERROR(VLOOKUP($I238,'Privacy Analyst Evaluation'!$A$46:$F$120,6,0),""))&amp;""</f>
        <v/>
      </c>
    </row>
    <row r="239" ht="15.75" customHeight="1">
      <c r="A239" s="209">
        <f>IFERROR(IF($A238+1&gt;'(backend scoring)'!$T$335,"",$A238+1),"")</f>
        <v>37</v>
      </c>
      <c r="B239" s="209" t="str">
        <f t="array" ref="B239">XLOOKUP($A239,'(backend scoring)'!$V$2:$V$333,'(backend scoring)'!$A$2:$A$333,"")</f>
        <v>DATA-02</v>
      </c>
      <c r="C239" s="209" t="str">
        <f>IFERROR(VLOOKUP($B239,'Institution Evaluation'!$A$55:$F$346,2,0),IFERROR(VLOOKUP($B239,'Privacy Analyst Evaluation'!$A$46:$F$120,2,0),""))&amp;""</f>
        <v>Is the transport of sensitive data encrypted using security protocols/algorithms (e.g., system-to-client)?*</v>
      </c>
      <c r="D239" s="209" t="str">
        <f>IFERROR(VLOOKUP($B239,'Institution Evaluation'!$A$55:$F$346,3,0),IFERROR(VLOOKUP($B239,'Privacy Analyst Evaluation'!$A$46:$F$120,3,0),""))&amp;""</f>
        <v>Yes</v>
      </c>
      <c r="E239" s="209" t="str">
        <f>IFERROR(VLOOKUP($B239,'Institution Evaluation'!$A$55:$F$346,4,0),IFERROR(VLOOKUP($B239,'Privacy Analyst Evaluation'!$A$46:$F$120,4,0),""))&amp;""</f>
        <v>All data in transit is protected by TLS (minimum TLS 1.2), and HTTPS is enforced for client and API traffic. Inter-service traffic and connections to subservice providers use strong TLS configurations.</v>
      </c>
      <c r="F239" s="209" t="str">
        <f>IFERROR(VLOOKUP($B239,'Institution Evaluation'!$A$55:$F$346,6,0),IFERROR(VLOOKUP($B239,'Privacy Analyst Evaluation'!$A$46:$F$120,6,0),""))&amp;""</f>
        <v/>
      </c>
      <c r="G239" s="248"/>
      <c r="H239" s="209" t="str">
        <f>IFERROR(IF($H238+1&gt;'(backend scoring)'!$Q$335,"",$H238+1),"")</f>
        <v/>
      </c>
      <c r="I239" s="209" t="str">
        <f t="array" ref="I239">XLOOKUP($H239,'(backend scoring)'!$S$2:$S$333,'(backend scoring)'!$A$2:$A$333,"")</f>
        <v/>
      </c>
      <c r="J239" s="209" t="str">
        <f>IFERROR(VLOOKUP($I239,'Institution Evaluation'!$A$55:$F$346,2,0),IFERROR(VLOOKUP($I239,'Privacy Analyst Evaluation'!$A$46:$F$120,2,0),""))</f>
        <v/>
      </c>
      <c r="K239" s="209" t="str">
        <f>IFERROR(VLOOKUP($I239,'Institution Evaluation'!$A$55:$F$346,3,0),IFERROR(VLOOKUP($I239,'Privacy Analyst Evaluation'!$A$46:$F$120,3,0),""))&amp;""</f>
        <v/>
      </c>
      <c r="L239" s="209" t="str">
        <f>IFERROR(VLOOKUP($I239,'Institution Evaluation'!$A$55:$F$346,4,0),IFERROR(VLOOKUP($I239,'Privacy Analyst Evaluation'!$A$46:$F$120,4,0),""))&amp;""</f>
        <v/>
      </c>
      <c r="M239" s="209" t="str">
        <f>IFERROR(VLOOKUP($I239,'Institution Evaluation'!$A$55:$F$346,6,0),IFERROR(VLOOKUP($I239,'Privacy Analyst Evaluation'!$A$46:$F$120,6,0),""))&amp;""</f>
        <v/>
      </c>
    </row>
    <row r="240" ht="15.75" customHeight="1">
      <c r="A240" s="209">
        <f>IFERROR(IF($A239+1&gt;'(backend scoring)'!$T$335,"",$A239+1),"")</f>
        <v>38</v>
      </c>
      <c r="B240" s="209" t="str">
        <f t="array" ref="B240">XLOOKUP($A240,'(backend scoring)'!$V$2:$V$333,'(backend scoring)'!$A$2:$A$333,"")</f>
        <v>DATA-03</v>
      </c>
      <c r="C240" s="209" t="str">
        <f>IFERROR(VLOOKUP($B240,'Institution Evaluation'!$A$55:$F$346,2,0),IFERROR(VLOOKUP($B240,'Privacy Analyst Evaluation'!$A$46:$F$120,2,0),""))&amp;""</f>
        <v>Is the storage of sensitive data encrypted using security protocols/algorithms (e.g., disk encryption, at-rest, files, and within a running database)?*</v>
      </c>
      <c r="D240" s="209" t="str">
        <f>IFERROR(VLOOKUP($B240,'Institution Evaluation'!$A$55:$F$346,3,0),IFERROR(VLOOKUP($B240,'Privacy Analyst Evaluation'!$A$46:$F$120,3,0),""))&amp;""</f>
        <v>Yes</v>
      </c>
      <c r="E240" s="209" t="str">
        <f>IFERROR(VLOOKUP($B240,'Institution Evaluation'!$A$55:$F$346,4,0),IFERROR(VLOOKUP($B240,'Privacy Analyst Evaluation'!$A$46:$F$120,4,0),""))&amp;""</f>
        <v>Databases and backups are encrypted at rest using AES-256 (or cloud provider equivalent). Encryption at rest is enforced for production databases (Firebase/Firestore) and object storage.</v>
      </c>
      <c r="F240" s="209" t="str">
        <f>IFERROR(VLOOKUP($B240,'Institution Evaluation'!$A$55:$F$346,6,0),IFERROR(VLOOKUP($B240,'Privacy Analyst Evaluation'!$A$46:$F$120,6,0),""))&amp;""</f>
        <v/>
      </c>
      <c r="G240" s="248"/>
      <c r="H240" s="209" t="str">
        <f>IFERROR(IF($H239+1&gt;'(backend scoring)'!$Q$335,"",$H239+1),"")</f>
        <v/>
      </c>
      <c r="I240" s="209" t="str">
        <f t="array" ref="I240">XLOOKUP($H240,'(backend scoring)'!$S$2:$S$333,'(backend scoring)'!$A$2:$A$333,"")</f>
        <v/>
      </c>
      <c r="J240" s="209" t="str">
        <f>IFERROR(VLOOKUP($I240,'Institution Evaluation'!$A$55:$F$346,2,0),IFERROR(VLOOKUP($I240,'Privacy Analyst Evaluation'!$A$46:$F$120,2,0),""))</f>
        <v/>
      </c>
      <c r="K240" s="209" t="str">
        <f>IFERROR(VLOOKUP($I240,'Institution Evaluation'!$A$55:$F$346,3,0),IFERROR(VLOOKUP($I240,'Privacy Analyst Evaluation'!$A$46:$F$120,3,0),""))&amp;""</f>
        <v/>
      </c>
      <c r="L240" s="209" t="str">
        <f>IFERROR(VLOOKUP($I240,'Institution Evaluation'!$A$55:$F$346,4,0),IFERROR(VLOOKUP($I240,'Privacy Analyst Evaluation'!$A$46:$F$120,4,0),""))&amp;""</f>
        <v/>
      </c>
      <c r="M240" s="209" t="str">
        <f>IFERROR(VLOOKUP($I240,'Institution Evaluation'!$A$55:$F$346,6,0),IFERROR(VLOOKUP($I240,'Privacy Analyst Evaluation'!$A$46:$F$120,6,0),""))&amp;""</f>
        <v/>
      </c>
    </row>
    <row r="241" ht="15.75" customHeight="1">
      <c r="A241" s="209">
        <f>IFERROR(IF($A240+1&gt;'(backend scoring)'!$T$335,"",$A240+1),"")</f>
        <v>39</v>
      </c>
      <c r="B241" s="209" t="str">
        <f t="array" ref="B241">XLOOKUP($A241,'(backend scoring)'!$V$2:$V$333,'(backend scoring)'!$A$2:$A$333,"")</f>
        <v>DATA-04</v>
      </c>
      <c r="C241" s="209" t="str">
        <f>IFERROR(VLOOKUP($B241,'Institution Evaluation'!$A$55:$F$346,2,0),IFERROR(VLOOKUP($B241,'Privacy Analyst Evaluation'!$A$46:$F$120,2,0),""))&amp;""</f>
        <v>Do all cryptographic modules in use in your solution conform to the Federal Information Processing Standards (FIPS PUB 140-2 or 140-3)?*</v>
      </c>
      <c r="D241" s="209" t="str">
        <f>IFERROR(VLOOKUP($B241,'Institution Evaluation'!$A$55:$F$346,3,0),IFERROR(VLOOKUP($B241,'Privacy Analyst Evaluation'!$A$46:$F$120,3,0),""))&amp;""</f>
        <v>Yes</v>
      </c>
      <c r="E241" s="209" t="str">
        <f>IFERROR(VLOOKUP($B241,'Institution Evaluation'!$A$55:$F$346,4,0),IFERROR(VLOOKUP($B241,'Privacy Analyst Evaluation'!$A$46:$F$120,4,0),""))&amp;""</f>
        <v>CoGrader relies on cloud provider cryptographic services and HSM/cloud-KMS capabilities that meet FIPS 140-2/140-3 standards when required. Keys are stored and managed using approved key management systems (HSMs or cloud KMS) and cryptographic libraries consistent with customer/regulatory requirements; we will enable FIPS-validated modules where requested contractually.</v>
      </c>
      <c r="F241" s="209" t="str">
        <f>IFERROR(VLOOKUP($B241,'Institution Evaluation'!$A$55:$F$346,6,0),IFERROR(VLOOKUP($B241,'Privacy Analyst Evaluation'!$A$46:$F$120,6,0),""))&amp;""</f>
        <v/>
      </c>
      <c r="G241" s="248"/>
      <c r="H241" s="209" t="str">
        <f>IFERROR(IF($H240+1&gt;'(backend scoring)'!$Q$335,"",$H240+1),"")</f>
        <v/>
      </c>
      <c r="I241" s="209" t="str">
        <f t="array" ref="I241">XLOOKUP($H241,'(backend scoring)'!$S$2:$S$333,'(backend scoring)'!$A$2:$A$333,"")</f>
        <v/>
      </c>
      <c r="J241" s="209" t="str">
        <f>IFERROR(VLOOKUP($I241,'Institution Evaluation'!$A$55:$F$346,2,0),IFERROR(VLOOKUP($I241,'Privacy Analyst Evaluation'!$A$46:$F$120,2,0),""))</f>
        <v/>
      </c>
      <c r="K241" s="209" t="str">
        <f>IFERROR(VLOOKUP($I241,'Institution Evaluation'!$A$55:$F$346,3,0),IFERROR(VLOOKUP($I241,'Privacy Analyst Evaluation'!$A$46:$F$120,3,0),""))&amp;""</f>
        <v/>
      </c>
      <c r="L241" s="209" t="str">
        <f>IFERROR(VLOOKUP($I241,'Institution Evaluation'!$A$55:$F$346,4,0),IFERROR(VLOOKUP($I241,'Privacy Analyst Evaluation'!$A$46:$F$120,4,0),""))&amp;""</f>
        <v/>
      </c>
      <c r="M241" s="209" t="str">
        <f>IFERROR(VLOOKUP($I241,'Institution Evaluation'!$A$55:$F$346,6,0),IFERROR(VLOOKUP($I241,'Privacy Analyst Evaluation'!$A$46:$F$120,6,0),""))&amp;""</f>
        <v/>
      </c>
    </row>
    <row r="242" ht="15.75" customHeight="1">
      <c r="A242" s="209">
        <f>IFERROR(IF($A241+1&gt;'(backend scoring)'!$T$335,"",$A241+1),"")</f>
        <v>40</v>
      </c>
      <c r="B242" s="209" t="str">
        <f t="array" ref="B242">XLOOKUP($A242,'(backend scoring)'!$V$2:$V$333,'(backend scoring)'!$A$2:$A$333,"")</f>
        <v>DATA-05</v>
      </c>
      <c r="C242" s="209" t="str">
        <f>IFERROR(VLOOKUP($B242,'Institution Evaluation'!$A$55:$F$346,2,0),IFERROR(VLOOKUP($B242,'Privacy Analyst Evaluation'!$A$46:$F$120,2,0),""))&amp;""</f>
        <v>Will the institution's data be available within the system for a period of time at the completion of this contract?*</v>
      </c>
      <c r="D242" s="209" t="str">
        <f>IFERROR(VLOOKUP($B242,'Institution Evaluation'!$A$55:$F$346,3,0),IFERROR(VLOOKUP($B242,'Privacy Analyst Evaluation'!$A$46:$F$120,3,0),""))&amp;""</f>
        <v>Yes</v>
      </c>
      <c r="E242" s="209" t="str">
        <f>IFERROR(VLOOKUP($B242,'Institution Evaluation'!$A$55:$F$346,4,0),IFERROR(VLOOKUP($B242,'Privacy Analyst Evaluation'!$A$46:$F$120,4,0),""))&amp;""</f>
        <v>At contract termination we provide an export of institutional data (standard export formats such as JSON/CSV) and retain copies only as needed to support the transition/termination obligations. Typical practice is to provide exports and then securely delete retained copies per the DPA; per customer agreements CoGrader supports a 90-day retrieval/export window for customers.</v>
      </c>
      <c r="F242" s="209" t="str">
        <f>IFERROR(VLOOKUP($B242,'Institution Evaluation'!$A$55:$F$346,6,0),IFERROR(VLOOKUP($B242,'Privacy Analyst Evaluation'!$A$46:$F$120,6,0),""))&amp;""</f>
        <v/>
      </c>
      <c r="G242" s="248"/>
      <c r="H242" s="209" t="str">
        <f>IFERROR(IF($H241+1&gt;'(backend scoring)'!$Q$335,"",$H241+1),"")</f>
        <v/>
      </c>
      <c r="I242" s="209" t="str">
        <f t="array" ref="I242">XLOOKUP($H242,'(backend scoring)'!$S$2:$S$333,'(backend scoring)'!$A$2:$A$333,"")</f>
        <v/>
      </c>
      <c r="J242" s="209" t="str">
        <f>IFERROR(VLOOKUP($I242,'Institution Evaluation'!$A$55:$F$346,2,0),IFERROR(VLOOKUP($I242,'Privacy Analyst Evaluation'!$A$46:$F$120,2,0),""))</f>
        <v/>
      </c>
      <c r="K242" s="209" t="str">
        <f>IFERROR(VLOOKUP($I242,'Institution Evaluation'!$A$55:$F$346,3,0),IFERROR(VLOOKUP($I242,'Privacy Analyst Evaluation'!$A$46:$F$120,3,0),""))&amp;""</f>
        <v/>
      </c>
      <c r="L242" s="209" t="str">
        <f>IFERROR(VLOOKUP($I242,'Institution Evaluation'!$A$55:$F$346,4,0),IFERROR(VLOOKUP($I242,'Privacy Analyst Evaluation'!$A$46:$F$120,4,0),""))&amp;""</f>
        <v/>
      </c>
      <c r="M242" s="209" t="str">
        <f>IFERROR(VLOOKUP($I242,'Institution Evaluation'!$A$55:$F$346,6,0),IFERROR(VLOOKUP($I242,'Privacy Analyst Evaluation'!$A$46:$F$120,6,0),""))&amp;""</f>
        <v/>
      </c>
    </row>
    <row r="243" ht="15.75" customHeight="1">
      <c r="A243" s="209">
        <f>IFERROR(IF($A242+1&gt;'(backend scoring)'!$T$335,"",$A242+1),"")</f>
        <v>41</v>
      </c>
      <c r="B243" s="209" t="str">
        <f t="array" ref="B243">XLOOKUP($A243,'(backend scoring)'!$V$2:$V$333,'(backend scoring)'!$A$2:$A$333,"")</f>
        <v>DATA-06</v>
      </c>
      <c r="C243" s="209" t="str">
        <f>IFERROR(VLOOKUP($B243,'Institution Evaluation'!$A$55:$F$346,2,0),IFERROR(VLOOKUP($B243,'Privacy Analyst Evaluation'!$A$46:$F$120,2,0),""))&amp;""</f>
        <v>Are ownership rights to all data, inputs, outputs, and metadata retained even through a provider acquisition or bankruptcy event?*</v>
      </c>
      <c r="D243" s="209" t="str">
        <f>IFERROR(VLOOKUP($B243,'Institution Evaluation'!$A$55:$F$346,3,0),IFERROR(VLOOKUP($B243,'Privacy Analyst Evaluation'!$A$46:$F$120,3,0),""))&amp;""</f>
        <v>Yes</v>
      </c>
      <c r="E243" s="209" t="str">
        <f>IFERROR(VLOOKUP($B243,'Institution Evaluation'!$A$55:$F$346,4,0),IFERROR(VLOOKUP($B243,'Privacy Analyst Evaluation'!$A$46:$F$120,4,0),""))&amp;""</f>
        <v>DPAs and service agreements explicitly preserve customer ownership rights of all data, inputs, outputs and metadata. Contractual terms state that ownership is retained by the institution even in provider acquisition or insolvency events.</v>
      </c>
      <c r="F243" s="209" t="str">
        <f>IFERROR(VLOOKUP($B243,'Institution Evaluation'!$A$55:$F$346,6,0),IFERROR(VLOOKUP($B243,'Privacy Analyst Evaluation'!$A$46:$F$120,6,0),""))&amp;""</f>
        <v/>
      </c>
      <c r="G243" s="248"/>
      <c r="H243" s="209" t="str">
        <f>IFERROR(IF($H242+1&gt;'(backend scoring)'!$Q$335,"",$H242+1),"")</f>
        <v/>
      </c>
      <c r="I243" s="209" t="str">
        <f t="array" ref="I243">XLOOKUP($H243,'(backend scoring)'!$S$2:$S$333,'(backend scoring)'!$A$2:$A$333,"")</f>
        <v/>
      </c>
      <c r="J243" s="209" t="str">
        <f>IFERROR(VLOOKUP($I243,'Institution Evaluation'!$A$55:$F$346,2,0),IFERROR(VLOOKUP($I243,'Privacy Analyst Evaluation'!$A$46:$F$120,2,0),""))</f>
        <v/>
      </c>
      <c r="K243" s="209" t="str">
        <f>IFERROR(VLOOKUP($I243,'Institution Evaluation'!$A$55:$F$346,3,0),IFERROR(VLOOKUP($I243,'Privacy Analyst Evaluation'!$A$46:$F$120,3,0),""))&amp;""</f>
        <v/>
      </c>
      <c r="L243" s="209" t="str">
        <f>IFERROR(VLOOKUP($I243,'Institution Evaluation'!$A$55:$F$346,4,0),IFERROR(VLOOKUP($I243,'Privacy Analyst Evaluation'!$A$46:$F$120,4,0),""))&amp;""</f>
        <v/>
      </c>
      <c r="M243" s="209" t="str">
        <f>IFERROR(VLOOKUP($I243,'Institution Evaluation'!$A$55:$F$346,6,0),IFERROR(VLOOKUP($I243,'Privacy Analyst Evaluation'!$A$46:$F$120,6,0),""))&amp;""</f>
        <v/>
      </c>
    </row>
    <row r="244" ht="15.75" customHeight="1">
      <c r="A244" s="209">
        <f>IFERROR(IF($A243+1&gt;'(backend scoring)'!$T$335,"",$A243+1),"")</f>
        <v>42</v>
      </c>
      <c r="B244" s="209" t="str">
        <f t="array" ref="B244">XLOOKUP($A244,'(backend scoring)'!$V$2:$V$333,'(backend scoring)'!$A$2:$A$333,"")</f>
        <v>DATA-07</v>
      </c>
      <c r="C244" s="209" t="str">
        <f>IFERROR(VLOOKUP($B244,'Institution Evaluation'!$A$55:$F$346,2,0),IFERROR(VLOOKUP($B244,'Privacy Analyst Evaluation'!$A$46:$F$120,2,0),""))&amp;""</f>
        <v>Do backups containing the institution's data ever leave the institution's data zone either physically or via network routing?*</v>
      </c>
      <c r="D244" s="209" t="str">
        <f>IFERROR(VLOOKUP($B244,'Institution Evaluation'!$A$55:$F$346,3,0),IFERROR(VLOOKUP($B244,'Privacy Analyst Evaluation'!$A$46:$F$120,3,0),""))&amp;""</f>
        <v>No</v>
      </c>
      <c r="E244" s="209" t="str">
        <f>IFERROR(VLOOKUP($B244,'Institution Evaluation'!$A$55:$F$346,4,0),IFERROR(VLOOKUP($B244,'Privacy Analyst Evaluation'!$A$46:$F$120,4,0),""))&amp;""</f>
        <v>Backups are always encrypted at rest and in transit and do not leave secure cloud environments.</v>
      </c>
      <c r="F244" s="209" t="str">
        <f>IFERROR(VLOOKUP($B244,'Institution Evaluation'!$A$55:$F$346,6,0),IFERROR(VLOOKUP($B244,'Privacy Analyst Evaluation'!$A$46:$F$120,6,0),""))&amp;""</f>
        <v/>
      </c>
      <c r="G244" s="248"/>
      <c r="H244" s="209" t="str">
        <f>IFERROR(IF($H243+1&gt;'(backend scoring)'!$Q$335,"",$H243+1),"")</f>
        <v/>
      </c>
      <c r="I244" s="209" t="str">
        <f t="array" ref="I244">XLOOKUP($H244,'(backend scoring)'!$S$2:$S$333,'(backend scoring)'!$A$2:$A$333,"")</f>
        <v/>
      </c>
      <c r="J244" s="209" t="str">
        <f>IFERROR(VLOOKUP($I244,'Institution Evaluation'!$A$55:$F$346,2,0),IFERROR(VLOOKUP($I244,'Privacy Analyst Evaluation'!$A$46:$F$120,2,0),""))</f>
        <v/>
      </c>
      <c r="K244" s="209" t="str">
        <f>IFERROR(VLOOKUP($I244,'Institution Evaluation'!$A$55:$F$346,3,0),IFERROR(VLOOKUP($I244,'Privacy Analyst Evaluation'!$A$46:$F$120,3,0),""))&amp;""</f>
        <v/>
      </c>
      <c r="L244" s="209" t="str">
        <f>IFERROR(VLOOKUP($I244,'Institution Evaluation'!$A$55:$F$346,4,0),IFERROR(VLOOKUP($I244,'Privacy Analyst Evaluation'!$A$46:$F$120,4,0),""))&amp;""</f>
        <v/>
      </c>
      <c r="M244" s="209" t="str">
        <f>IFERROR(VLOOKUP($I244,'Institution Evaluation'!$A$55:$F$346,6,0),IFERROR(VLOOKUP($I244,'Privacy Analyst Evaluation'!$A$46:$F$120,6,0),""))&amp;""</f>
        <v/>
      </c>
    </row>
    <row r="245" ht="15.75" customHeight="1">
      <c r="A245" s="209">
        <f>IFERROR(IF($A244+1&gt;'(backend scoring)'!$T$335,"",$A244+1),"")</f>
        <v>43</v>
      </c>
      <c r="B245" s="209" t="str">
        <f t="array" ref="B245">XLOOKUP($A245,'(backend scoring)'!$V$2:$V$333,'(backend scoring)'!$A$2:$A$333,"")</f>
        <v>DATA-08</v>
      </c>
      <c r="C245" s="209" t="str">
        <f>IFERROR(VLOOKUP($B245,'Institution Evaluation'!$A$55:$F$346,2,0),IFERROR(VLOOKUP($B245,'Privacy Analyst Evaluation'!$A$46:$F$120,2,0),""))&amp;""</f>
        <v>Is media used for long-term retention of business data and archival purposes stored in a secure, environmentally protected area?*</v>
      </c>
      <c r="D245" s="209" t="str">
        <f>IFERROR(VLOOKUP($B245,'Institution Evaluation'!$A$55:$F$346,3,0),IFERROR(VLOOKUP($B245,'Privacy Analyst Evaluation'!$A$46:$F$120,3,0),""))&amp;""</f>
        <v>Yes</v>
      </c>
      <c r="E245" s="209" t="str">
        <f>IFERROR(VLOOKUP($B245,'Institution Evaluation'!$A$55:$F$346,4,0),IFERROR(VLOOKUP($B245,'Privacy Analyst Evaluation'!$A$46:$F$120,4,0),""))&amp;""</f>
        <v>Long-term archives and retention media are stored in secure cloud storage provided by GCP with physical facility controls, environmental protections and logical access controls. For any physical media, approved secure storage and chain-of-custody procedures are used.</v>
      </c>
      <c r="F245" s="209" t="str">
        <f>IFERROR(VLOOKUP($B245,'Institution Evaluation'!$A$55:$F$346,6,0),IFERROR(VLOOKUP($B245,'Privacy Analyst Evaluation'!$A$46:$F$120,6,0),""))&amp;""</f>
        <v/>
      </c>
      <c r="G245" s="248"/>
      <c r="H245" s="209" t="str">
        <f>IFERROR(IF($H244+1&gt;'(backend scoring)'!$Q$335,"",$H244+1),"")</f>
        <v/>
      </c>
      <c r="I245" s="209" t="str">
        <f t="array" ref="I245">XLOOKUP($H245,'(backend scoring)'!$S$2:$S$333,'(backend scoring)'!$A$2:$A$333,"")</f>
        <v/>
      </c>
      <c r="J245" s="209" t="str">
        <f>IFERROR(VLOOKUP($I245,'Institution Evaluation'!$A$55:$F$346,2,0),IFERROR(VLOOKUP($I245,'Privacy Analyst Evaluation'!$A$46:$F$120,2,0),""))</f>
        <v/>
      </c>
      <c r="K245" s="209" t="str">
        <f>IFERROR(VLOOKUP($I245,'Institution Evaluation'!$A$55:$F$346,3,0),IFERROR(VLOOKUP($I245,'Privacy Analyst Evaluation'!$A$46:$F$120,3,0),""))&amp;""</f>
        <v/>
      </c>
      <c r="L245" s="209" t="str">
        <f>IFERROR(VLOOKUP($I245,'Institution Evaluation'!$A$55:$F$346,4,0),IFERROR(VLOOKUP($I245,'Privacy Analyst Evaluation'!$A$46:$F$120,4,0),""))&amp;""</f>
        <v/>
      </c>
      <c r="M245" s="209" t="str">
        <f>IFERROR(VLOOKUP($I245,'Institution Evaluation'!$A$55:$F$346,6,0),IFERROR(VLOOKUP($I245,'Privacy Analyst Evaluation'!$A$46:$F$120,6,0),""))&amp;""</f>
        <v/>
      </c>
    </row>
    <row r="246" ht="15.75" customHeight="1">
      <c r="A246" s="209">
        <f>IFERROR(IF($A245+1&gt;'(backend scoring)'!$T$335,"",$A245+1),"")</f>
        <v>44</v>
      </c>
      <c r="B246" s="209" t="str">
        <f t="array" ref="B246">XLOOKUP($A246,'(backend scoring)'!$V$2:$V$333,'(backend scoring)'!$A$2:$A$333,"")</f>
        <v>DCTR-06</v>
      </c>
      <c r="C246" s="209" t="str">
        <f>IFERROR(VLOOKUP($B246,'Institution Evaluation'!$A$55:$F$346,2,0),IFERROR(VLOOKUP($B246,'Privacy Analyst Evaluation'!$A$46:$F$120,2,0),""))&amp;""</f>
        <v>Does a physical barrier fully enclose the physical space, preventing unauthorized physical contact with any of your devices?*</v>
      </c>
      <c r="D246" s="209" t="str">
        <f>IFERROR(VLOOKUP($B246,'Institution Evaluation'!$A$55:$F$346,3,0),IFERROR(VLOOKUP($B246,'Privacy Analyst Evaluation'!$A$46:$F$120,3,0),""))&amp;""</f>
        <v/>
      </c>
      <c r="E246" s="209" t="str">
        <f>IFERROR(VLOOKUP($B246,'Institution Evaluation'!$A$55:$F$346,4,0),IFERROR(VLOOKUP($B246,'Privacy Analyst Evaluation'!$A$46:$F$120,4,0),""))&amp;""</f>
        <v>This question does not apply.</v>
      </c>
      <c r="F246" s="209" t="str">
        <f>IFERROR(VLOOKUP($B246,'Institution Evaluation'!$A$55:$F$346,6,0),IFERROR(VLOOKUP($B246,'Privacy Analyst Evaluation'!$A$46:$F$120,6,0),""))&amp;""</f>
        <v/>
      </c>
      <c r="G246" s="248"/>
      <c r="H246" s="209" t="str">
        <f>IFERROR(IF($H245+1&gt;'(backend scoring)'!$Q$335,"",$H245+1),"")</f>
        <v/>
      </c>
      <c r="I246" s="209" t="str">
        <f t="array" ref="I246">XLOOKUP($H246,'(backend scoring)'!$S$2:$S$333,'(backend scoring)'!$A$2:$A$333,"")</f>
        <v/>
      </c>
      <c r="J246" s="209" t="str">
        <f>IFERROR(VLOOKUP($I246,'Institution Evaluation'!$A$55:$F$346,2,0),IFERROR(VLOOKUP($I246,'Privacy Analyst Evaluation'!$A$46:$F$120,2,0),""))</f>
        <v/>
      </c>
      <c r="K246" s="209" t="str">
        <f>IFERROR(VLOOKUP($I246,'Institution Evaluation'!$A$55:$F$346,3,0),IFERROR(VLOOKUP($I246,'Privacy Analyst Evaluation'!$A$46:$F$120,3,0),""))&amp;""</f>
        <v/>
      </c>
      <c r="L246" s="209" t="str">
        <f>IFERROR(VLOOKUP($I246,'Institution Evaluation'!$A$55:$F$346,4,0),IFERROR(VLOOKUP($I246,'Privacy Analyst Evaluation'!$A$46:$F$120,4,0),""))&amp;""</f>
        <v/>
      </c>
      <c r="M246" s="209" t="str">
        <f>IFERROR(VLOOKUP($I246,'Institution Evaluation'!$A$55:$F$346,6,0),IFERROR(VLOOKUP($I246,'Privacy Analyst Evaluation'!$A$46:$F$120,6,0),""))&amp;""</f>
        <v/>
      </c>
    </row>
    <row r="247" ht="15.75" customHeight="1">
      <c r="A247" s="209">
        <f>IFERROR(IF($A246+1&gt;'(backend scoring)'!$T$335,"",$A246+1),"")</f>
        <v>45</v>
      </c>
      <c r="B247" s="209" t="str">
        <f t="array" ref="B247">XLOOKUP($A247,'(backend scoring)'!$V$2:$V$333,'(backend scoring)'!$A$2:$A$333,"")</f>
        <v>DCTR-10</v>
      </c>
      <c r="C247" s="209" t="str">
        <f>IFERROR(VLOOKUP($B247,'Institution Evaluation'!$A$55:$F$346,2,0),IFERROR(VLOOKUP($B247,'Privacy Analyst Evaluation'!$A$46:$F$120,2,0),""))&amp;""</f>
        <v>Are redundant power strategies tested?*</v>
      </c>
      <c r="D247" s="209" t="str">
        <f>IFERROR(VLOOKUP($B247,'Institution Evaluation'!$A$55:$F$346,3,0),IFERROR(VLOOKUP($B247,'Privacy Analyst Evaluation'!$A$46:$F$120,3,0),""))&amp;""</f>
        <v/>
      </c>
      <c r="E247" s="209" t="str">
        <f>IFERROR(VLOOKUP($B247,'Institution Evaluation'!$A$55:$F$346,4,0),IFERROR(VLOOKUP($B247,'Privacy Analyst Evaluation'!$A$46:$F$120,4,0),""))&amp;""</f>
        <v>This question does not apply.</v>
      </c>
      <c r="F247" s="209" t="str">
        <f>IFERROR(VLOOKUP($B247,'Institution Evaluation'!$A$55:$F$346,6,0),IFERROR(VLOOKUP($B247,'Privacy Analyst Evaluation'!$A$46:$F$120,6,0),""))&amp;""</f>
        <v/>
      </c>
      <c r="G247" s="248"/>
      <c r="H247" s="209" t="str">
        <f>IFERROR(IF($H246+1&gt;'(backend scoring)'!$Q$335,"",$H246+1),"")</f>
        <v/>
      </c>
      <c r="I247" s="209" t="str">
        <f t="array" ref="I247">XLOOKUP($H247,'(backend scoring)'!$S$2:$S$333,'(backend scoring)'!$A$2:$A$333,"")</f>
        <v/>
      </c>
      <c r="J247" s="209" t="str">
        <f>IFERROR(VLOOKUP($I247,'Institution Evaluation'!$A$55:$F$346,2,0),IFERROR(VLOOKUP($I247,'Privacy Analyst Evaluation'!$A$46:$F$120,2,0),""))</f>
        <v/>
      </c>
      <c r="K247" s="209" t="str">
        <f>IFERROR(VLOOKUP($I247,'Institution Evaluation'!$A$55:$F$346,3,0),IFERROR(VLOOKUP($I247,'Privacy Analyst Evaluation'!$A$46:$F$120,3,0),""))&amp;""</f>
        <v/>
      </c>
      <c r="L247" s="209" t="str">
        <f>IFERROR(VLOOKUP($I247,'Institution Evaluation'!$A$55:$F$346,4,0),IFERROR(VLOOKUP($I247,'Privacy Analyst Evaluation'!$A$46:$F$120,4,0),""))&amp;""</f>
        <v/>
      </c>
      <c r="M247" s="209" t="str">
        <f>IFERROR(VLOOKUP($I247,'Institution Evaluation'!$A$55:$F$346,6,0),IFERROR(VLOOKUP($I247,'Privacy Analyst Evaluation'!$A$46:$F$120,6,0),""))&amp;""</f>
        <v/>
      </c>
    </row>
    <row r="248" ht="15.75" customHeight="1">
      <c r="A248" s="209">
        <f>IFERROR(IF($A247+1&gt;'(backend scoring)'!$T$335,"",$A247+1),"")</f>
        <v>46</v>
      </c>
      <c r="B248" s="209" t="str">
        <f t="array" ref="B248">XLOOKUP($A248,'(backend scoring)'!$V$2:$V$333,'(backend scoring)'!$A$2:$A$333,"")</f>
        <v>FIDP-01</v>
      </c>
      <c r="C248" s="209" t="str">
        <f>IFERROR(VLOOKUP($B248,'Institution Evaluation'!$A$55:$F$346,2,0),IFERROR(VLOOKUP($B248,'Privacy Analyst Evaluation'!$A$46:$F$120,2,0),""))&amp;""</f>
        <v>Are you utilizing a stateful packet inspection (SPI) firewall?*</v>
      </c>
      <c r="D248" s="209" t="str">
        <f>IFERROR(VLOOKUP($B248,'Institution Evaluation'!$A$55:$F$346,3,0),IFERROR(VLOOKUP($B248,'Privacy Analyst Evaluation'!$A$46:$F$120,3,0),""))&amp;""</f>
        <v>Yes</v>
      </c>
      <c r="E248" s="209" t="str">
        <f>IFERROR(VLOOKUP($B248,'Institution Evaluation'!$A$55:$F$346,4,0),IFERROR(VLOOKUP($B248,'Privacy Analyst Evaluation'!$A$46:$F$120,4,0),""))&amp;""</f>
        <v>Yes. CoGrader uses firewalls configured to prevent unauthorized access (Control CA-66). Our infrastructure is hosted on Google Cloud Platform, which provides enterprise-grade VPC firewall capabilities with stateful packet inspection as part of the underlying cloud security architecture. Firewall rulesets are reviewed at least annually, and required changes are tracked to completion (Control CA-71). Privileged access to the firewall is restricted to authorized users with a documented business need (Control CA-43).</v>
      </c>
      <c r="F248" s="209" t="str">
        <f>IFERROR(VLOOKUP($B248,'Institution Evaluation'!$A$55:$F$346,6,0),IFERROR(VLOOKUP($B248,'Privacy Analyst Evaluation'!$A$46:$F$120,6,0),""))&amp;""</f>
        <v/>
      </c>
      <c r="G248" s="248"/>
      <c r="H248" s="209" t="str">
        <f>IFERROR(IF($H247+1&gt;'(backend scoring)'!$Q$335,"",$H247+1),"")</f>
        <v/>
      </c>
      <c r="I248" s="209" t="str">
        <f t="array" ref="I248">XLOOKUP($H248,'(backend scoring)'!$S$2:$S$333,'(backend scoring)'!$A$2:$A$333,"")</f>
        <v/>
      </c>
      <c r="J248" s="209" t="str">
        <f>IFERROR(VLOOKUP($I248,'Institution Evaluation'!$A$55:$F$346,2,0),IFERROR(VLOOKUP($I248,'Privacy Analyst Evaluation'!$A$46:$F$120,2,0),""))</f>
        <v/>
      </c>
      <c r="K248" s="209" t="str">
        <f>IFERROR(VLOOKUP($I248,'Institution Evaluation'!$A$55:$F$346,3,0),IFERROR(VLOOKUP($I248,'Privacy Analyst Evaluation'!$A$46:$F$120,3,0),""))&amp;""</f>
        <v/>
      </c>
      <c r="L248" s="209" t="str">
        <f>IFERROR(VLOOKUP($I248,'Institution Evaluation'!$A$55:$F$346,4,0),IFERROR(VLOOKUP($I248,'Privacy Analyst Evaluation'!$A$46:$F$120,4,0),""))&amp;""</f>
        <v/>
      </c>
      <c r="M248" s="209" t="str">
        <f>IFERROR(VLOOKUP($I248,'Institution Evaluation'!$A$55:$F$346,6,0),IFERROR(VLOOKUP($I248,'Privacy Analyst Evaluation'!$A$46:$F$120,6,0),""))&amp;""</f>
        <v/>
      </c>
    </row>
    <row r="249" ht="15.75" customHeight="1">
      <c r="A249" s="209">
        <f>IFERROR(IF($A248+1&gt;'(backend scoring)'!$T$335,"",$A248+1),"")</f>
        <v>47</v>
      </c>
      <c r="B249" s="209" t="str">
        <f t="array" ref="B249">XLOOKUP($A249,'(backend scoring)'!$V$2:$V$333,'(backend scoring)'!$A$2:$A$333,"")</f>
        <v>FIDP-02</v>
      </c>
      <c r="C249" s="209" t="str">
        <f>IFERROR(VLOOKUP($B249,'Institution Evaluation'!$A$55:$F$346,2,0),IFERROR(VLOOKUP($B249,'Privacy Analyst Evaluation'!$A$46:$F$120,2,0),""))&amp;""</f>
        <v>Do you have a documented policy for firewall change requests?*</v>
      </c>
      <c r="D249" s="209" t="str">
        <f>IFERROR(VLOOKUP($B249,'Institution Evaluation'!$A$55:$F$346,3,0),IFERROR(VLOOKUP($B249,'Privacy Analyst Evaluation'!$A$46:$F$120,3,0),""))&amp;""</f>
        <v>Yes</v>
      </c>
      <c r="E249" s="209" t="str">
        <f>IFERROR(VLOOKUP($B249,'Institution Evaluation'!$A$55:$F$346,4,0),IFERROR(VLOOKUP($B249,'Privacy Analyst Evaluation'!$A$46:$F$120,4,0),""))&amp;""</f>
        <v>Yes. CoGrader maintains a formal Change Management Policy that governs all changes to infrastructure and network configurations. Specifically:
All change requests are evaluated by the product management team based on alignment with business strategy, prioritized according to benefits, urgency, required effort, and potential security impacts
Changes must be authorized, formally documented, tested, reviewed, and approved prior to implementation in the production environment (Control CA-39)
A dedicated ticket is created for each request using CoGrader's change management and ticketing tools
Firewall rulesets are reviewed at least annually, and required changes are tracked to completion (Control CA-71)
Network and system hardening standards are documented based on industry best practices and reviewed at least annually (Control CA-70)</v>
      </c>
      <c r="F249" s="209" t="str">
        <f>IFERROR(VLOOKUP($B249,'Institution Evaluation'!$A$55:$F$346,6,0),IFERROR(VLOOKUP($B249,'Privacy Analyst Evaluation'!$A$46:$F$120,6,0),""))&amp;""</f>
        <v/>
      </c>
      <c r="G249" s="248"/>
      <c r="H249" s="209" t="str">
        <f>IFERROR(IF($H248+1&gt;'(backend scoring)'!$Q$335,"",$H248+1),"")</f>
        <v/>
      </c>
      <c r="I249" s="209" t="str">
        <f t="array" ref="I249">XLOOKUP($H249,'(backend scoring)'!$S$2:$S$333,'(backend scoring)'!$A$2:$A$333,"")</f>
        <v/>
      </c>
      <c r="J249" s="209" t="str">
        <f>IFERROR(VLOOKUP($I249,'Institution Evaluation'!$A$55:$F$346,2,0),IFERROR(VLOOKUP($I249,'Privacy Analyst Evaluation'!$A$46:$F$120,2,0),""))</f>
        <v/>
      </c>
      <c r="K249" s="209" t="str">
        <f>IFERROR(VLOOKUP($I249,'Institution Evaluation'!$A$55:$F$346,3,0),IFERROR(VLOOKUP($I249,'Privacy Analyst Evaluation'!$A$46:$F$120,3,0),""))&amp;""</f>
        <v/>
      </c>
      <c r="L249" s="209" t="str">
        <f>IFERROR(VLOOKUP($I249,'Institution Evaluation'!$A$55:$F$346,4,0),IFERROR(VLOOKUP($I249,'Privacy Analyst Evaluation'!$A$46:$F$120,4,0),""))&amp;""</f>
        <v/>
      </c>
      <c r="M249" s="209" t="str">
        <f>IFERROR(VLOOKUP($I249,'Institution Evaluation'!$A$55:$F$346,6,0),IFERROR(VLOOKUP($I249,'Privacy Analyst Evaluation'!$A$46:$F$120,6,0),""))&amp;""</f>
        <v/>
      </c>
    </row>
    <row r="250" ht="15.75" customHeight="1">
      <c r="A250" s="209">
        <f>IFERROR(IF($A249+1&gt;'(backend scoring)'!$T$335,"",$A249+1),"")</f>
        <v>48</v>
      </c>
      <c r="B250" s="209" t="str">
        <f t="array" ref="B250">XLOOKUP($A250,'(backend scoring)'!$V$2:$V$333,'(backend scoring)'!$A$2:$A$333,"")</f>
        <v>FIDP-03</v>
      </c>
      <c r="C250" s="209" t="str">
        <f>IFERROR(VLOOKUP($B250,'Institution Evaluation'!$A$55:$F$346,2,0),IFERROR(VLOOKUP($B250,'Privacy Analyst Evaluation'!$A$46:$F$120,2,0),""))&amp;""</f>
        <v>Have you implemented an intrusion detection system (network-based)?*</v>
      </c>
      <c r="D250" s="209" t="str">
        <f>IFERROR(VLOOKUP($B250,'Institution Evaluation'!$A$55:$F$346,3,0),IFERROR(VLOOKUP($B250,'Privacy Analyst Evaluation'!$A$46:$F$120,3,0),""))&amp;""</f>
        <v>Yes</v>
      </c>
      <c r="E250" s="209" t="str">
        <f>IFERROR(VLOOKUP($B250,'Institution Evaluation'!$A$55:$F$346,4,0),IFERROR(VLOOKUP($B250,'Privacy Analyst Evaluation'!$A$46:$F$120,4,0),""))&amp;""</f>
        <v>Yes. CoGrader uses an intrusion detection system to provide continuous monitoring of the company's network and early detection of potential security breaches (Controls CA-68, CA-69). This capability is part of our broader security monitoring program, which includes:
A log management tool to identify events that may have a potential impact on security objectives (Control CA-17)
Infrastructure monitoring tools that generate alerts when specific predefined thresholds are met (Control CA-76)
Regular use of external intelligence sources to track newly discovered threats and vulnerabilities
Logging and analysis of unusual system activities to identify and mitigate potential threats</v>
      </c>
      <c r="F250" s="209" t="str">
        <f>IFERROR(VLOOKUP($B250,'Institution Evaluation'!$A$55:$F$346,6,0),IFERROR(VLOOKUP($B250,'Privacy Analyst Evaluation'!$A$46:$F$120,6,0),""))&amp;""</f>
        <v/>
      </c>
      <c r="G250" s="248"/>
      <c r="H250" s="209" t="str">
        <f>IFERROR(IF($H249+1&gt;'(backend scoring)'!$Q$335,"",$H249+1),"")</f>
        <v/>
      </c>
      <c r="I250" s="209" t="str">
        <f t="array" ref="I250">XLOOKUP($H250,'(backend scoring)'!$S$2:$S$333,'(backend scoring)'!$A$2:$A$333,"")</f>
        <v/>
      </c>
      <c r="J250" s="209" t="str">
        <f>IFERROR(VLOOKUP($I250,'Institution Evaluation'!$A$55:$F$346,2,0),IFERROR(VLOOKUP($I250,'Privacy Analyst Evaluation'!$A$46:$F$120,2,0),""))</f>
        <v/>
      </c>
      <c r="K250" s="209" t="str">
        <f>IFERROR(VLOOKUP($I250,'Institution Evaluation'!$A$55:$F$346,3,0),IFERROR(VLOOKUP($I250,'Privacy Analyst Evaluation'!$A$46:$F$120,3,0),""))&amp;""</f>
        <v/>
      </c>
      <c r="L250" s="209" t="str">
        <f>IFERROR(VLOOKUP($I250,'Institution Evaluation'!$A$55:$F$346,4,0),IFERROR(VLOOKUP($I250,'Privacy Analyst Evaluation'!$A$46:$F$120,4,0),""))&amp;""</f>
        <v/>
      </c>
      <c r="M250" s="209" t="str">
        <f>IFERROR(VLOOKUP($I250,'Institution Evaluation'!$A$55:$F$346,6,0),IFERROR(VLOOKUP($I250,'Privacy Analyst Evaluation'!$A$46:$F$120,6,0),""))&amp;""</f>
        <v/>
      </c>
    </row>
    <row r="251" ht="15.75" customHeight="1">
      <c r="A251" s="209">
        <f>IFERROR(IF($A250+1&gt;'(backend scoring)'!$T$335,"",$A250+1),"")</f>
        <v>49</v>
      </c>
      <c r="B251" s="209" t="str">
        <f t="array" ref="B251">XLOOKUP($A251,'(backend scoring)'!$V$2:$V$333,'(backend scoring)'!$A$2:$A$333,"")</f>
        <v>FIDP-04</v>
      </c>
      <c r="C251" s="209" t="str">
        <f>IFERROR(VLOOKUP($B251,'Institution Evaluation'!$A$55:$F$346,2,0),IFERROR(VLOOKUP($B251,'Privacy Analyst Evaluation'!$A$46:$F$120,2,0),""))&amp;""</f>
        <v>Do you employ host-based intrusion detection?*</v>
      </c>
      <c r="D251" s="209" t="str">
        <f>IFERROR(VLOOKUP($B251,'Institution Evaluation'!$A$55:$F$346,3,0),IFERROR(VLOOKUP($B251,'Privacy Analyst Evaluation'!$A$46:$F$120,3,0),""))&amp;""</f>
        <v>Yes</v>
      </c>
      <c r="E251" s="209" t="str">
        <f>IFERROR(VLOOKUP($B251,'Institution Evaluation'!$A$55:$F$346,4,0),IFERROR(VLOOKUP($B251,'Privacy Analyst Evaluation'!$A$46:$F$120,4,0),""))&amp;""</f>
        <v>Yes. CoGrader implements multiple host-based security controls to detect threats at the endpoint level:
Host-based vulnerability scans are performed at least quarterly on all external-facing systems (Control CA-16)
Anti-malware technology is deployed to environments commonly susceptible to malicious attacks, configured to update routinely and logged across all relevant systems (Control CA-74)
Infrastructure monitoring tools monitor systems, infrastructure, and performance, generating alerts when predefined thresholds are met (Control CA-76)
Critical and high vulnerabilities identified through scanning are tracked to remediation
Critical system files are monitored for unauthorized changes</v>
      </c>
      <c r="F251" s="209" t="str">
        <f>IFERROR(VLOOKUP($B251,'Institution Evaluation'!$A$55:$F$346,6,0),IFERROR(VLOOKUP($B251,'Privacy Analyst Evaluation'!$A$46:$F$120,6,0),""))&amp;""</f>
        <v/>
      </c>
      <c r="G251" s="248"/>
      <c r="H251" s="209" t="str">
        <f>IFERROR(IF($H250+1&gt;'(backend scoring)'!$Q$335,"",$H250+1),"")</f>
        <v/>
      </c>
      <c r="I251" s="209" t="str">
        <f t="array" ref="I251">XLOOKUP($H251,'(backend scoring)'!$S$2:$S$333,'(backend scoring)'!$A$2:$A$333,"")</f>
        <v/>
      </c>
      <c r="J251" s="209" t="str">
        <f>IFERROR(VLOOKUP($I251,'Institution Evaluation'!$A$55:$F$346,2,0),IFERROR(VLOOKUP($I251,'Privacy Analyst Evaluation'!$A$46:$F$120,2,0),""))</f>
        <v/>
      </c>
      <c r="K251" s="209" t="str">
        <f>IFERROR(VLOOKUP($I251,'Institution Evaluation'!$A$55:$F$346,3,0),IFERROR(VLOOKUP($I251,'Privacy Analyst Evaluation'!$A$46:$F$120,3,0),""))&amp;""</f>
        <v/>
      </c>
      <c r="L251" s="209" t="str">
        <f>IFERROR(VLOOKUP($I251,'Institution Evaluation'!$A$55:$F$346,4,0),IFERROR(VLOOKUP($I251,'Privacy Analyst Evaluation'!$A$46:$F$120,4,0),""))&amp;""</f>
        <v/>
      </c>
      <c r="M251" s="209" t="str">
        <f>IFERROR(VLOOKUP($I251,'Institution Evaluation'!$A$55:$F$346,6,0),IFERROR(VLOOKUP($I251,'Privacy Analyst Evaluation'!$A$46:$F$120,6,0),""))&amp;""</f>
        <v/>
      </c>
    </row>
    <row r="252" ht="15.75" customHeight="1">
      <c r="A252" s="209">
        <f>IFERROR(IF($A251+1&gt;'(backend scoring)'!$T$335,"",$A251+1),"")</f>
        <v>50</v>
      </c>
      <c r="B252" s="209" t="str">
        <f t="array" ref="B252">XLOOKUP($A252,'(backend scoring)'!$V$2:$V$333,'(backend scoring)'!$A$2:$A$333,"")</f>
        <v>FIDP-05</v>
      </c>
      <c r="C252" s="209" t="str">
        <f>IFERROR(VLOOKUP($B252,'Institution Evaluation'!$A$55:$F$346,2,0),IFERROR(VLOOKUP($B252,'Privacy Analyst Evaluation'!$A$46:$F$120,2,0),""))&amp;""</f>
        <v>Are audit logs available for all changes to the network, firewall, IDS, and IPS systems?*</v>
      </c>
      <c r="D252" s="209" t="str">
        <f>IFERROR(VLOOKUP($B252,'Institution Evaluation'!$A$55:$F$346,3,0),IFERROR(VLOOKUP($B252,'Privacy Analyst Evaluation'!$A$46:$F$120,3,0),""))&amp;""</f>
        <v>Yes</v>
      </c>
      <c r="E252" s="209" t="str">
        <f>IFERROR(VLOOKUP($B252,'Institution Evaluation'!$A$55:$F$346,4,0),IFERROR(VLOOKUP($B252,'Privacy Analyst Evaluation'!$A$46:$F$120,4,0),""))&amp;""</f>
        <v>Yes. CoGrader maintains comprehensive logging and audit capabilities:
Production systems generate detailed logs of user activities and security events
Logs are retained for at least 30 days
Logs are protected against tampering
A log management tool is utilized to identify events that may have potential impact on security objectives (Control CA-17)
Critical system files are monitored for unauthorized changes
All clocks are synchronized with reputable network time servers to ensure accurate audit timestamps
Changes to software and infrastructure components are formally documented and tracked through the change management system (Control CA-39)</v>
      </c>
      <c r="F252" s="209" t="str">
        <f>IFERROR(VLOOKUP($B252,'Institution Evaluation'!$A$55:$F$346,6,0),IFERROR(VLOOKUP($B252,'Privacy Analyst Evaluation'!$A$46:$F$120,6,0),""))&amp;""</f>
        <v/>
      </c>
      <c r="G252" s="248"/>
      <c r="H252" s="209" t="str">
        <f>IFERROR(IF($H251+1&gt;'(backend scoring)'!$Q$335,"",$H251+1),"")</f>
        <v/>
      </c>
      <c r="I252" s="209" t="str">
        <f t="array" ref="I252">XLOOKUP($H252,'(backend scoring)'!$S$2:$S$333,'(backend scoring)'!$A$2:$A$333,"")</f>
        <v/>
      </c>
      <c r="J252" s="209" t="str">
        <f>IFERROR(VLOOKUP($I252,'Institution Evaluation'!$A$55:$F$346,2,0),IFERROR(VLOOKUP($I252,'Privacy Analyst Evaluation'!$A$46:$F$120,2,0),""))</f>
        <v/>
      </c>
      <c r="K252" s="209" t="str">
        <f>IFERROR(VLOOKUP($I252,'Institution Evaluation'!$A$55:$F$346,3,0),IFERROR(VLOOKUP($I252,'Privacy Analyst Evaluation'!$A$46:$F$120,3,0),""))&amp;""</f>
        <v/>
      </c>
      <c r="L252" s="209" t="str">
        <f>IFERROR(VLOOKUP($I252,'Institution Evaluation'!$A$55:$F$346,4,0),IFERROR(VLOOKUP($I252,'Privacy Analyst Evaluation'!$A$46:$F$120,4,0),""))&amp;""</f>
        <v/>
      </c>
      <c r="M252" s="209" t="str">
        <f>IFERROR(VLOOKUP($I252,'Institution Evaluation'!$A$55:$F$346,6,0),IFERROR(VLOOKUP($I252,'Privacy Analyst Evaluation'!$A$46:$F$120,6,0),""))&amp;""</f>
        <v/>
      </c>
    </row>
    <row r="253" ht="15.75" customHeight="1">
      <c r="A253" s="209">
        <f>IFERROR(IF($A252+1&gt;'(backend scoring)'!$T$335,"",$A252+1),"")</f>
        <v>51</v>
      </c>
      <c r="B253" s="209" t="str">
        <f t="array" ref="B253">XLOOKUP($A253,'(backend scoring)'!$V$2:$V$333,'(backend scoring)'!$A$2:$A$333,"")</f>
        <v>PPPR-01</v>
      </c>
      <c r="C253" s="209" t="str">
        <f>IFERROR(VLOOKUP($B253,'Institution Evaluation'!$A$55:$F$346,2,0),IFERROR(VLOOKUP($B253,'Privacy Analyst Evaluation'!$A$46:$F$120,2,0),""))&amp;""</f>
        <v>Do you have a documented patch management process?*</v>
      </c>
      <c r="D253" s="209" t="str">
        <f>IFERROR(VLOOKUP($B253,'Institution Evaluation'!$A$55:$F$346,3,0),IFERROR(VLOOKUP($B253,'Privacy Analyst Evaluation'!$A$46:$F$120,3,0),""))&amp;""</f>
        <v>Yes</v>
      </c>
      <c r="E253" s="209" t="str">
        <f>IFERROR(VLOOKUP($B253,'Institution Evaluation'!$A$55:$F$346,4,0),IFERROR(VLOOKUP($B253,'Privacy Analyst Evaluation'!$A$46:$F$120,4,0),""))&amp;""</f>
        <v/>
      </c>
      <c r="F253" s="209" t="str">
        <f>IFERROR(VLOOKUP($B253,'Institution Evaluation'!$A$55:$F$346,6,0),IFERROR(VLOOKUP($B253,'Privacy Analyst Evaluation'!$A$46:$F$120,6,0),""))&amp;""</f>
        <v/>
      </c>
      <c r="G253" s="248"/>
      <c r="H253" s="209" t="str">
        <f>IFERROR(IF($H252+1&gt;'(backend scoring)'!$Q$335,"",$H252+1),"")</f>
        <v/>
      </c>
      <c r="I253" s="209" t="str">
        <f t="array" ref="I253">XLOOKUP($H253,'(backend scoring)'!$S$2:$S$333,'(backend scoring)'!$A$2:$A$333,"")</f>
        <v/>
      </c>
      <c r="J253" s="209" t="str">
        <f>IFERROR(VLOOKUP($I253,'Institution Evaluation'!$A$55:$F$346,2,0),IFERROR(VLOOKUP($I253,'Privacy Analyst Evaluation'!$A$46:$F$120,2,0),""))</f>
        <v/>
      </c>
      <c r="K253" s="209" t="str">
        <f>IFERROR(VLOOKUP($I253,'Institution Evaluation'!$A$55:$F$346,3,0),IFERROR(VLOOKUP($I253,'Privacy Analyst Evaluation'!$A$46:$F$120,3,0),""))&amp;""</f>
        <v/>
      </c>
      <c r="L253" s="209" t="str">
        <f>IFERROR(VLOOKUP($I253,'Institution Evaluation'!$A$55:$F$346,4,0),IFERROR(VLOOKUP($I253,'Privacy Analyst Evaluation'!$A$46:$F$120,4,0),""))&amp;""</f>
        <v/>
      </c>
      <c r="M253" s="209" t="str">
        <f>IFERROR(VLOOKUP($I253,'Institution Evaluation'!$A$55:$F$346,6,0),IFERROR(VLOOKUP($I253,'Privacy Analyst Evaluation'!$A$46:$F$120,6,0),""))&amp;""</f>
        <v/>
      </c>
    </row>
    <row r="254" ht="15.75" customHeight="1">
      <c r="A254" s="209">
        <f>IFERROR(IF($A253+1&gt;'(backend scoring)'!$T$335,"",$A253+1),"")</f>
        <v>52</v>
      </c>
      <c r="B254" s="209" t="str">
        <f t="array" ref="B254">XLOOKUP($A254,'(backend scoring)'!$V$2:$V$333,'(backend scoring)'!$A$2:$A$333,"")</f>
        <v>PPPR-02</v>
      </c>
      <c r="C254" s="209" t="str">
        <f>IFERROR(VLOOKUP($B254,'Institution Evaluation'!$A$55:$F$346,2,0),IFERROR(VLOOKUP($B254,'Privacy Analyst Evaluation'!$A$46:$F$120,2,0),""))&amp;""</f>
        <v>Can your organization comply with institutional policies on privacy and data protection with regard to users of institutional systems, if required?*</v>
      </c>
      <c r="D254" s="209" t="str">
        <f>IFERROR(VLOOKUP($B254,'Institution Evaluation'!$A$55:$F$346,3,0),IFERROR(VLOOKUP($B254,'Privacy Analyst Evaluation'!$A$46:$F$120,3,0),""))&amp;""</f>
        <v>Yes</v>
      </c>
      <c r="E254" s="209" t="str">
        <f>IFERROR(VLOOKUP($B254,'Institution Evaluation'!$A$55:$F$346,4,0),IFERROR(VLOOKUP($B254,'Privacy Analyst Evaluation'!$A$46:$F$120,4,0),""))&amp;""</f>
        <v>We will comply with customers’ privacy and data protection policies as contracted.</v>
      </c>
      <c r="F254" s="209" t="str">
        <f>IFERROR(VLOOKUP($B254,'Institution Evaluation'!$A$55:$F$346,6,0),IFERROR(VLOOKUP($B254,'Privacy Analyst Evaluation'!$A$46:$F$120,6,0),""))&amp;""</f>
        <v/>
      </c>
      <c r="G254" s="248"/>
      <c r="H254" s="209" t="str">
        <f>IFERROR(IF($H253+1&gt;'(backend scoring)'!$Q$335,"",$H253+1),"")</f>
        <v/>
      </c>
      <c r="I254" s="209" t="str">
        <f t="array" ref="I254">XLOOKUP($H254,'(backend scoring)'!$S$2:$S$333,'(backend scoring)'!$A$2:$A$333,"")</f>
        <v/>
      </c>
      <c r="J254" s="209" t="str">
        <f>IFERROR(VLOOKUP($I254,'Institution Evaluation'!$A$55:$F$346,2,0),IFERROR(VLOOKUP($I254,'Privacy Analyst Evaluation'!$A$46:$F$120,2,0),""))</f>
        <v/>
      </c>
      <c r="K254" s="209" t="str">
        <f>IFERROR(VLOOKUP($I254,'Institution Evaluation'!$A$55:$F$346,3,0),IFERROR(VLOOKUP($I254,'Privacy Analyst Evaluation'!$A$46:$F$120,3,0),""))&amp;""</f>
        <v/>
      </c>
      <c r="L254" s="209" t="str">
        <f>IFERROR(VLOOKUP($I254,'Institution Evaluation'!$A$55:$F$346,4,0),IFERROR(VLOOKUP($I254,'Privacy Analyst Evaluation'!$A$46:$F$120,4,0),""))&amp;""</f>
        <v/>
      </c>
      <c r="M254" s="209" t="str">
        <f>IFERROR(VLOOKUP($I254,'Institution Evaluation'!$A$55:$F$346,6,0),IFERROR(VLOOKUP($I254,'Privacy Analyst Evaluation'!$A$46:$F$120,6,0),""))&amp;""</f>
        <v/>
      </c>
    </row>
    <row r="255" ht="15.75" customHeight="1">
      <c r="A255" s="209">
        <f>IFERROR(IF($A254+1&gt;'(backend scoring)'!$T$335,"",$A254+1),"")</f>
        <v>53</v>
      </c>
      <c r="B255" s="209" t="str">
        <f t="array" ref="B255">XLOOKUP($A255,'(backend scoring)'!$V$2:$V$333,'(backend scoring)'!$A$2:$A$333,"")</f>
        <v>PPPR-03</v>
      </c>
      <c r="C255" s="209" t="str">
        <f>IFERROR(VLOOKUP($B255,'Institution Evaluation'!$A$55:$F$346,2,0),IFERROR(VLOOKUP($B255,'Privacy Analyst Evaluation'!$A$46:$F$120,2,0),""))&amp;""</f>
        <v>Is your company subject to the institution's geographic region's laws and regulations?*</v>
      </c>
      <c r="D255" s="209" t="str">
        <f>IFERROR(VLOOKUP($B255,'Institution Evaluation'!$A$55:$F$346,3,0),IFERROR(VLOOKUP($B255,'Privacy Analyst Evaluation'!$A$46:$F$120,3,0),""))&amp;""</f>
        <v>Yes</v>
      </c>
      <c r="E255" s="209" t="str">
        <f>IFERROR(VLOOKUP($B255,'Institution Evaluation'!$A$55:$F$346,4,0),IFERROR(VLOOKUP($B255,'Privacy Analyst Evaluation'!$A$46:$F$120,4,0),""))&amp;""</f>
        <v>CoGrader is headquartered in the USA and complies with applicable regional laws and contractual residency requirements where required. </v>
      </c>
      <c r="F255" s="209" t="str">
        <f>IFERROR(VLOOKUP($B255,'Institution Evaluation'!$A$55:$F$346,6,0),IFERROR(VLOOKUP($B255,'Privacy Analyst Evaluation'!$A$46:$F$120,6,0),""))&amp;""</f>
        <v/>
      </c>
      <c r="G255" s="248"/>
      <c r="H255" s="209" t="str">
        <f>IFERROR(IF($H254+1&gt;'(backend scoring)'!$Q$335,"",$H254+1),"")</f>
        <v/>
      </c>
      <c r="I255" s="209" t="str">
        <f t="array" ref="I255">XLOOKUP($H255,'(backend scoring)'!$S$2:$S$333,'(backend scoring)'!$A$2:$A$333,"")</f>
        <v/>
      </c>
      <c r="J255" s="209" t="str">
        <f>IFERROR(VLOOKUP($I255,'Institution Evaluation'!$A$55:$F$346,2,0),IFERROR(VLOOKUP($I255,'Privacy Analyst Evaluation'!$A$46:$F$120,2,0),""))</f>
        <v/>
      </c>
      <c r="K255" s="209" t="str">
        <f>IFERROR(VLOOKUP($I255,'Institution Evaluation'!$A$55:$F$346,3,0),IFERROR(VLOOKUP($I255,'Privacy Analyst Evaluation'!$A$46:$F$120,3,0),""))&amp;""</f>
        <v/>
      </c>
      <c r="L255" s="209" t="str">
        <f>IFERROR(VLOOKUP($I255,'Institution Evaluation'!$A$55:$F$346,4,0),IFERROR(VLOOKUP($I255,'Privacy Analyst Evaluation'!$A$46:$F$120,4,0),""))&amp;""</f>
        <v/>
      </c>
      <c r="M255" s="209" t="str">
        <f>IFERROR(VLOOKUP($I255,'Institution Evaluation'!$A$55:$F$346,6,0),IFERROR(VLOOKUP($I255,'Privacy Analyst Evaluation'!$A$46:$F$120,6,0),""))&amp;""</f>
        <v/>
      </c>
    </row>
    <row r="256" ht="15.75" customHeight="1">
      <c r="A256" s="209">
        <f>IFERROR(IF($A255+1&gt;'(backend scoring)'!$T$335,"",$A255+1),"")</f>
        <v>54</v>
      </c>
      <c r="B256" s="209" t="str">
        <f t="array" ref="B256">XLOOKUP($A256,'(backend scoring)'!$V$2:$V$333,'(backend scoring)'!$A$2:$A$333,"")</f>
        <v>VULN-01</v>
      </c>
      <c r="C256" s="209" t="str">
        <f>IFERROR(VLOOKUP($B256,'Institution Evaluation'!$A$55:$F$346,2,0),IFERROR(VLOOKUP($B256,'Privacy Analyst Evaluation'!$A$46:$F$120,2,0),""))&amp;""</f>
        <v>Are your systems and applications scanned with an authenticated user account for vulnerabilities (that are remediated) prior to new releases?*</v>
      </c>
      <c r="D256" s="209" t="str">
        <f>IFERROR(VLOOKUP($B256,'Institution Evaluation'!$A$55:$F$346,3,0),IFERROR(VLOOKUP($B256,'Privacy Analyst Evaluation'!$A$46:$F$120,3,0),""))&amp;""</f>
        <v>Yes</v>
      </c>
      <c r="E256" s="209" t="str">
        <f>IFERROR(VLOOKUP($B256,'Institution Evaluation'!$A$55:$F$346,4,0),IFERROR(VLOOKUP($B256,'Privacy Analyst Evaluation'!$A$46:$F$120,4,0),""))&amp;""</f>
        <v>Yes. CoGrader maintains a comprehensive vulnerability management and secure development program:
Host-based vulnerability scans are performed at least quarterly on all external-facing systems (Control CA-16)
Critical and high vulnerabilities are tracked to remediation
A formal systems development life cycle (SDLC) methodology is in place that governs the development, acquisition, implementation, changes, and maintenance of information systems and related technology requirements (Control CA-35)
All changes to software and infrastructure components must be authorized, formally documented, tested, reviewed, and approved prior to being implemented in the production environment (Control CA-39)
Quality assurance testing and code reviews are performed in a separate environment before pushing to production
Source code is managed in a private GitHub repository, with version control allowing for tracking changes and rollbacks as needed
Infrastructure supporting the service is patched as part of routine maintenance and as a result of identified vulnerabilities to ensure servers are hardened against security threats (Control CA-67)
The company's formal policies outline requirements for vulnerability management and system monitoring (Control CA-75)</v>
      </c>
      <c r="F256" s="209" t="str">
        <f>IFERROR(VLOOKUP($B256,'Institution Evaluation'!$A$55:$F$346,6,0),IFERROR(VLOOKUP($B256,'Privacy Analyst Evaluation'!$A$46:$F$120,6,0),""))&amp;""</f>
        <v/>
      </c>
      <c r="G256" s="248"/>
      <c r="H256" s="209" t="str">
        <f>IFERROR(IF($H255+1&gt;'(backend scoring)'!$Q$335,"",$H255+1),"")</f>
        <v/>
      </c>
      <c r="I256" s="209" t="str">
        <f t="array" ref="I256">XLOOKUP($H256,'(backend scoring)'!$S$2:$S$333,'(backend scoring)'!$A$2:$A$333,"")</f>
        <v/>
      </c>
      <c r="J256" s="209" t="str">
        <f>IFERROR(VLOOKUP($I256,'Institution Evaluation'!$A$55:$F$346,2,0),IFERROR(VLOOKUP($I256,'Privacy Analyst Evaluation'!$A$46:$F$120,2,0),""))</f>
        <v/>
      </c>
      <c r="K256" s="209" t="str">
        <f>IFERROR(VLOOKUP($I256,'Institution Evaluation'!$A$55:$F$346,3,0),IFERROR(VLOOKUP($I256,'Privacy Analyst Evaluation'!$A$46:$F$120,3,0),""))&amp;""</f>
        <v/>
      </c>
      <c r="L256" s="209" t="str">
        <f>IFERROR(VLOOKUP($I256,'Institution Evaluation'!$A$55:$F$346,4,0),IFERROR(VLOOKUP($I256,'Privacy Analyst Evaluation'!$A$46:$F$120,4,0),""))&amp;""</f>
        <v/>
      </c>
      <c r="M256" s="209" t="str">
        <f>IFERROR(VLOOKUP($I256,'Institution Evaluation'!$A$55:$F$346,6,0),IFERROR(VLOOKUP($I256,'Privacy Analyst Evaluation'!$A$46:$F$120,6,0),""))&amp;""</f>
        <v/>
      </c>
    </row>
    <row r="257" ht="15.75" customHeight="1">
      <c r="A257" s="209">
        <f>IFERROR(IF($A256+1&gt;'(backend scoring)'!$T$335,"",$A256+1),"")</f>
        <v>55</v>
      </c>
      <c r="B257" s="209" t="str">
        <f t="array" ref="B257">XLOOKUP($A257,'(backend scoring)'!$V$2:$V$333,'(backend scoring)'!$A$2:$A$333,"")</f>
        <v>VULN-02</v>
      </c>
      <c r="C257" s="209" t="str">
        <f>IFERROR(VLOOKUP($B257,'Institution Evaluation'!$A$55:$F$346,2,0),IFERROR(VLOOKUP($B257,'Privacy Analyst Evaluation'!$A$46:$F$120,2,0),""))&amp;""</f>
        <v>Will you provide results of application and system vulnerability scans to the institution?*</v>
      </c>
      <c r="D257" s="209" t="str">
        <f>IFERROR(VLOOKUP($B257,'Institution Evaluation'!$A$55:$F$346,3,0),IFERROR(VLOOKUP($B257,'Privacy Analyst Evaluation'!$A$46:$F$120,3,0),""))&amp;""</f>
        <v>Yes</v>
      </c>
      <c r="E257" s="209" t="str">
        <f>IFERROR(VLOOKUP($B257,'Institution Evaluation'!$A$55:$F$346,4,0),IFERROR(VLOOKUP($B257,'Privacy Analyst Evaluation'!$A$46:$F$120,4,0),""))&amp;""</f>
        <v>Yes. CoGrader can provide vulnerability scan summaries and remediation status to institutional customers upon request, subject to execution of an appropriate confidentiality agreement or NDA. This information may be shared as part of:
Our SOC 2 Type 1 report, which documents our vulnerability management controls and attestation by independent auditors
Security due diligence documentation provided during vendor evaluation processes
Periodic security reviews as defined in customer agreements
Please contact security@cograder.com to request this information.</v>
      </c>
      <c r="F257" s="209" t="str">
        <f>IFERROR(VLOOKUP($B257,'Institution Evaluation'!$A$55:$F$346,6,0),IFERROR(VLOOKUP($B257,'Privacy Analyst Evaluation'!$A$46:$F$120,6,0),""))&amp;""</f>
        <v/>
      </c>
      <c r="G257" s="248"/>
      <c r="H257" s="209" t="str">
        <f>IFERROR(IF($H256+1&gt;'(backend scoring)'!$Q$335,"",$H256+1),"")</f>
        <v/>
      </c>
      <c r="I257" s="209" t="str">
        <f t="array" ref="I257">XLOOKUP($H257,'(backend scoring)'!$S$2:$S$333,'(backend scoring)'!$A$2:$A$333,"")</f>
        <v/>
      </c>
      <c r="J257" s="209" t="str">
        <f>IFERROR(VLOOKUP($I257,'Institution Evaluation'!$A$55:$F$346,2,0),IFERROR(VLOOKUP($I257,'Privacy Analyst Evaluation'!$A$46:$F$120,2,0),""))</f>
        <v/>
      </c>
      <c r="K257" s="209" t="str">
        <f>IFERROR(VLOOKUP($I257,'Institution Evaluation'!$A$55:$F$346,3,0),IFERROR(VLOOKUP($I257,'Privacy Analyst Evaluation'!$A$46:$F$120,3,0),""))&amp;""</f>
        <v/>
      </c>
      <c r="L257" s="209" t="str">
        <f>IFERROR(VLOOKUP($I257,'Institution Evaluation'!$A$55:$F$346,4,0),IFERROR(VLOOKUP($I257,'Privacy Analyst Evaluation'!$A$46:$F$120,4,0),""))&amp;""</f>
        <v/>
      </c>
      <c r="M257" s="209" t="str">
        <f>IFERROR(VLOOKUP($I257,'Institution Evaluation'!$A$55:$F$346,6,0),IFERROR(VLOOKUP($I257,'Privacy Analyst Evaluation'!$A$46:$F$120,6,0),""))&amp;""</f>
        <v/>
      </c>
    </row>
    <row r="258" ht="15.75" customHeight="1">
      <c r="A258" s="209">
        <f>IFERROR(IF($A257+1&gt;'(backend scoring)'!$T$335,"",$A257+1),"")</f>
        <v>56</v>
      </c>
      <c r="B258" s="209" t="str">
        <f t="array" ref="B258">XLOOKUP($A258,'(backend scoring)'!$V$2:$V$333,'(backend scoring)'!$A$2:$A$333,"")</f>
        <v>VULN-03</v>
      </c>
      <c r="C258" s="209" t="str">
        <f>IFERROR(VLOOKUP($B258,'Institution Evaluation'!$A$55:$F$346,2,0),IFERROR(VLOOKUP($B258,'Privacy Analyst Evaluation'!$A$46:$F$120,2,0),""))&amp;""</f>
        <v>Will you allow the institution to perform its own vulnerability testing and/or scanning of your systems and/or application, provided that testing is performed at a mutually agreed upon time and date?*</v>
      </c>
      <c r="D258" s="209" t="str">
        <f>IFERROR(VLOOKUP($B258,'Institution Evaluation'!$A$55:$F$346,3,0),IFERROR(VLOOKUP($B258,'Privacy Analyst Evaluation'!$A$46:$F$120,3,0),""))&amp;""</f>
        <v>Yes</v>
      </c>
      <c r="E258" s="209" t="str">
        <f>IFERROR(VLOOKUP($B258,'Institution Evaluation'!$A$55:$F$346,4,0),IFERROR(VLOOKUP($B258,'Privacy Analyst Evaluation'!$A$46:$F$120,4,0),""))&amp;""</f>
        <v>CoGrader can accommodate customer-initiated security testing under appropriate conditions:
Testing must be coordinated in advance and performed at a mutually agreed upon time and date
A formal authorization agreement or penetration testing rules of engagement document must be executed prior to testing
Testing scope, methods, and boundaries must be defined and approved in advance
CoGrader requests advance notice of at least 14 business days to coordinate internally and with our infrastructure providers
Testing must not disrupt service availability for other customers
Please contact security@cograder.com to initiate a request for customer-directed security testing.</v>
      </c>
      <c r="F258" s="209" t="str">
        <f>IFERROR(VLOOKUP($B258,'Institution Evaluation'!$A$55:$F$346,6,0),IFERROR(VLOOKUP($B258,'Privacy Analyst Evaluation'!$A$46:$F$120,6,0),""))&amp;""</f>
        <v/>
      </c>
      <c r="G258" s="248"/>
      <c r="H258" s="209" t="str">
        <f>IFERROR(IF($H257+1&gt;'(backend scoring)'!$Q$335,"",$H257+1),"")</f>
        <v/>
      </c>
      <c r="I258" s="209" t="str">
        <f t="array" ref="I258">XLOOKUP($H258,'(backend scoring)'!$S$2:$S$333,'(backend scoring)'!$A$2:$A$333,"")</f>
        <v/>
      </c>
      <c r="J258" s="209" t="str">
        <f>IFERROR(VLOOKUP($I258,'Institution Evaluation'!$A$55:$F$346,2,0),IFERROR(VLOOKUP($I258,'Privacy Analyst Evaluation'!$A$46:$F$120,2,0),""))</f>
        <v/>
      </c>
      <c r="K258" s="209" t="str">
        <f>IFERROR(VLOOKUP($I258,'Institution Evaluation'!$A$55:$F$346,3,0),IFERROR(VLOOKUP($I258,'Privacy Analyst Evaluation'!$A$46:$F$120,3,0),""))&amp;""</f>
        <v/>
      </c>
      <c r="L258" s="209" t="str">
        <f>IFERROR(VLOOKUP($I258,'Institution Evaluation'!$A$55:$F$346,4,0),IFERROR(VLOOKUP($I258,'Privacy Analyst Evaluation'!$A$46:$F$120,4,0),""))&amp;""</f>
        <v/>
      </c>
      <c r="M258" s="209" t="str">
        <f>IFERROR(VLOOKUP($I258,'Institution Evaluation'!$A$55:$F$346,6,0),IFERROR(VLOOKUP($I258,'Privacy Analyst Evaluation'!$A$46:$F$120,6,0),""))&amp;""</f>
        <v/>
      </c>
    </row>
    <row r="259" ht="15.75" customHeight="1">
      <c r="A259" s="209">
        <f>IFERROR(IF($A258+1&gt;'(backend scoring)'!$T$335,"",$A258+1),"")</f>
        <v>57</v>
      </c>
      <c r="B259" s="209" t="str">
        <f t="array" ref="B259">XLOOKUP($A259,'(backend scoring)'!$V$2:$V$333,'(backend scoring)'!$A$2:$A$333,"")</f>
        <v>HIPA-01</v>
      </c>
      <c r="C259" s="209" t="str">
        <f>IFERROR(VLOOKUP($B259,'Institution Evaluation'!$A$55:$F$346,2,0),IFERROR(VLOOKUP($B259,'Privacy Analyst Evaluation'!$A$46:$F$120,2,0),""))&amp;""</f>
        <v>Do your workforce members receive regular training related to the Health Insurance Portability and Accountability Act (HIPAA) Privacy and Security Rules and the HITECH Act?*</v>
      </c>
      <c r="D259" s="209" t="str">
        <f>IFERROR(VLOOKUP($B259,'Institution Evaluation'!$A$55:$F$346,3,0),IFERROR(VLOOKUP($B259,'Privacy Analyst Evaluation'!$A$46:$F$120,3,0),""))&amp;""</f>
        <v/>
      </c>
      <c r="E259" s="209" t="str">
        <f>IFERROR(VLOOKUP($B259,'Institution Evaluation'!$A$55:$F$346,4,0),IFERROR(VLOOKUP($B259,'Privacy Analyst Evaluation'!$A$46:$F$120,4,0),""))&amp;""</f>
        <v>This question does not apply.</v>
      </c>
      <c r="F259" s="209" t="str">
        <f>IFERROR(VLOOKUP($B259,'Institution Evaluation'!$A$55:$F$346,6,0),IFERROR(VLOOKUP($B259,'Privacy Analyst Evaluation'!$A$46:$F$120,6,0),""))&amp;""</f>
        <v/>
      </c>
      <c r="G259" s="248"/>
      <c r="H259" s="209" t="str">
        <f>IFERROR(IF($H258+1&gt;'(backend scoring)'!$Q$335,"",$H258+1),"")</f>
        <v/>
      </c>
      <c r="I259" s="209" t="str">
        <f t="array" ref="I259">XLOOKUP($H259,'(backend scoring)'!$S$2:$S$333,'(backend scoring)'!$A$2:$A$333,"")</f>
        <v/>
      </c>
      <c r="J259" s="209" t="str">
        <f>IFERROR(VLOOKUP($I259,'Institution Evaluation'!$A$55:$F$346,2,0),IFERROR(VLOOKUP($I259,'Privacy Analyst Evaluation'!$A$46:$F$120,2,0),""))</f>
        <v/>
      </c>
      <c r="K259" s="209" t="str">
        <f>IFERROR(VLOOKUP($I259,'Institution Evaluation'!$A$55:$F$346,3,0),IFERROR(VLOOKUP($I259,'Privacy Analyst Evaluation'!$A$46:$F$120,3,0),""))&amp;""</f>
        <v/>
      </c>
      <c r="L259" s="209" t="str">
        <f>IFERROR(VLOOKUP($I259,'Institution Evaluation'!$A$55:$F$346,4,0),IFERROR(VLOOKUP($I259,'Privacy Analyst Evaluation'!$A$46:$F$120,4,0),""))&amp;""</f>
        <v/>
      </c>
      <c r="M259" s="209" t="str">
        <f>IFERROR(VLOOKUP($I259,'Institution Evaluation'!$A$55:$F$346,6,0),IFERROR(VLOOKUP($I259,'Privacy Analyst Evaluation'!$A$46:$F$120,6,0),""))&amp;""</f>
        <v/>
      </c>
    </row>
    <row r="260" ht="15.75" customHeight="1">
      <c r="A260" s="209">
        <f>IFERROR(IF($A259+1&gt;'(backend scoring)'!$T$335,"",$A259+1),"")</f>
        <v>58</v>
      </c>
      <c r="B260" s="209" t="str">
        <f t="array" ref="B260">XLOOKUP($A260,'(backend scoring)'!$V$2:$V$333,'(backend scoring)'!$A$2:$A$333,"")</f>
        <v>HIPA-02</v>
      </c>
      <c r="C260" s="209" t="str">
        <f>IFERROR(VLOOKUP($B260,'Institution Evaluation'!$A$55:$F$346,2,0),IFERROR(VLOOKUP($B260,'Privacy Analyst Evaluation'!$A$46:$F$120,2,0),""))&amp;""</f>
        <v>Have you identified areas of risk?*</v>
      </c>
      <c r="D260" s="209" t="str">
        <f>IFERROR(VLOOKUP($B260,'Institution Evaluation'!$A$55:$F$346,3,0),IFERROR(VLOOKUP($B260,'Privacy Analyst Evaluation'!$A$46:$F$120,3,0),""))&amp;""</f>
        <v/>
      </c>
      <c r="E260" s="209" t="str">
        <f>IFERROR(VLOOKUP($B260,'Institution Evaluation'!$A$55:$F$346,4,0),IFERROR(VLOOKUP($B260,'Privacy Analyst Evaluation'!$A$46:$F$120,4,0),""))&amp;""</f>
        <v>This question does not apply.</v>
      </c>
      <c r="F260" s="209" t="str">
        <f>IFERROR(VLOOKUP($B260,'Institution Evaluation'!$A$55:$F$346,6,0),IFERROR(VLOOKUP($B260,'Privacy Analyst Evaluation'!$A$46:$F$120,6,0),""))&amp;""</f>
        <v/>
      </c>
      <c r="G260" s="248"/>
      <c r="H260" s="209" t="str">
        <f>IFERROR(IF($H259+1&gt;'(backend scoring)'!$Q$335,"",$H259+1),"")</f>
        <v/>
      </c>
      <c r="I260" s="209" t="str">
        <f t="array" ref="I260">XLOOKUP($H260,'(backend scoring)'!$S$2:$S$333,'(backend scoring)'!$A$2:$A$333,"")</f>
        <v/>
      </c>
      <c r="J260" s="209" t="str">
        <f>IFERROR(VLOOKUP($I260,'Institution Evaluation'!$A$55:$F$346,2,0),IFERROR(VLOOKUP($I260,'Privacy Analyst Evaluation'!$A$46:$F$120,2,0),""))</f>
        <v/>
      </c>
      <c r="K260" s="209" t="str">
        <f>IFERROR(VLOOKUP($I260,'Institution Evaluation'!$A$55:$F$346,3,0),IFERROR(VLOOKUP($I260,'Privacy Analyst Evaluation'!$A$46:$F$120,3,0),""))&amp;""</f>
        <v/>
      </c>
      <c r="L260" s="209" t="str">
        <f>IFERROR(VLOOKUP($I260,'Institution Evaluation'!$A$55:$F$346,4,0),IFERROR(VLOOKUP($I260,'Privacy Analyst Evaluation'!$A$46:$F$120,4,0),""))&amp;""</f>
        <v/>
      </c>
      <c r="M260" s="209" t="str">
        <f>IFERROR(VLOOKUP($I260,'Institution Evaluation'!$A$55:$F$346,6,0),IFERROR(VLOOKUP($I260,'Privacy Analyst Evaluation'!$A$46:$F$120,6,0),""))&amp;""</f>
        <v/>
      </c>
    </row>
    <row r="261" ht="15.75" customHeight="1">
      <c r="A261" s="209">
        <f>IFERROR(IF($A260+1&gt;'(backend scoring)'!$T$335,"",$A260+1),"")</f>
        <v>59</v>
      </c>
      <c r="B261" s="209" t="str">
        <f t="array" ref="B261">XLOOKUP($A261,'(backend scoring)'!$V$2:$V$333,'(backend scoring)'!$A$2:$A$333,"")</f>
        <v>HIPA-03</v>
      </c>
      <c r="C261" s="209" t="str">
        <f>IFERROR(VLOOKUP($B261,'Institution Evaluation'!$A$55:$F$346,2,0),IFERROR(VLOOKUP($B261,'Privacy Analyst Evaluation'!$A$46:$F$120,2,0),""))&amp;""</f>
        <v>Have the relevant policies/plans been tested?*</v>
      </c>
      <c r="D261" s="209" t="str">
        <f>IFERROR(VLOOKUP($B261,'Institution Evaluation'!$A$55:$F$346,3,0),IFERROR(VLOOKUP($B261,'Privacy Analyst Evaluation'!$A$46:$F$120,3,0),""))&amp;""</f>
        <v/>
      </c>
      <c r="E261" s="209" t="str">
        <f>IFERROR(VLOOKUP($B261,'Institution Evaluation'!$A$55:$F$346,4,0),IFERROR(VLOOKUP($B261,'Privacy Analyst Evaluation'!$A$46:$F$120,4,0),""))&amp;""</f>
        <v>This question does not apply.</v>
      </c>
      <c r="F261" s="209" t="str">
        <f>IFERROR(VLOOKUP($B261,'Institution Evaluation'!$A$55:$F$346,6,0),IFERROR(VLOOKUP($B261,'Privacy Analyst Evaluation'!$A$46:$F$120,6,0),""))&amp;""</f>
        <v/>
      </c>
      <c r="G261" s="248"/>
      <c r="H261" s="209" t="str">
        <f>IFERROR(IF($H260+1&gt;'(backend scoring)'!$Q$335,"",$H260+1),"")</f>
        <v/>
      </c>
      <c r="I261" s="209" t="str">
        <f t="array" ref="I261">XLOOKUP($H261,'(backend scoring)'!$S$2:$S$333,'(backend scoring)'!$A$2:$A$333,"")</f>
        <v/>
      </c>
      <c r="J261" s="209" t="str">
        <f>IFERROR(VLOOKUP($I261,'Institution Evaluation'!$A$55:$F$346,2,0),IFERROR(VLOOKUP($I261,'Privacy Analyst Evaluation'!$A$46:$F$120,2,0),""))</f>
        <v/>
      </c>
      <c r="K261" s="209" t="str">
        <f>IFERROR(VLOOKUP($I261,'Institution Evaluation'!$A$55:$F$346,3,0),IFERROR(VLOOKUP($I261,'Privacy Analyst Evaluation'!$A$46:$F$120,3,0),""))&amp;""</f>
        <v/>
      </c>
      <c r="L261" s="209" t="str">
        <f>IFERROR(VLOOKUP($I261,'Institution Evaluation'!$A$55:$F$346,4,0),IFERROR(VLOOKUP($I261,'Privacy Analyst Evaluation'!$A$46:$F$120,4,0),""))&amp;""</f>
        <v/>
      </c>
      <c r="M261" s="209" t="str">
        <f>IFERROR(VLOOKUP($I261,'Institution Evaluation'!$A$55:$F$346,6,0),IFERROR(VLOOKUP($I261,'Privacy Analyst Evaluation'!$A$46:$F$120,6,0),""))&amp;""</f>
        <v/>
      </c>
    </row>
    <row r="262" ht="15.75" customHeight="1">
      <c r="A262" s="209">
        <f>IFERROR(IF($A261+1&gt;'(backend scoring)'!$T$335,"",$A261+1),"")</f>
        <v>60</v>
      </c>
      <c r="B262" s="209" t="str">
        <f t="array" ref="B262">XLOOKUP($A262,'(backend scoring)'!$V$2:$V$333,'(backend scoring)'!$A$2:$A$333,"")</f>
        <v>HIPA-04</v>
      </c>
      <c r="C262" s="209" t="str">
        <f>IFERROR(VLOOKUP($B262,'Institution Evaluation'!$A$55:$F$346,2,0),IFERROR(VLOOKUP($B262,'Privacy Analyst Evaluation'!$A$46:$F$120,2,0),""))&amp;""</f>
        <v>Have you entered into a Business Associate Agreements with all subcontractors who may have access to protected health information (PHI)?*</v>
      </c>
      <c r="D262" s="209" t="str">
        <f>IFERROR(VLOOKUP($B262,'Institution Evaluation'!$A$55:$F$346,3,0),IFERROR(VLOOKUP($B262,'Privacy Analyst Evaluation'!$A$46:$F$120,3,0),""))&amp;""</f>
        <v/>
      </c>
      <c r="E262" s="209" t="str">
        <f>IFERROR(VLOOKUP($B262,'Institution Evaluation'!$A$55:$F$346,4,0),IFERROR(VLOOKUP($B262,'Privacy Analyst Evaluation'!$A$46:$F$120,4,0),""))&amp;""</f>
        <v>This question does not apply.</v>
      </c>
      <c r="F262" s="209" t="str">
        <f>IFERROR(VLOOKUP($B262,'Institution Evaluation'!$A$55:$F$346,6,0),IFERROR(VLOOKUP($B262,'Privacy Analyst Evaluation'!$A$46:$F$120,6,0),""))&amp;""</f>
        <v/>
      </c>
      <c r="G262" s="248"/>
      <c r="H262" s="209" t="str">
        <f>IFERROR(IF($H261+1&gt;'(backend scoring)'!$Q$335,"",$H261+1),"")</f>
        <v/>
      </c>
      <c r="I262" s="209" t="str">
        <f t="array" ref="I262">XLOOKUP($H262,'(backend scoring)'!$S$2:$S$333,'(backend scoring)'!$A$2:$A$333,"")</f>
        <v/>
      </c>
      <c r="J262" s="209" t="str">
        <f>IFERROR(VLOOKUP($I262,'Institution Evaluation'!$A$55:$F$346,2,0),IFERROR(VLOOKUP($I262,'Privacy Analyst Evaluation'!$A$46:$F$120,2,0),""))</f>
        <v/>
      </c>
      <c r="K262" s="209" t="str">
        <f>IFERROR(VLOOKUP($I262,'Institution Evaluation'!$A$55:$F$346,3,0),IFERROR(VLOOKUP($I262,'Privacy Analyst Evaluation'!$A$46:$F$120,3,0),""))&amp;""</f>
        <v/>
      </c>
      <c r="L262" s="209" t="str">
        <f>IFERROR(VLOOKUP($I262,'Institution Evaluation'!$A$55:$F$346,4,0),IFERROR(VLOOKUP($I262,'Privacy Analyst Evaluation'!$A$46:$F$120,4,0),""))&amp;""</f>
        <v/>
      </c>
      <c r="M262" s="209" t="str">
        <f>IFERROR(VLOOKUP($I262,'Institution Evaluation'!$A$55:$F$346,6,0),IFERROR(VLOOKUP($I262,'Privacy Analyst Evaluation'!$A$46:$F$120,6,0),""))&amp;""</f>
        <v/>
      </c>
    </row>
    <row r="263" ht="15.75" customHeight="1">
      <c r="A263" s="209">
        <f>IFERROR(IF($A262+1&gt;'(backend scoring)'!$T$335,"",$A262+1),"")</f>
        <v>61</v>
      </c>
      <c r="B263" s="209" t="str">
        <f t="array" ref="B263">XLOOKUP($A263,'(backend scoring)'!$V$2:$V$333,'(backend scoring)'!$A$2:$A$333,"")</f>
        <v>PCID-01</v>
      </c>
      <c r="C263" s="209" t="str">
        <f>IFERROR(VLOOKUP($B263,'Institution Evaluation'!$A$55:$F$346,2,0),IFERROR(VLOOKUP($B263,'Privacy Analyst Evaluation'!$A$46:$F$120,2,0),""))&amp;""</f>
        <v>Do you have a current, executed within the past year, Attestation of Compliance (AoC) or Report on Compliance (RoC)?*</v>
      </c>
      <c r="D263" s="209" t="str">
        <f>IFERROR(VLOOKUP($B263,'Institution Evaluation'!$A$55:$F$346,3,0),IFERROR(VLOOKUP($B263,'Privacy Analyst Evaluation'!$A$46:$F$120,3,0),""))&amp;""</f>
        <v>No</v>
      </c>
      <c r="E263" s="209" t="str">
        <f>IFERROR(VLOOKUP($B263,'Institution Evaluation'!$A$55:$F$346,4,0),IFERROR(VLOOKUP($B263,'Privacy Analyst Evaluation'!$A$46:$F$120,4,0),""))&amp;""</f>
        <v>This question does not apply.</v>
      </c>
      <c r="F263" s="209" t="str">
        <f>IFERROR(VLOOKUP($B263,'Institution Evaluation'!$A$55:$F$346,6,0),IFERROR(VLOOKUP($B263,'Privacy Analyst Evaluation'!$A$46:$F$120,6,0),""))&amp;""</f>
        <v/>
      </c>
      <c r="G263" s="248"/>
      <c r="H263" s="209" t="str">
        <f>IFERROR(IF($H262+1&gt;'(backend scoring)'!$Q$335,"",$H262+1),"")</f>
        <v/>
      </c>
      <c r="I263" s="209" t="str">
        <f t="array" ref="I263">XLOOKUP($H263,'(backend scoring)'!$S$2:$S$333,'(backend scoring)'!$A$2:$A$333,"")</f>
        <v/>
      </c>
      <c r="J263" s="209" t="str">
        <f>IFERROR(VLOOKUP($I263,'Institution Evaluation'!$A$55:$F$346,2,0),IFERROR(VLOOKUP($I263,'Privacy Analyst Evaluation'!$A$46:$F$120,2,0),""))</f>
        <v/>
      </c>
      <c r="K263" s="209" t="str">
        <f>IFERROR(VLOOKUP($I263,'Institution Evaluation'!$A$55:$F$346,3,0),IFERROR(VLOOKUP($I263,'Privacy Analyst Evaluation'!$A$46:$F$120,3,0),""))&amp;""</f>
        <v/>
      </c>
      <c r="L263" s="209" t="str">
        <f>IFERROR(VLOOKUP($I263,'Institution Evaluation'!$A$55:$F$346,4,0),IFERROR(VLOOKUP($I263,'Privacy Analyst Evaluation'!$A$46:$F$120,4,0),""))&amp;""</f>
        <v/>
      </c>
      <c r="M263" s="209" t="str">
        <f>IFERROR(VLOOKUP($I263,'Institution Evaluation'!$A$55:$F$346,6,0),IFERROR(VLOOKUP($I263,'Privacy Analyst Evaluation'!$A$46:$F$120,6,0),""))&amp;""</f>
        <v/>
      </c>
    </row>
    <row r="264" ht="15.75" customHeight="1">
      <c r="A264" s="209">
        <f>IFERROR(IF($A263+1&gt;'(backend scoring)'!$T$335,"",$A263+1),"")</f>
        <v>62</v>
      </c>
      <c r="B264" s="209" t="str">
        <f t="array" ref="B264">XLOOKUP($A264,'(backend scoring)'!$V$2:$V$333,'(backend scoring)'!$A$2:$A$333,"")</f>
        <v>PCID-02</v>
      </c>
      <c r="C264" s="209" t="str">
        <f>IFERROR(VLOOKUP($B264,'Institution Evaluation'!$A$55:$F$346,2,0),IFERROR(VLOOKUP($B264,'Privacy Analyst Evaluation'!$A$46:$F$120,2,0),""))&amp;""</f>
        <v>Is the application listed as an approved Payment Application Data Security Standard (PA-DSS) application?*</v>
      </c>
      <c r="D264" s="209" t="str">
        <f>IFERROR(VLOOKUP($B264,'Institution Evaluation'!$A$55:$F$346,3,0),IFERROR(VLOOKUP($B264,'Privacy Analyst Evaluation'!$A$46:$F$120,3,0),""))&amp;""</f>
        <v>No</v>
      </c>
      <c r="E264" s="209" t="str">
        <f>IFERROR(VLOOKUP($B264,'Institution Evaluation'!$A$55:$F$346,4,0),IFERROR(VLOOKUP($B264,'Privacy Analyst Evaluation'!$A$46:$F$120,4,0),""))&amp;""</f>
        <v>This question does not apply.</v>
      </c>
      <c r="F264" s="209" t="str">
        <f>IFERROR(VLOOKUP($B264,'Institution Evaluation'!$A$55:$F$346,6,0),IFERROR(VLOOKUP($B264,'Privacy Analyst Evaluation'!$A$46:$F$120,6,0),""))&amp;""</f>
        <v/>
      </c>
      <c r="G264" s="248"/>
      <c r="H264" s="209" t="str">
        <f>IFERROR(IF($H263+1&gt;'(backend scoring)'!$Q$335,"",$H263+1),"")</f>
        <v/>
      </c>
      <c r="I264" s="209" t="str">
        <f t="array" ref="I264">XLOOKUP($H264,'(backend scoring)'!$S$2:$S$333,'(backend scoring)'!$A$2:$A$333,"")</f>
        <v/>
      </c>
      <c r="J264" s="209" t="str">
        <f>IFERROR(VLOOKUP($I264,'Institution Evaluation'!$A$55:$F$346,2,0),IFERROR(VLOOKUP($I264,'Privacy Analyst Evaluation'!$A$46:$F$120,2,0),""))</f>
        <v/>
      </c>
      <c r="K264" s="209" t="str">
        <f>IFERROR(VLOOKUP($I264,'Institution Evaluation'!$A$55:$F$346,3,0),IFERROR(VLOOKUP($I264,'Privacy Analyst Evaluation'!$A$46:$F$120,3,0),""))&amp;""</f>
        <v/>
      </c>
      <c r="L264" s="209" t="str">
        <f>IFERROR(VLOOKUP($I264,'Institution Evaluation'!$A$55:$F$346,4,0),IFERROR(VLOOKUP($I264,'Privacy Analyst Evaluation'!$A$46:$F$120,4,0),""))&amp;""</f>
        <v/>
      </c>
      <c r="M264" s="209" t="str">
        <f>IFERROR(VLOOKUP($I264,'Institution Evaluation'!$A$55:$F$346,6,0),IFERROR(VLOOKUP($I264,'Privacy Analyst Evaluation'!$A$46:$F$120,6,0),""))&amp;""</f>
        <v/>
      </c>
    </row>
    <row r="265" ht="15.75" customHeight="1">
      <c r="A265" s="209">
        <f>IFERROR(IF($A264+1&gt;'(backend scoring)'!$T$335,"",$A264+1),"")</f>
        <v>63</v>
      </c>
      <c r="B265" s="209" t="str">
        <f t="array" ref="B265">XLOOKUP($A265,'(backend scoring)'!$V$2:$V$333,'(backend scoring)'!$A$2:$A$333,"")</f>
        <v>PCID-03</v>
      </c>
      <c r="C265" s="209" t="str">
        <f>IFERROR(VLOOKUP($B265,'Institution Evaluation'!$A$55:$F$346,2,0),IFERROR(VLOOKUP($B265,'Privacy Analyst Evaluation'!$A$46:$F$120,2,0),""))&amp;""</f>
        <v>Does the system or solutions use a third party to collect, store, process, or transmit cardholder (payment/credit/debt card) data?*</v>
      </c>
      <c r="D265" s="209" t="str">
        <f>IFERROR(VLOOKUP($B265,'Institution Evaluation'!$A$55:$F$346,3,0),IFERROR(VLOOKUP($B265,'Privacy Analyst Evaluation'!$A$46:$F$120,3,0),""))&amp;""</f>
        <v>Yes</v>
      </c>
      <c r="E265" s="209" t="str">
        <f>IFERROR(VLOOKUP($B265,'Institution Evaluation'!$A$55:$F$346,4,0),IFERROR(VLOOKUP($B265,'Privacy Analyst Evaluation'!$A$46:$F$120,4,0),""))&amp;""</f>
        <v>This question does not apply.</v>
      </c>
      <c r="F265" s="209" t="str">
        <f>IFERROR(VLOOKUP($B265,'Institution Evaluation'!$A$55:$F$346,6,0),IFERROR(VLOOKUP($B265,'Privacy Analyst Evaluation'!$A$46:$F$120,6,0),""))&amp;""</f>
        <v/>
      </c>
      <c r="G265" s="248"/>
      <c r="H265" s="209" t="str">
        <f>IFERROR(IF($H264+1&gt;'(backend scoring)'!$Q$335,"",$H264+1),"")</f>
        <v/>
      </c>
      <c r="I265" s="209" t="str">
        <f t="array" ref="I265">XLOOKUP($H265,'(backend scoring)'!$S$2:$S$333,'(backend scoring)'!$A$2:$A$333,"")</f>
        <v/>
      </c>
      <c r="J265" s="209" t="str">
        <f>IFERROR(VLOOKUP($I265,'Institution Evaluation'!$A$55:$F$346,2,0),IFERROR(VLOOKUP($I265,'Privacy Analyst Evaluation'!$A$46:$F$120,2,0),""))</f>
        <v/>
      </c>
      <c r="K265" s="209" t="str">
        <f>IFERROR(VLOOKUP($I265,'Institution Evaluation'!$A$55:$F$346,3,0),IFERROR(VLOOKUP($I265,'Privacy Analyst Evaluation'!$A$46:$F$120,3,0),""))&amp;""</f>
        <v/>
      </c>
      <c r="L265" s="209" t="str">
        <f>IFERROR(VLOOKUP($I265,'Institution Evaluation'!$A$55:$F$346,4,0),IFERROR(VLOOKUP($I265,'Privacy Analyst Evaluation'!$A$46:$F$120,4,0),""))&amp;""</f>
        <v/>
      </c>
      <c r="M265" s="209" t="str">
        <f>IFERROR(VLOOKUP($I265,'Institution Evaluation'!$A$55:$F$346,6,0),IFERROR(VLOOKUP($I265,'Privacy Analyst Evaluation'!$A$46:$F$120,6,0),""))&amp;""</f>
        <v/>
      </c>
    </row>
    <row r="266" ht="15.75" customHeight="1">
      <c r="A266" s="209">
        <f>IFERROR(IF($A265+1&gt;'(backend scoring)'!$T$335,"",$A265+1),"")</f>
        <v>64</v>
      </c>
      <c r="B266" s="209" t="str">
        <f t="array" ref="B266">XLOOKUP($A266,'(backend scoring)'!$V$2:$V$333,'(backend scoring)'!$A$2:$A$333,"")</f>
        <v>PCOM-01</v>
      </c>
      <c r="C266" s="209" t="str">
        <f>IFERROR(VLOOKUP($B266,'Institution Evaluation'!$A$55:$F$346,2,0),IFERROR(VLOOKUP($B266,'Privacy Analyst Evaluation'!$A$46:$F$120,2,0),""))&amp;""</f>
        <v>Have you had a personal data breach in the past three years that involved reporting to a governmental agency, notice to individuals (including voluntary notice), or notice to another organization or institution?*</v>
      </c>
      <c r="D266" s="209" t="str">
        <f>IFERROR(VLOOKUP($B266,'Institution Evaluation'!$A$55:$F$346,3,0),IFERROR(VLOOKUP($B266,'Privacy Analyst Evaluation'!$A$46:$F$120,3,0),""))&amp;""</f>
        <v>No</v>
      </c>
      <c r="E266" s="209" t="str">
        <f>IFERROR(VLOOKUP($B266,'Institution Evaluation'!$A$55:$F$346,4,0),IFERROR(VLOOKUP($B266,'Privacy Analyst Evaluation'!$A$46:$F$120,4,0),""))&amp;""</f>
        <v>CoGrader maintains an incident response program that requires mandatory reporting, notification and remediation steps. Any incident would be investigated and reported consistent with law and contract. We will provide incident history and notices to customers upon request as part of procurement transparency.</v>
      </c>
      <c r="F266" s="209" t="str">
        <f>IFERROR(VLOOKUP($B266,'Institution Evaluation'!$A$55:$F$346,6,0),IFERROR(VLOOKUP($B266,'Privacy Analyst Evaluation'!$A$46:$F$120,6,0),""))&amp;""</f>
        <v/>
      </c>
      <c r="G266" s="248"/>
      <c r="H266" s="209" t="str">
        <f>IFERROR(IF($H265+1&gt;'(backend scoring)'!$Q$335,"",$H265+1),"")</f>
        <v/>
      </c>
      <c r="I266" s="209" t="str">
        <f t="array" ref="I266">XLOOKUP($H266,'(backend scoring)'!$S$2:$S$333,'(backend scoring)'!$A$2:$A$333,"")</f>
        <v/>
      </c>
      <c r="J266" s="209" t="str">
        <f>IFERROR(VLOOKUP($I266,'Institution Evaluation'!$A$55:$F$346,2,0),IFERROR(VLOOKUP($I266,'Privacy Analyst Evaluation'!$A$46:$F$120,2,0),""))</f>
        <v/>
      </c>
      <c r="K266" s="209" t="str">
        <f>IFERROR(VLOOKUP($I266,'Institution Evaluation'!$A$55:$F$346,3,0),IFERROR(VLOOKUP($I266,'Privacy Analyst Evaluation'!$A$46:$F$120,3,0),""))&amp;""</f>
        <v/>
      </c>
      <c r="L266" s="209" t="str">
        <f>IFERROR(VLOOKUP($I266,'Institution Evaluation'!$A$55:$F$346,4,0),IFERROR(VLOOKUP($I266,'Privacy Analyst Evaluation'!$A$46:$F$120,4,0),""))&amp;""</f>
        <v/>
      </c>
      <c r="M266" s="209" t="str">
        <f>IFERROR(VLOOKUP($I266,'Institution Evaluation'!$A$55:$F$346,6,0),IFERROR(VLOOKUP($I266,'Privacy Analyst Evaluation'!$A$46:$F$120,6,0),""))&amp;""</f>
        <v/>
      </c>
    </row>
    <row r="267" ht="15.75" customHeight="1">
      <c r="A267" s="209">
        <f>IFERROR(IF($A266+1&gt;'(backend scoring)'!$T$335,"",$A266+1),"")</f>
        <v>65</v>
      </c>
      <c r="B267" s="209" t="str">
        <f t="array" ref="B267">XLOOKUP($A267,'(backend scoring)'!$V$2:$V$333,'(backend scoring)'!$A$2:$A$333,"")</f>
        <v>PTHP-01</v>
      </c>
      <c r="C267" s="209" t="str">
        <f>IFERROR(VLOOKUP($B267,'Institution Evaluation'!$A$55:$F$346,2,0),IFERROR(VLOOKUP($B267,'Privacy Analyst Evaluation'!$A$46:$F$120,2,0),""))&amp;""</f>
        <v>Do you have contractual agreements with third parties that require them to maintain standards and to comply with all regulatory requirements?*</v>
      </c>
      <c r="D267" s="209" t="str">
        <f>IFERROR(VLOOKUP($B267,'Institution Evaluation'!$A$55:$F$346,3,0),IFERROR(VLOOKUP($B267,'Privacy Analyst Evaluation'!$A$46:$F$120,3,0),""))&amp;""</f>
        <v>Yes</v>
      </c>
      <c r="E267" s="209" t="str">
        <f>IFERROR(VLOOKUP($B267,'Institution Evaluation'!$A$55:$F$346,4,0),IFERROR(VLOOKUP($B267,'Privacy Analyst Evaluation'!$A$46:$F$120,4,0),""))&amp;""</f>
        <v>Vendor Management and DPAs require subprocessors to meet security and privacy obligations equivalent to CoGrader’s controls. Subprocessor agreements require breach notification, limited access, contractual security controls, and the right to review compliance evidence (for example SOC-2 or ISO attestations). We perform due diligence and annual reviews for high-risk vendors.</v>
      </c>
      <c r="F267" s="209" t="str">
        <f>IFERROR(VLOOKUP($B267,'Institution Evaluation'!$A$55:$F$346,6,0),IFERROR(VLOOKUP($B267,'Privacy Analyst Evaluation'!$A$46:$F$120,6,0),""))&amp;""</f>
        <v/>
      </c>
      <c r="G267" s="248"/>
      <c r="H267" s="209" t="str">
        <f>IFERROR(IF($H266+1&gt;'(backend scoring)'!$Q$335,"",$H266+1),"")</f>
        <v/>
      </c>
      <c r="I267" s="209" t="str">
        <f t="array" ref="I267">XLOOKUP($H267,'(backend scoring)'!$S$2:$S$333,'(backend scoring)'!$A$2:$A$333,"")</f>
        <v/>
      </c>
      <c r="J267" s="209" t="str">
        <f>IFERROR(VLOOKUP($I267,'Institution Evaluation'!$A$55:$F$346,2,0),IFERROR(VLOOKUP($I267,'Privacy Analyst Evaluation'!$A$46:$F$120,2,0),""))</f>
        <v/>
      </c>
      <c r="K267" s="209" t="str">
        <f>IFERROR(VLOOKUP($I267,'Institution Evaluation'!$A$55:$F$346,3,0),IFERROR(VLOOKUP($I267,'Privacy Analyst Evaluation'!$A$46:$F$120,3,0),""))&amp;""</f>
        <v/>
      </c>
      <c r="L267" s="209" t="str">
        <f>IFERROR(VLOOKUP($I267,'Institution Evaluation'!$A$55:$F$346,4,0),IFERROR(VLOOKUP($I267,'Privacy Analyst Evaluation'!$A$46:$F$120,4,0),""))&amp;""</f>
        <v/>
      </c>
      <c r="M267" s="209" t="str">
        <f>IFERROR(VLOOKUP($I267,'Institution Evaluation'!$A$55:$F$346,6,0),IFERROR(VLOOKUP($I267,'Privacy Analyst Evaluation'!$A$46:$F$120,6,0),""))&amp;""</f>
        <v/>
      </c>
    </row>
    <row r="268" ht="15.75" customHeight="1">
      <c r="A268" s="209">
        <f>IFERROR(IF($A267+1&gt;'(backend scoring)'!$T$335,"",$A267+1),"")</f>
        <v>66</v>
      </c>
      <c r="B268" s="209" t="str">
        <f t="array" ref="B268">XLOOKUP($A268,'(backend scoring)'!$V$2:$V$333,'(backend scoring)'!$A$2:$A$333,"")</f>
        <v>PDAT-01</v>
      </c>
      <c r="C268" s="209" t="str">
        <f>IFERROR(VLOOKUP($B268,'Institution Evaluation'!$A$55:$F$346,2,0),IFERROR(VLOOKUP($B268,'Privacy Analyst Evaluation'!$A$46:$F$120,2,0),""))&amp;""</f>
        <v>Do you collect, process, or store demographic information?*</v>
      </c>
      <c r="D268" s="209" t="str">
        <f>IFERROR(VLOOKUP($B268,'Institution Evaluation'!$A$55:$F$346,3,0),IFERROR(VLOOKUP($B268,'Privacy Analyst Evaluation'!$A$46:$F$120,3,0),""))&amp;""</f>
        <v>No</v>
      </c>
      <c r="E268" s="209" t="str">
        <f>IFERROR(VLOOKUP($B268,'Institution Evaluation'!$A$55:$F$346,4,0),IFERROR(VLOOKUP($B268,'Privacy Analyst Evaluation'!$A$46:$F$120,4,0),""))&amp;""</f>
        <v/>
      </c>
      <c r="F268" s="209" t="str">
        <f>IFERROR(VLOOKUP($B268,'Institution Evaluation'!$A$55:$F$346,6,0),IFERROR(VLOOKUP($B268,'Privacy Analyst Evaluation'!$A$46:$F$120,6,0),""))&amp;""</f>
        <v/>
      </c>
      <c r="G268" s="248"/>
      <c r="H268" s="209" t="str">
        <f>IFERROR(IF($H267+1&gt;'(backend scoring)'!$Q$335,"",$H267+1),"")</f>
        <v/>
      </c>
      <c r="I268" s="209" t="str">
        <f t="array" ref="I268">XLOOKUP($H268,'(backend scoring)'!$S$2:$S$333,'(backend scoring)'!$A$2:$A$333,"")</f>
        <v/>
      </c>
      <c r="J268" s="209" t="str">
        <f>IFERROR(VLOOKUP($I268,'Institution Evaluation'!$A$55:$F$346,2,0),IFERROR(VLOOKUP($I268,'Privacy Analyst Evaluation'!$A$46:$F$120,2,0),""))</f>
        <v/>
      </c>
      <c r="K268" s="209" t="str">
        <f>IFERROR(VLOOKUP($I268,'Institution Evaluation'!$A$55:$F$346,3,0),IFERROR(VLOOKUP($I268,'Privacy Analyst Evaluation'!$A$46:$F$120,3,0),""))&amp;""</f>
        <v/>
      </c>
      <c r="L268" s="209" t="str">
        <f>IFERROR(VLOOKUP($I268,'Institution Evaluation'!$A$55:$F$346,4,0),IFERROR(VLOOKUP($I268,'Privacy Analyst Evaluation'!$A$46:$F$120,4,0),""))&amp;""</f>
        <v/>
      </c>
      <c r="M268" s="209" t="str">
        <f>IFERROR(VLOOKUP($I268,'Institution Evaluation'!$A$55:$F$346,6,0),IFERROR(VLOOKUP($I268,'Privacy Analyst Evaluation'!$A$46:$F$120,6,0),""))&amp;""</f>
        <v/>
      </c>
    </row>
    <row r="269" ht="15.75" customHeight="1">
      <c r="A269" s="209">
        <f>IFERROR(IF($A268+1&gt;'(backend scoring)'!$T$335,"",$A268+1),"")</f>
        <v>67</v>
      </c>
      <c r="B269" s="209" t="str">
        <f t="array" ref="B269">XLOOKUP($A269,'(backend scoring)'!$V$2:$V$333,'(backend scoring)'!$A$2:$A$333,"")</f>
        <v>PDAT-02</v>
      </c>
      <c r="C269" s="209" t="str">
        <f>IFERROR(VLOOKUP($B269,'Institution Evaluation'!$A$55:$F$346,2,0),IFERROR(VLOOKUP($B269,'Privacy Analyst Evaluation'!$A$46:$F$120,2,0),""))&amp;""</f>
        <v>Do you capture or create genetic, biometric, or behaviometric information (e.g., facial recognition or fingerprints)?*</v>
      </c>
      <c r="D269" s="209" t="str">
        <f>IFERROR(VLOOKUP($B269,'Institution Evaluation'!$A$55:$F$346,3,0),IFERROR(VLOOKUP($B269,'Privacy Analyst Evaluation'!$A$46:$F$120,3,0),""))&amp;""</f>
        <v>No</v>
      </c>
      <c r="E269" s="209" t="str">
        <f>IFERROR(VLOOKUP($B269,'Institution Evaluation'!$A$55:$F$346,4,0),IFERROR(VLOOKUP($B269,'Privacy Analyst Evaluation'!$A$46:$F$120,4,0),""))&amp;""</f>
        <v/>
      </c>
      <c r="F269" s="209" t="str">
        <f>IFERROR(VLOOKUP($B269,'Institution Evaluation'!$A$55:$F$346,6,0),IFERROR(VLOOKUP($B269,'Privacy Analyst Evaluation'!$A$46:$F$120,6,0),""))&amp;""</f>
        <v/>
      </c>
      <c r="G269" s="248"/>
      <c r="H269" s="209" t="str">
        <f>IFERROR(IF($H268+1&gt;'(backend scoring)'!$Q$335,"",$H268+1),"")</f>
        <v/>
      </c>
      <c r="I269" s="209" t="str">
        <f t="array" ref="I269">XLOOKUP($H269,'(backend scoring)'!$S$2:$S$333,'(backend scoring)'!$A$2:$A$333,"")</f>
        <v/>
      </c>
      <c r="J269" s="209" t="str">
        <f>IFERROR(VLOOKUP($I269,'Institution Evaluation'!$A$55:$F$346,2,0),IFERROR(VLOOKUP($I269,'Privacy Analyst Evaluation'!$A$46:$F$120,2,0),""))</f>
        <v/>
      </c>
      <c r="K269" s="209" t="str">
        <f>IFERROR(VLOOKUP($I269,'Institution Evaluation'!$A$55:$F$346,3,0),IFERROR(VLOOKUP($I269,'Privacy Analyst Evaluation'!$A$46:$F$120,3,0),""))&amp;""</f>
        <v/>
      </c>
      <c r="L269" s="209" t="str">
        <f>IFERROR(VLOOKUP($I269,'Institution Evaluation'!$A$55:$F$346,4,0),IFERROR(VLOOKUP($I269,'Privacy Analyst Evaluation'!$A$46:$F$120,4,0),""))&amp;""</f>
        <v/>
      </c>
      <c r="M269" s="209" t="str">
        <f>IFERROR(VLOOKUP($I269,'Institution Evaluation'!$A$55:$F$346,6,0),IFERROR(VLOOKUP($I269,'Privacy Analyst Evaluation'!$A$46:$F$120,6,0),""))&amp;""</f>
        <v/>
      </c>
    </row>
    <row r="270" ht="15.75" customHeight="1">
      <c r="A270" s="209">
        <f>IFERROR(IF($A269+1&gt;'(backend scoring)'!$T$335,"",$A269+1),"")</f>
        <v>68</v>
      </c>
      <c r="B270" s="209" t="str">
        <f t="array" ref="B270">XLOOKUP($A270,'(backend scoring)'!$V$2:$V$333,'(backend scoring)'!$A$2:$A$333,"")</f>
        <v>PDAT-03</v>
      </c>
      <c r="C270" s="209" t="str">
        <f>IFERROR(VLOOKUP($B270,'Institution Evaluation'!$A$55:$F$346,2,0),IFERROR(VLOOKUP($B270,'Privacy Analyst Evaluation'!$A$46:$F$120,2,0),""))&amp;""</f>
        <v>Do you combine institutional data (including "de-identified," "anonymized," or otherwise masked data) with personal data from any other sources?*</v>
      </c>
      <c r="D270" s="209" t="str">
        <f>IFERROR(VLOOKUP($B270,'Institution Evaluation'!$A$55:$F$346,3,0),IFERROR(VLOOKUP($B270,'Privacy Analyst Evaluation'!$A$46:$F$120,3,0),""))&amp;""</f>
        <v>No</v>
      </c>
      <c r="E270" s="209" t="str">
        <f>IFERROR(VLOOKUP($B270,'Institution Evaluation'!$A$55:$F$346,4,0),IFERROR(VLOOKUP($B270,'Privacy Analyst Evaluation'!$A$46:$F$120,4,0),""))&amp;""</f>
        <v/>
      </c>
      <c r="F270" s="209" t="str">
        <f>IFERROR(VLOOKUP($B270,'Institution Evaluation'!$A$55:$F$346,6,0),IFERROR(VLOOKUP($B270,'Privacy Analyst Evaluation'!$A$46:$F$120,6,0),""))&amp;""</f>
        <v/>
      </c>
      <c r="G270" s="248"/>
      <c r="H270" s="209" t="str">
        <f>IFERROR(IF($H269+1&gt;'(backend scoring)'!$Q$335,"",$H269+1),"")</f>
        <v/>
      </c>
      <c r="I270" s="209" t="str">
        <f t="array" ref="I270">XLOOKUP($H270,'(backend scoring)'!$S$2:$S$333,'(backend scoring)'!$A$2:$A$333,"")</f>
        <v/>
      </c>
      <c r="J270" s="209" t="str">
        <f>IFERROR(VLOOKUP($I270,'Institution Evaluation'!$A$55:$F$346,2,0),IFERROR(VLOOKUP($I270,'Privacy Analyst Evaluation'!$A$46:$F$120,2,0),""))</f>
        <v/>
      </c>
      <c r="K270" s="209" t="str">
        <f>IFERROR(VLOOKUP($I270,'Institution Evaluation'!$A$55:$F$346,3,0),IFERROR(VLOOKUP($I270,'Privacy Analyst Evaluation'!$A$46:$F$120,3,0),""))&amp;""</f>
        <v/>
      </c>
      <c r="L270" s="209" t="str">
        <f>IFERROR(VLOOKUP($I270,'Institution Evaluation'!$A$55:$F$346,4,0),IFERROR(VLOOKUP($I270,'Privacy Analyst Evaluation'!$A$46:$F$120,4,0),""))&amp;""</f>
        <v/>
      </c>
      <c r="M270" s="209" t="str">
        <f>IFERROR(VLOOKUP($I270,'Institution Evaluation'!$A$55:$F$346,6,0),IFERROR(VLOOKUP($I270,'Privacy Analyst Evaluation'!$A$46:$F$120,6,0),""))&amp;""</f>
        <v/>
      </c>
    </row>
    <row r="271" ht="15.75" customHeight="1">
      <c r="A271" s="209">
        <f>IFERROR(IF($A270+1&gt;'(backend scoring)'!$T$335,"",$A270+1),"")</f>
        <v>69</v>
      </c>
      <c r="B271" s="209" t="str">
        <f t="array" ref="B271">XLOOKUP($A271,'(backend scoring)'!$V$2:$V$333,'(backend scoring)'!$A$2:$A$333,"")</f>
        <v>PRPO-06</v>
      </c>
      <c r="C271" s="209" t="str">
        <f>IFERROR(VLOOKUP($B271,'Institution Evaluation'!$A$55:$F$346,2,0),IFERROR(VLOOKUP($B271,'Privacy Analyst Evaluation'!$A$46:$F$120,2,0),""))&amp;""</f>
        <v>Do you have a privacy awareness/training program?*</v>
      </c>
      <c r="D271" s="209" t="str">
        <f>IFERROR(VLOOKUP($B271,'Institution Evaluation'!$A$55:$F$346,3,0),IFERROR(VLOOKUP($B271,'Privacy Analyst Evaluation'!$A$46:$F$120,3,0),""))&amp;""</f>
        <v>Yes</v>
      </c>
      <c r="E271" s="209" t="str">
        <f>IFERROR(VLOOKUP($B271,'Institution Evaluation'!$A$55:$F$346,4,0),IFERROR(VLOOKUP($B271,'Privacy Analyst Evaluation'!$A$46:$F$120,4,0),""))&amp;""</f>
        <v>CoGrader maintains a formal privacy and security awareness program. All new hires receive privacy and security training during onboarding and periodic refresher training thereafter. Role-based privacy modules are provided for product, engineering, support, and customer-facing staff. Training is tracked and enforced via HR and learning systems.</v>
      </c>
      <c r="F271" s="209" t="str">
        <f>IFERROR(VLOOKUP($B271,'Institution Evaluation'!$A$55:$F$346,6,0),IFERROR(VLOOKUP($B271,'Privacy Analyst Evaluation'!$A$46:$F$120,6,0),""))&amp;""</f>
        <v/>
      </c>
      <c r="G271" s="248"/>
      <c r="H271" s="209" t="str">
        <f>IFERROR(IF($H270+1&gt;'(backend scoring)'!$Q$335,"",$H270+1),"")</f>
        <v/>
      </c>
      <c r="I271" s="209" t="str">
        <f t="array" ref="I271">XLOOKUP($H271,'(backend scoring)'!$S$2:$S$333,'(backend scoring)'!$A$2:$A$333,"")</f>
        <v/>
      </c>
      <c r="J271" s="209" t="str">
        <f>IFERROR(VLOOKUP($I271,'Institution Evaluation'!$A$55:$F$346,2,0),IFERROR(VLOOKUP($I271,'Privacy Analyst Evaluation'!$A$46:$F$120,2,0),""))</f>
        <v/>
      </c>
      <c r="K271" s="209" t="str">
        <f>IFERROR(VLOOKUP($I271,'Institution Evaluation'!$A$55:$F$346,3,0),IFERROR(VLOOKUP($I271,'Privacy Analyst Evaluation'!$A$46:$F$120,3,0),""))&amp;""</f>
        <v/>
      </c>
      <c r="L271" s="209" t="str">
        <f>IFERROR(VLOOKUP($I271,'Institution Evaluation'!$A$55:$F$346,4,0),IFERROR(VLOOKUP($I271,'Privacy Analyst Evaluation'!$A$46:$F$120,4,0),""))&amp;""</f>
        <v/>
      </c>
      <c r="M271" s="209" t="str">
        <f>IFERROR(VLOOKUP($I271,'Institution Evaluation'!$A$55:$F$346,6,0),IFERROR(VLOOKUP($I271,'Privacy Analyst Evaluation'!$A$46:$F$120,6,0),""))&amp;""</f>
        <v/>
      </c>
    </row>
    <row r="272" ht="15.75" customHeight="1">
      <c r="A272" s="209">
        <f>IFERROR(IF($A271+1&gt;'(backend scoring)'!$T$335,"",$A271+1),"")</f>
        <v>70</v>
      </c>
      <c r="B272" s="209" t="str">
        <f t="array" ref="B272">XLOOKUP($A272,'(backend scoring)'!$V$2:$V$333,'(backend scoring)'!$A$2:$A$333,"")</f>
        <v>PRPO-12</v>
      </c>
      <c r="C272" s="209" t="str">
        <f>IFERROR(VLOOKUP($B272,'Institution Evaluation'!$A$55:$F$346,2,0),IFERROR(VLOOKUP($B272,'Privacy Analyst Evaluation'!$A$46:$F$120,2,0),""))&amp;""</f>
        <v>Do you share any institutional data with law enforcement without a valid warrant or subpoena?*</v>
      </c>
      <c r="D272" s="209" t="str">
        <f>IFERROR(VLOOKUP($B272,'Institution Evaluation'!$A$55:$F$346,3,0),IFERROR(VLOOKUP($B272,'Privacy Analyst Evaluation'!$A$46:$F$120,3,0),""))&amp;""</f>
        <v>No</v>
      </c>
      <c r="E272" s="209" t="str">
        <f>IFERROR(VLOOKUP($B272,'Institution Evaluation'!$A$55:$F$346,4,0),IFERROR(VLOOKUP($B272,'Privacy Analyst Evaluation'!$A$46:$F$120,4,0),""))&amp;""</f>
        <v>CoGrader does not voluntarily share institutional personal data with law enforcement without a lawful process (warrant, subpoena, or other legal compulsion). Where urgent disclosure is required for imminent harm and permitted by law, legal/privacy review and customer notification procedures apply consistent with contract and legal obligations.</v>
      </c>
      <c r="F272" s="209" t="str">
        <f>IFERROR(VLOOKUP($B272,'Institution Evaluation'!$A$55:$F$346,6,0),IFERROR(VLOOKUP($B272,'Privacy Analyst Evaluation'!$A$46:$F$120,6,0),""))&amp;""</f>
        <v/>
      </c>
      <c r="G272" s="248"/>
      <c r="H272" s="209" t="str">
        <f>IFERROR(IF($H271+1&gt;'(backend scoring)'!$Q$335,"",$H271+1),"")</f>
        <v/>
      </c>
      <c r="I272" s="209" t="str">
        <f t="array" ref="I272">XLOOKUP($H272,'(backend scoring)'!$S$2:$S$333,'(backend scoring)'!$A$2:$A$333,"")</f>
        <v/>
      </c>
      <c r="J272" s="209" t="str">
        <f>IFERROR(VLOOKUP($I272,'Institution Evaluation'!$A$55:$F$346,2,0),IFERROR(VLOOKUP($I272,'Privacy Analyst Evaluation'!$A$46:$F$120,2,0),""))</f>
        <v/>
      </c>
      <c r="K272" s="209" t="str">
        <f>IFERROR(VLOOKUP($I272,'Institution Evaluation'!$A$55:$F$346,3,0),IFERROR(VLOOKUP($I272,'Privacy Analyst Evaluation'!$A$46:$F$120,3,0),""))&amp;""</f>
        <v/>
      </c>
      <c r="L272" s="209" t="str">
        <f>IFERROR(VLOOKUP($I272,'Institution Evaluation'!$A$55:$F$346,4,0),IFERROR(VLOOKUP($I272,'Privacy Analyst Evaluation'!$A$46:$F$120,4,0),""))&amp;""</f>
        <v/>
      </c>
      <c r="M272" s="209" t="str">
        <f>IFERROR(VLOOKUP($I272,'Institution Evaluation'!$A$55:$F$346,6,0),IFERROR(VLOOKUP($I272,'Privacy Analyst Evaluation'!$A$46:$F$120,6,0),""))&amp;""</f>
        <v/>
      </c>
    </row>
    <row r="273" ht="15.75" customHeight="1">
      <c r="A273" s="209">
        <f>IFERROR(IF($A272+1&gt;'(backend scoring)'!$T$335,"",$A272+1),"")</f>
        <v>71</v>
      </c>
      <c r="B273" s="209" t="str">
        <f t="array" ref="B273">XLOOKUP($A273,'(backend scoring)'!$V$2:$V$333,'(backend scoring)'!$A$2:$A$333,"")</f>
        <v>DPAI-02</v>
      </c>
      <c r="C273" s="209" t="str">
        <f>IFERROR(VLOOKUP($B273,'Institution Evaluation'!$A$55:$F$346,2,0),IFERROR(VLOOKUP($B273,'Privacy Analyst Evaluation'!$A$46:$F$120,2,0),""))&amp;""</f>
        <v>Is any institutional data retained in AI processing?*</v>
      </c>
      <c r="D273" s="209" t="str">
        <f>IFERROR(VLOOKUP($B273,'Institution Evaluation'!$A$55:$F$346,3,0),IFERROR(VLOOKUP($B273,'Privacy Analyst Evaluation'!$A$46:$F$120,3,0),""))&amp;""</f>
        <v>No</v>
      </c>
      <c r="E273" s="209" t="str">
        <f>IFERROR(VLOOKUP($B273,'Institution Evaluation'!$A$55:$F$346,4,0),IFERROR(VLOOKUP($B273,'Privacy Analyst Evaluation'!$A$46:$F$120,4,0),""))&amp;""</f>
        <v>CoGrader uses OpenAI OpCo, LLC which provides a “no-training, no-retention” enterprise endpoint.</v>
      </c>
      <c r="F273" s="209" t="str">
        <f>IFERROR(VLOOKUP($B273,'Institution Evaluation'!$A$55:$F$346,6,0),IFERROR(VLOOKUP($B273,'Privacy Analyst Evaluation'!$A$46:$F$120,6,0),""))&amp;""</f>
        <v/>
      </c>
      <c r="G273" s="248"/>
      <c r="H273" s="209" t="str">
        <f>IFERROR(IF($H272+1&gt;'(backend scoring)'!$Q$335,"",$H272+1),"")</f>
        <v/>
      </c>
      <c r="I273" s="209" t="str">
        <f t="array" ref="I273">XLOOKUP($H273,'(backend scoring)'!$S$2:$S$333,'(backend scoring)'!$A$2:$A$333,"")</f>
        <v/>
      </c>
      <c r="J273" s="209" t="str">
        <f>IFERROR(VLOOKUP($I273,'Institution Evaluation'!$A$55:$F$346,2,0),IFERROR(VLOOKUP($I273,'Privacy Analyst Evaluation'!$A$46:$F$120,2,0),""))</f>
        <v/>
      </c>
      <c r="K273" s="209" t="str">
        <f>IFERROR(VLOOKUP($I273,'Institution Evaluation'!$A$55:$F$346,3,0),IFERROR(VLOOKUP($I273,'Privacy Analyst Evaluation'!$A$46:$F$120,3,0),""))&amp;""</f>
        <v/>
      </c>
      <c r="L273" s="209" t="str">
        <f>IFERROR(VLOOKUP($I273,'Institution Evaluation'!$A$55:$F$346,4,0),IFERROR(VLOOKUP($I273,'Privacy Analyst Evaluation'!$A$46:$F$120,4,0),""))&amp;""</f>
        <v/>
      </c>
      <c r="M273" s="209" t="str">
        <f>IFERROR(VLOOKUP($I273,'Institution Evaluation'!$A$55:$F$346,6,0),IFERROR(VLOOKUP($I273,'Privacy Analyst Evaluation'!$A$46:$F$120,6,0),""))&amp;""</f>
        <v/>
      </c>
    </row>
    <row r="274" ht="15.75" customHeight="1">
      <c r="A274" s="209">
        <f>IFERROR(IF($A273+1&gt;'(backend scoring)'!$T$335,"",$A273+1),"")</f>
        <v>72</v>
      </c>
      <c r="B274" s="209" t="str">
        <f t="array" ref="B274">XLOOKUP($A274,'(backend scoring)'!$V$2:$V$333,'(backend scoring)'!$A$2:$A$333,"")</f>
        <v>DPAI-03</v>
      </c>
      <c r="C274" s="209" t="str">
        <f>IFERROR(VLOOKUP($B274,'Institution Evaluation'!$A$55:$F$346,2,0),IFERROR(VLOOKUP($B274,'Privacy Analyst Evaluation'!$A$46:$F$120,2,0),""))&amp;""</f>
        <v>Do you have agreements in place with third parties or subprocessors regarding the protection of customer data and use of AI?*</v>
      </c>
      <c r="D274" s="209" t="str">
        <f>IFERROR(VLOOKUP($B274,'Institution Evaluation'!$A$55:$F$346,3,0),IFERROR(VLOOKUP($B274,'Privacy Analyst Evaluation'!$A$46:$F$120,3,0),""))&amp;""</f>
        <v>Yes</v>
      </c>
      <c r="E274" s="209" t="str">
        <f>IFERROR(VLOOKUP($B274,'Institution Evaluation'!$A$55:$F$346,4,0),IFERROR(VLOOKUP($B274,'Privacy Analyst Evaluation'!$A$46:$F$120,4,0),""))&amp;""</f>
        <v>CoGrader contracts with subprocessors (including AI providers) via DPAs and processor agreements that define permitted uses, restrict model-training on customer data (unless explicitly authorized), require security/privacy controls, and include breach notification obligations. We validate AI providers’ compliance as part of vendor due diligence and require contractual restrictions on training or secondary uses of student data.</v>
      </c>
      <c r="F274" s="209" t="str">
        <f>IFERROR(VLOOKUP($B274,'Institution Evaluation'!$A$55:$F$346,6,0),IFERROR(VLOOKUP($B274,'Privacy Analyst Evaluation'!$A$46:$F$120,6,0),""))&amp;""</f>
        <v/>
      </c>
      <c r="G274" s="248"/>
      <c r="H274" s="209" t="str">
        <f>IFERROR(IF($H273+1&gt;'(backend scoring)'!$Q$335,"",$H273+1),"")</f>
        <v/>
      </c>
      <c r="I274" s="209" t="str">
        <f t="array" ref="I274">XLOOKUP($H274,'(backend scoring)'!$S$2:$S$333,'(backend scoring)'!$A$2:$A$333,"")</f>
        <v/>
      </c>
      <c r="J274" s="209" t="str">
        <f>IFERROR(VLOOKUP($I274,'Institution Evaluation'!$A$55:$F$346,2,0),IFERROR(VLOOKUP($I274,'Privacy Analyst Evaluation'!$A$46:$F$120,2,0),""))</f>
        <v/>
      </c>
      <c r="K274" s="209" t="str">
        <f>IFERROR(VLOOKUP($I274,'Institution Evaluation'!$A$55:$F$346,3,0),IFERROR(VLOOKUP($I274,'Privacy Analyst Evaluation'!$A$46:$F$120,3,0),""))&amp;""</f>
        <v/>
      </c>
      <c r="L274" s="209" t="str">
        <f>IFERROR(VLOOKUP($I274,'Institution Evaluation'!$A$55:$F$346,4,0),IFERROR(VLOOKUP($I274,'Privacy Analyst Evaluation'!$A$46:$F$120,4,0),""))&amp;""</f>
        <v/>
      </c>
      <c r="M274" s="209" t="str">
        <f>IFERROR(VLOOKUP($I274,'Institution Evaluation'!$A$55:$F$346,6,0),IFERROR(VLOOKUP($I274,'Privacy Analyst Evaluation'!$A$46:$F$120,6,0),""))&amp;""</f>
        <v/>
      </c>
    </row>
    <row r="275" ht="15.75" customHeight="1">
      <c r="A275" s="209">
        <f>IFERROR(IF($A274+1&gt;'(backend scoring)'!$T$335,"",$A274+1),"")</f>
        <v>73</v>
      </c>
      <c r="B275" s="209" t="str">
        <f t="array" ref="B275">XLOOKUP($A275,'(backend scoring)'!$V$2:$V$333,'(backend scoring)'!$A$2:$A$333,"")</f>
        <v>AIGN-01</v>
      </c>
      <c r="C275" s="209" t="str">
        <f>IFERROR(VLOOKUP($B275,'Institution Evaluation'!$A$55:$F$346,2,0),IFERROR(VLOOKUP($B275,'Privacy Analyst Evaluation'!$A$46:$F$120,2,0),""))&amp;""</f>
        <v>Does your solution have an AI risk model when developing or implementing your solution's AI model?*</v>
      </c>
      <c r="D275" s="209" t="str">
        <f>IFERROR(VLOOKUP($B275,'Institution Evaluation'!$A$55:$F$346,3,0),IFERROR(VLOOKUP($B275,'Privacy Analyst Evaluation'!$A$46:$F$120,3,0),""))&amp;""</f>
        <v>Yes</v>
      </c>
      <c r="E275" s="209" t="str">
        <f>IFERROR(VLOOKUP($B275,'Institution Evaluation'!$A$55:$F$346,4,0),IFERROR(VLOOKUP($B275,'Privacy Analyst Evaluation'!$A$46:$F$120,4,0),""))&amp;""</f>
        <v/>
      </c>
      <c r="F275" s="209" t="str">
        <f>IFERROR(VLOOKUP($B275,'Institution Evaluation'!$A$55:$F$346,6,0),IFERROR(VLOOKUP($B275,'Privacy Analyst Evaluation'!$A$46:$F$120,6,0),""))&amp;""</f>
        <v/>
      </c>
      <c r="G275" s="248"/>
      <c r="H275" s="209" t="str">
        <f>IFERROR(IF($H274+1&gt;'(backend scoring)'!$Q$335,"",$H274+1),"")</f>
        <v/>
      </c>
      <c r="I275" s="209" t="str">
        <f t="array" ref="I275">XLOOKUP($H275,'(backend scoring)'!$S$2:$S$333,'(backend scoring)'!$A$2:$A$333,"")</f>
        <v/>
      </c>
      <c r="J275" s="209" t="str">
        <f>IFERROR(VLOOKUP($I275,'Institution Evaluation'!$A$55:$F$346,2,0),IFERROR(VLOOKUP($I275,'Privacy Analyst Evaluation'!$A$46:$F$120,2,0),""))</f>
        <v/>
      </c>
      <c r="K275" s="209" t="str">
        <f>IFERROR(VLOOKUP($I275,'Institution Evaluation'!$A$55:$F$346,3,0),IFERROR(VLOOKUP($I275,'Privacy Analyst Evaluation'!$A$46:$F$120,3,0),""))&amp;""</f>
        <v/>
      </c>
      <c r="L275" s="209" t="str">
        <f>IFERROR(VLOOKUP($I275,'Institution Evaluation'!$A$55:$F$346,4,0),IFERROR(VLOOKUP($I275,'Privacy Analyst Evaluation'!$A$46:$F$120,4,0),""))&amp;""</f>
        <v/>
      </c>
      <c r="M275" s="209" t="str">
        <f>IFERROR(VLOOKUP($I275,'Institution Evaluation'!$A$55:$F$346,6,0),IFERROR(VLOOKUP($I275,'Privacy Analyst Evaluation'!$A$46:$F$120,6,0),""))&amp;""</f>
        <v/>
      </c>
    </row>
    <row r="276" ht="15.75" customHeight="1">
      <c r="A276" s="209">
        <f>IFERROR(IF($A275+1&gt;'(backend scoring)'!$T$335,"",$A275+1),"")</f>
        <v>74</v>
      </c>
      <c r="B276" s="209" t="str">
        <f t="array" ref="B276">XLOOKUP($A276,'(backend scoring)'!$V$2:$V$333,'(backend scoring)'!$A$2:$A$333,"")</f>
        <v>AIGN-02</v>
      </c>
      <c r="C276" s="209" t="str">
        <f>IFERROR(VLOOKUP($B276,'Institution Evaluation'!$A$55:$F$346,2,0),IFERROR(VLOOKUP($B276,'Privacy Analyst Evaluation'!$A$46:$F$120,2,0),""))&amp;""</f>
        <v>Can your solution's AI features be disabled by tenant and/or user?*</v>
      </c>
      <c r="D276" s="209" t="str">
        <f>IFERROR(VLOOKUP($B276,'Institution Evaluation'!$A$55:$F$346,3,0),IFERROR(VLOOKUP($B276,'Privacy Analyst Evaluation'!$A$46:$F$120,3,0),""))&amp;""</f>
        <v>No</v>
      </c>
      <c r="E276" s="209" t="str">
        <f>IFERROR(VLOOKUP($B276,'Institution Evaluation'!$A$55:$F$346,4,0),IFERROR(VLOOKUP($B276,'Privacy Analyst Evaluation'!$A$46:$F$120,4,0),""))&amp;""</f>
        <v>However, CoGrader provides user-level controls to manually input feedback. </v>
      </c>
      <c r="F276" s="209" t="str">
        <f>IFERROR(VLOOKUP($B276,'Institution Evaluation'!$A$55:$F$346,6,0),IFERROR(VLOOKUP($B276,'Privacy Analyst Evaluation'!$A$46:$F$120,6,0),""))&amp;""</f>
        <v/>
      </c>
      <c r="G276" s="248"/>
      <c r="H276" s="209" t="str">
        <f>IFERROR(IF($H275+1&gt;'(backend scoring)'!$Q$335,"",$H275+1),"")</f>
        <v/>
      </c>
      <c r="I276" s="209" t="str">
        <f t="array" ref="I276">XLOOKUP($H276,'(backend scoring)'!$S$2:$S$333,'(backend scoring)'!$A$2:$A$333,"")</f>
        <v/>
      </c>
      <c r="J276" s="209" t="str">
        <f>IFERROR(VLOOKUP($I276,'Institution Evaluation'!$A$55:$F$346,2,0),IFERROR(VLOOKUP($I276,'Privacy Analyst Evaluation'!$A$46:$F$120,2,0),""))</f>
        <v/>
      </c>
      <c r="K276" s="209" t="str">
        <f>IFERROR(VLOOKUP($I276,'Institution Evaluation'!$A$55:$F$346,3,0),IFERROR(VLOOKUP($I276,'Privacy Analyst Evaluation'!$A$46:$F$120,3,0),""))&amp;""</f>
        <v/>
      </c>
      <c r="L276" s="209" t="str">
        <f>IFERROR(VLOOKUP($I276,'Institution Evaluation'!$A$55:$F$346,4,0),IFERROR(VLOOKUP($I276,'Privacy Analyst Evaluation'!$A$46:$F$120,4,0),""))&amp;""</f>
        <v/>
      </c>
      <c r="M276" s="209" t="str">
        <f>IFERROR(VLOOKUP($I276,'Institution Evaluation'!$A$55:$F$346,6,0),IFERROR(VLOOKUP($I276,'Privacy Analyst Evaluation'!$A$46:$F$120,6,0),""))&amp;""</f>
        <v/>
      </c>
    </row>
    <row r="277" ht="15.75" customHeight="1">
      <c r="A277" s="209">
        <f>IFERROR(IF($A276+1&gt;'(backend scoring)'!$T$335,"",$A276+1),"")</f>
        <v>75</v>
      </c>
      <c r="B277" s="209" t="str">
        <f t="array" ref="B277">XLOOKUP($A277,'(backend scoring)'!$V$2:$V$333,'(backend scoring)'!$A$2:$A$333,"")</f>
        <v>AIGN-03</v>
      </c>
      <c r="C277" s="209" t="str">
        <f>IFERROR(VLOOKUP($B277,'Institution Evaluation'!$A$55:$F$346,2,0),IFERROR(VLOOKUP($B277,'Privacy Analyst Evaluation'!$A$46:$F$120,2,0),""))&amp;""</f>
        <v>Have your staff completed responsible AI training?*</v>
      </c>
      <c r="D277" s="209" t="str">
        <f>IFERROR(VLOOKUP($B277,'Institution Evaluation'!$A$55:$F$346,3,0),IFERROR(VLOOKUP($B277,'Privacy Analyst Evaluation'!$A$46:$F$120,3,0),""))&amp;""</f>
        <v>Yes</v>
      </c>
      <c r="E277" s="209" t="str">
        <f>IFERROR(VLOOKUP($B277,'Institution Evaluation'!$A$55:$F$346,4,0),IFERROR(VLOOKUP($B277,'Privacy Analyst Evaluation'!$A$46:$F$120,4,0),""))&amp;""</f>
        <v>Product, engineering and model-operational staff receive role-based responsible-AI training covering model risk, bias awareness, privacy, and safe deployment. Training is part of onboarding and refreshed periodically. Training completion is tracked for audit. </v>
      </c>
      <c r="F277" s="209" t="str">
        <f>IFERROR(VLOOKUP($B277,'Institution Evaluation'!$A$55:$F$346,6,0),IFERROR(VLOOKUP($B277,'Privacy Analyst Evaluation'!$A$46:$F$120,6,0),""))&amp;""</f>
        <v/>
      </c>
      <c r="G277" s="248"/>
      <c r="H277" s="209" t="str">
        <f>IFERROR(IF($H276+1&gt;'(backend scoring)'!$Q$335,"",$H276+1),"")</f>
        <v/>
      </c>
      <c r="I277" s="209" t="str">
        <f t="array" ref="I277">XLOOKUP($H277,'(backend scoring)'!$S$2:$S$333,'(backend scoring)'!$A$2:$A$333,"")</f>
        <v/>
      </c>
      <c r="J277" s="209" t="str">
        <f>IFERROR(VLOOKUP($I277,'Institution Evaluation'!$A$55:$F$346,2,0),IFERROR(VLOOKUP($I277,'Privacy Analyst Evaluation'!$A$46:$F$120,2,0),""))</f>
        <v/>
      </c>
      <c r="K277" s="209" t="str">
        <f>IFERROR(VLOOKUP($I277,'Institution Evaluation'!$A$55:$F$346,3,0),IFERROR(VLOOKUP($I277,'Privacy Analyst Evaluation'!$A$46:$F$120,3,0),""))&amp;""</f>
        <v/>
      </c>
      <c r="L277" s="209" t="str">
        <f>IFERROR(VLOOKUP($I277,'Institution Evaluation'!$A$55:$F$346,4,0),IFERROR(VLOOKUP($I277,'Privacy Analyst Evaluation'!$A$46:$F$120,4,0),""))&amp;""</f>
        <v/>
      </c>
      <c r="M277" s="209" t="str">
        <f>IFERROR(VLOOKUP($I277,'Institution Evaluation'!$A$55:$F$346,6,0),IFERROR(VLOOKUP($I277,'Privacy Analyst Evaluation'!$A$46:$F$120,6,0),""))&amp;""</f>
        <v/>
      </c>
    </row>
    <row r="278" ht="15.75" customHeight="1">
      <c r="A278" s="209">
        <f>IFERROR(IF($A277+1&gt;'(backend scoring)'!$T$335,"",$A277+1),"")</f>
        <v>76</v>
      </c>
      <c r="B278" s="209" t="str">
        <f t="array" ref="B278">XLOOKUP($A278,'(backend scoring)'!$V$2:$V$333,'(backend scoring)'!$A$2:$A$333,"")</f>
        <v>AIPL-01</v>
      </c>
      <c r="C278" s="209" t="str">
        <f>IFERROR(VLOOKUP($B278,'Institution Evaluation'!$A$55:$F$346,2,0),IFERROR(VLOOKUP($B278,'Privacy Analyst Evaluation'!$A$46:$F$120,2,0),""))&amp;""</f>
        <v>Are your AI developer's policies, processes, procedures, and practices across the organization related to the mapping, measuring, and managing of AI risks conspicuously posted, unambiguous, and implemented effectively?*</v>
      </c>
      <c r="D278" s="209" t="str">
        <f>IFERROR(VLOOKUP($B278,'Institution Evaluation'!$A$55:$F$346,3,0),IFERROR(VLOOKUP($B278,'Privacy Analyst Evaluation'!$A$46:$F$120,3,0),""))&amp;""</f>
        <v>Yes</v>
      </c>
      <c r="E278" s="209" t="str">
        <f>IFERROR(VLOOKUP($B278,'Institution Evaluation'!$A$55:$F$346,4,0),IFERROR(VLOOKUP($B278,'Privacy Analyst Evaluation'!$A$46:$F$120,4,0),""))&amp;""</f>
        <v>CoGrader maintains published responsible-AI and secure-development policies that define roles, development gates, testing/validation requirements, and measurement of model risks (fairness, robustness, privacy). Policies are operationalized via the SDLC and are used to govern new features and model changes.</v>
      </c>
      <c r="F278" s="209" t="str">
        <f>IFERROR(VLOOKUP($B278,'Institution Evaluation'!$A$55:$F$346,6,0),IFERROR(VLOOKUP($B278,'Privacy Analyst Evaluation'!$A$46:$F$120,6,0),""))&amp;""</f>
        <v/>
      </c>
      <c r="G278" s="248"/>
      <c r="H278" s="209" t="str">
        <f>IFERROR(IF($H277+1&gt;'(backend scoring)'!$Q$335,"",$H277+1),"")</f>
        <v/>
      </c>
      <c r="I278" s="209" t="str">
        <f t="array" ref="I278">XLOOKUP($H278,'(backend scoring)'!$S$2:$S$333,'(backend scoring)'!$A$2:$A$333,"")</f>
        <v/>
      </c>
      <c r="J278" s="209" t="str">
        <f>IFERROR(VLOOKUP($I278,'Institution Evaluation'!$A$55:$F$346,2,0),IFERROR(VLOOKUP($I278,'Privacy Analyst Evaluation'!$A$46:$F$120,2,0),""))</f>
        <v/>
      </c>
      <c r="K278" s="209" t="str">
        <f>IFERROR(VLOOKUP($I278,'Institution Evaluation'!$A$55:$F$346,3,0),IFERROR(VLOOKUP($I278,'Privacy Analyst Evaluation'!$A$46:$F$120,3,0),""))&amp;""</f>
        <v/>
      </c>
      <c r="L278" s="209" t="str">
        <f>IFERROR(VLOOKUP($I278,'Institution Evaluation'!$A$55:$F$346,4,0),IFERROR(VLOOKUP($I278,'Privacy Analyst Evaluation'!$A$46:$F$120,4,0),""))&amp;""</f>
        <v/>
      </c>
      <c r="M278" s="209" t="str">
        <f>IFERROR(VLOOKUP($I278,'Institution Evaluation'!$A$55:$F$346,6,0),IFERROR(VLOOKUP($I278,'Privacy Analyst Evaluation'!$A$46:$F$120,6,0),""))&amp;""</f>
        <v/>
      </c>
    </row>
    <row r="279" ht="15.75" customHeight="1">
      <c r="A279" s="209">
        <f>IFERROR(IF($A278+1&gt;'(backend scoring)'!$T$335,"",$A278+1),"")</f>
        <v>77</v>
      </c>
      <c r="B279" s="209" t="str">
        <f t="array" ref="B279">XLOOKUP($A279,'(backend scoring)'!$V$2:$V$333,'(backend scoring)'!$A$2:$A$333,"")</f>
        <v>AIPL-02</v>
      </c>
      <c r="C279" s="209" t="str">
        <f>IFERROR(VLOOKUP($B279,'Institution Evaluation'!$A$55:$F$346,2,0),IFERROR(VLOOKUP($B279,'Privacy Analyst Evaluation'!$A$46:$F$120,2,0),""))&amp;""</f>
        <v>Have you identified and measured AI risks?*</v>
      </c>
      <c r="D279" s="209" t="str">
        <f>IFERROR(VLOOKUP($B279,'Institution Evaluation'!$A$55:$F$346,3,0),IFERROR(VLOOKUP($B279,'Privacy Analyst Evaluation'!$A$46:$F$120,3,0),""))&amp;""</f>
        <v>Yes</v>
      </c>
      <c r="E279" s="209" t="str">
        <f>IFERROR(VLOOKUP($B279,'Institution Evaluation'!$A$55:$F$346,4,0),IFERROR(VLOOKUP($B279,'Privacy Analyst Evaluation'!$A$46:$F$120,4,0),""))&amp;""</f>
        <v>We require risk assessments (model risk, bias, safety and privacy) prior to production promotion. Metrics and tests (performance, fairness checks, adversarial/input-anomaly tests) are collected and used to measure residual risk and drive remediation. Findings and metrics are tracked in the model governance record.</v>
      </c>
      <c r="F279" s="209" t="str">
        <f>IFERROR(VLOOKUP($B279,'Institution Evaluation'!$A$55:$F$346,6,0),IFERROR(VLOOKUP($B279,'Privacy Analyst Evaluation'!$A$46:$F$120,6,0),""))&amp;""</f>
        <v/>
      </c>
      <c r="G279" s="248"/>
      <c r="H279" s="209" t="str">
        <f>IFERROR(IF($H278+1&gt;'(backend scoring)'!$Q$335,"",$H278+1),"")</f>
        <v/>
      </c>
      <c r="I279" s="209" t="str">
        <f t="array" ref="I279">XLOOKUP($H279,'(backend scoring)'!$S$2:$S$333,'(backend scoring)'!$A$2:$A$333,"")</f>
        <v/>
      </c>
      <c r="J279" s="209" t="str">
        <f>IFERROR(VLOOKUP($I279,'Institution Evaluation'!$A$55:$F$346,2,0),IFERROR(VLOOKUP($I279,'Privacy Analyst Evaluation'!$A$46:$F$120,2,0),""))</f>
        <v/>
      </c>
      <c r="K279" s="209" t="str">
        <f>IFERROR(VLOOKUP($I279,'Institution Evaluation'!$A$55:$F$346,3,0),IFERROR(VLOOKUP($I279,'Privacy Analyst Evaluation'!$A$46:$F$120,3,0),""))&amp;""</f>
        <v/>
      </c>
      <c r="L279" s="209" t="str">
        <f>IFERROR(VLOOKUP($I279,'Institution Evaluation'!$A$55:$F$346,4,0),IFERROR(VLOOKUP($I279,'Privacy Analyst Evaluation'!$A$46:$F$120,4,0),""))&amp;""</f>
        <v/>
      </c>
      <c r="M279" s="209" t="str">
        <f>IFERROR(VLOOKUP($I279,'Institution Evaluation'!$A$55:$F$346,6,0),IFERROR(VLOOKUP($I279,'Privacy Analyst Evaluation'!$A$46:$F$120,6,0),""))&amp;""</f>
        <v/>
      </c>
    </row>
    <row r="280" ht="15.75" customHeight="1">
      <c r="A280" s="209">
        <f>IFERROR(IF($A279+1&gt;'(backend scoring)'!$T$335,"",$A279+1),"")</f>
        <v>78</v>
      </c>
      <c r="B280" s="209" t="str">
        <f t="array" ref="B280">XLOOKUP($A280,'(backend scoring)'!$V$2:$V$333,'(backend scoring)'!$A$2:$A$333,"")</f>
        <v>AIPL-03</v>
      </c>
      <c r="C280" s="209" t="str">
        <f>IFERROR(VLOOKUP($B280,'Institution Evaluation'!$A$55:$F$346,2,0),IFERROR(VLOOKUP($B280,'Privacy Analyst Evaluation'!$A$46:$F$120,2,0),""))&amp;""</f>
        <v>In the event of an incident, can your solution's AI features be disabled in a timely manner?*</v>
      </c>
      <c r="D280" s="209" t="str">
        <f>IFERROR(VLOOKUP($B280,'Institution Evaluation'!$A$55:$F$346,3,0),IFERROR(VLOOKUP($B280,'Privacy Analyst Evaluation'!$A$46:$F$120,3,0),""))&amp;""</f>
        <v>No</v>
      </c>
      <c r="E280" s="209" t="str">
        <f>IFERROR(VLOOKUP($B280,'Institution Evaluation'!$A$55:$F$346,4,0),IFERROR(VLOOKUP($B280,'Privacy Analyst Evaluation'!$A$46:$F$120,4,0),""))&amp;""</f>
        <v/>
      </c>
      <c r="F280" s="209" t="str">
        <f>IFERROR(VLOOKUP($B280,'Institution Evaluation'!$A$55:$F$346,6,0),IFERROR(VLOOKUP($B280,'Privacy Analyst Evaluation'!$A$46:$F$120,6,0),""))&amp;""</f>
        <v/>
      </c>
      <c r="G280" s="248"/>
      <c r="H280" s="209" t="str">
        <f>IFERROR(IF($H279+1&gt;'(backend scoring)'!$Q$335,"",$H279+1),"")</f>
        <v/>
      </c>
      <c r="I280" s="209" t="str">
        <f t="array" ref="I280">XLOOKUP($H280,'(backend scoring)'!$S$2:$S$333,'(backend scoring)'!$A$2:$A$333,"")</f>
        <v/>
      </c>
      <c r="J280" s="209" t="str">
        <f>IFERROR(VLOOKUP($I280,'Institution Evaluation'!$A$55:$F$346,2,0),IFERROR(VLOOKUP($I280,'Privacy Analyst Evaluation'!$A$46:$F$120,2,0),""))</f>
        <v/>
      </c>
      <c r="K280" s="209" t="str">
        <f>IFERROR(VLOOKUP($I280,'Institution Evaluation'!$A$55:$F$346,3,0),IFERROR(VLOOKUP($I280,'Privacy Analyst Evaluation'!$A$46:$F$120,3,0),""))&amp;""</f>
        <v/>
      </c>
      <c r="L280" s="209" t="str">
        <f>IFERROR(VLOOKUP($I280,'Institution Evaluation'!$A$55:$F$346,4,0),IFERROR(VLOOKUP($I280,'Privacy Analyst Evaluation'!$A$46:$F$120,4,0),""))&amp;""</f>
        <v/>
      </c>
      <c r="M280" s="209" t="str">
        <f>IFERROR(VLOOKUP($I280,'Institution Evaluation'!$A$55:$F$346,6,0),IFERROR(VLOOKUP($I280,'Privacy Analyst Evaluation'!$A$46:$F$120,6,0),""))&amp;""</f>
        <v/>
      </c>
    </row>
    <row r="281" ht="15.75" customHeight="1">
      <c r="A281" s="209">
        <f>IFERROR(IF($A280+1&gt;'(backend scoring)'!$T$335,"",$A280+1),"")</f>
        <v>79</v>
      </c>
      <c r="B281" s="209" t="str">
        <f t="array" ref="B281">XLOOKUP($A281,'(backend scoring)'!$V$2:$V$333,'(backend scoring)'!$A$2:$A$333,"")</f>
        <v>AIPL-04</v>
      </c>
      <c r="C281" s="209" t="str">
        <f>IFERROR(VLOOKUP($B281,'Institution Evaluation'!$A$55:$F$346,2,0),IFERROR(VLOOKUP($B281,'Privacy Analyst Evaluation'!$A$46:$F$120,2,0),""))&amp;""</f>
        <v>If disabled because of an incident, can your solution's AI features be re-enabled in a timely manner?*</v>
      </c>
      <c r="D281" s="209" t="str">
        <f>IFERROR(VLOOKUP($B281,'Institution Evaluation'!$A$55:$F$346,3,0),IFERROR(VLOOKUP($B281,'Privacy Analyst Evaluation'!$A$46:$F$120,3,0),""))&amp;""</f>
        <v>N/A</v>
      </c>
      <c r="E281" s="209" t="str">
        <f>IFERROR(VLOOKUP($B281,'Institution Evaluation'!$A$55:$F$346,4,0),IFERROR(VLOOKUP($B281,'Privacy Analyst Evaluation'!$A$46:$F$120,4,0),""))&amp;""</f>
        <v>This question does not apply.</v>
      </c>
      <c r="F281" s="209" t="str">
        <f>IFERROR(VLOOKUP($B281,'Institution Evaluation'!$A$55:$F$346,6,0),IFERROR(VLOOKUP($B281,'Privacy Analyst Evaluation'!$A$46:$F$120,6,0),""))&amp;""</f>
        <v/>
      </c>
      <c r="G281" s="248"/>
      <c r="H281" s="209" t="str">
        <f>IFERROR(IF($H280+1&gt;'(backend scoring)'!$Q$335,"",$H280+1),"")</f>
        <v/>
      </c>
      <c r="I281" s="209" t="str">
        <f t="array" ref="I281">XLOOKUP($H281,'(backend scoring)'!$S$2:$S$333,'(backend scoring)'!$A$2:$A$333,"")</f>
        <v/>
      </c>
      <c r="J281" s="209" t="str">
        <f>IFERROR(VLOOKUP($I281,'Institution Evaluation'!$A$55:$F$346,2,0),IFERROR(VLOOKUP($I281,'Privacy Analyst Evaluation'!$A$46:$F$120,2,0),""))</f>
        <v/>
      </c>
      <c r="K281" s="209" t="str">
        <f>IFERROR(VLOOKUP($I281,'Institution Evaluation'!$A$55:$F$346,3,0),IFERROR(VLOOKUP($I281,'Privacy Analyst Evaluation'!$A$46:$F$120,3,0),""))&amp;""</f>
        <v/>
      </c>
      <c r="L281" s="209" t="str">
        <f>IFERROR(VLOOKUP($I281,'Institution Evaluation'!$A$55:$F$346,4,0),IFERROR(VLOOKUP($I281,'Privacy Analyst Evaluation'!$A$46:$F$120,4,0),""))&amp;""</f>
        <v/>
      </c>
      <c r="M281" s="209" t="str">
        <f>IFERROR(VLOOKUP($I281,'Institution Evaluation'!$A$55:$F$346,6,0),IFERROR(VLOOKUP($I281,'Privacy Analyst Evaluation'!$A$46:$F$120,6,0),""))&amp;""</f>
        <v/>
      </c>
    </row>
    <row r="282" ht="15.75" customHeight="1">
      <c r="A282" s="209">
        <f>IFERROR(IF($A281+1&gt;'(backend scoring)'!$T$335,"",$A281+1),"")</f>
        <v>80</v>
      </c>
      <c r="B282" s="209" t="str">
        <f t="array" ref="B282">XLOOKUP($A282,'(backend scoring)'!$V$2:$V$333,'(backend scoring)'!$A$2:$A$333,"")</f>
        <v>AISC-01</v>
      </c>
      <c r="C282" s="209" t="str">
        <f>IFERROR(VLOOKUP($B282,'Institution Evaluation'!$A$55:$F$346,2,0),IFERROR(VLOOKUP($B282,'Privacy Analyst Evaluation'!$A$46:$F$120,2,0),""))&amp;""</f>
        <v>If sensitive data is introduced to your solution's AI model, can the data be removed from the AI model by request?*</v>
      </c>
      <c r="D282" s="209" t="str">
        <f>IFERROR(VLOOKUP($B282,'Institution Evaluation'!$A$55:$F$346,3,0),IFERROR(VLOOKUP($B282,'Privacy Analyst Evaluation'!$A$46:$F$120,3,0),""))&amp;""</f>
        <v>N/A</v>
      </c>
      <c r="E282" s="209" t="str">
        <f>IFERROR(VLOOKUP($B282,'Institution Evaluation'!$A$55:$F$346,4,0),IFERROR(VLOOKUP($B282,'Privacy Analyst Evaluation'!$A$46:$F$120,4,0),""))&amp;""</f>
        <v>We don't train on provided information, or retain information for training.</v>
      </c>
      <c r="F282" s="209" t="str">
        <f>IFERROR(VLOOKUP($B282,'Institution Evaluation'!$A$55:$F$346,6,0),IFERROR(VLOOKUP($B282,'Privacy Analyst Evaluation'!$A$46:$F$120,6,0),""))&amp;""</f>
        <v/>
      </c>
      <c r="G282" s="248"/>
      <c r="H282" s="209" t="str">
        <f>IFERROR(IF($H281+1&gt;'(backend scoring)'!$Q$335,"",$H281+1),"")</f>
        <v/>
      </c>
      <c r="I282" s="209" t="str">
        <f t="array" ref="I282">XLOOKUP($H282,'(backend scoring)'!$S$2:$S$333,'(backend scoring)'!$A$2:$A$333,"")</f>
        <v/>
      </c>
      <c r="J282" s="209" t="str">
        <f>IFERROR(VLOOKUP($I282,'Institution Evaluation'!$A$55:$F$346,2,0),IFERROR(VLOOKUP($I282,'Privacy Analyst Evaluation'!$A$46:$F$120,2,0),""))</f>
        <v/>
      </c>
      <c r="K282" s="209" t="str">
        <f>IFERROR(VLOOKUP($I282,'Institution Evaluation'!$A$55:$F$346,3,0),IFERROR(VLOOKUP($I282,'Privacy Analyst Evaluation'!$A$46:$F$120,3,0),""))&amp;""</f>
        <v/>
      </c>
      <c r="L282" s="209" t="str">
        <f>IFERROR(VLOOKUP($I282,'Institution Evaluation'!$A$55:$F$346,4,0),IFERROR(VLOOKUP($I282,'Privacy Analyst Evaluation'!$A$46:$F$120,4,0),""))&amp;""</f>
        <v/>
      </c>
      <c r="M282" s="209" t="str">
        <f>IFERROR(VLOOKUP($I282,'Institution Evaluation'!$A$55:$F$346,6,0),IFERROR(VLOOKUP($I282,'Privacy Analyst Evaluation'!$A$46:$F$120,6,0),""))&amp;""</f>
        <v/>
      </c>
    </row>
    <row r="283" ht="15.75" customHeight="1">
      <c r="A283" s="209">
        <f>IFERROR(IF($A282+1&gt;'(backend scoring)'!$T$335,"",$A282+1),"")</f>
        <v>81</v>
      </c>
      <c r="B283" s="209" t="str">
        <f t="array" ref="B283">XLOOKUP($A283,'(backend scoring)'!$V$2:$V$333,'(backend scoring)'!$A$2:$A$333,"")</f>
        <v>AISC-02</v>
      </c>
      <c r="C283" s="209" t="str">
        <f>IFERROR(VLOOKUP($B283,'Institution Evaluation'!$A$55:$F$346,2,0),IFERROR(VLOOKUP($B283,'Privacy Analyst Evaluation'!$A$46:$F$120,2,0),""))&amp;""</f>
        <v>Is user input data used to influence your solution's AI model?*</v>
      </c>
      <c r="D283" s="209" t="str">
        <f>IFERROR(VLOOKUP($B283,'Institution Evaluation'!$A$55:$F$346,3,0),IFERROR(VLOOKUP($B283,'Privacy Analyst Evaluation'!$A$46:$F$120,3,0),""))&amp;""</f>
        <v>No</v>
      </c>
      <c r="E283" s="209" t="str">
        <f>IFERROR(VLOOKUP($B283,'Institution Evaluation'!$A$55:$F$346,4,0),IFERROR(VLOOKUP($B283,'Privacy Analyst Evaluation'!$A$46:$F$120,4,0),""))&amp;""</f>
        <v>By default CoGrader does not use student or institution PII to train shared models. Training on customer data occurs only under explicit, documented customer authorization and contractual terms. Subprocessors are contractually restricted from using customer PII for model training unless expressly permitted.</v>
      </c>
      <c r="F283" s="209" t="str">
        <f>IFERROR(VLOOKUP($B283,'Institution Evaluation'!$A$55:$F$346,6,0),IFERROR(VLOOKUP($B283,'Privacy Analyst Evaluation'!$A$46:$F$120,6,0),""))&amp;""</f>
        <v/>
      </c>
      <c r="G283" s="248"/>
      <c r="H283" s="209" t="str">
        <f>IFERROR(IF($H282+1&gt;'(backend scoring)'!$Q$335,"",$H282+1),"")</f>
        <v/>
      </c>
      <c r="I283" s="209" t="str">
        <f t="array" ref="I283">XLOOKUP($H283,'(backend scoring)'!$S$2:$S$333,'(backend scoring)'!$A$2:$A$333,"")</f>
        <v/>
      </c>
      <c r="J283" s="209" t="str">
        <f>IFERROR(VLOOKUP($I283,'Institution Evaluation'!$A$55:$F$346,2,0),IFERROR(VLOOKUP($I283,'Privacy Analyst Evaluation'!$A$46:$F$120,2,0),""))</f>
        <v/>
      </c>
      <c r="K283" s="209" t="str">
        <f>IFERROR(VLOOKUP($I283,'Institution Evaluation'!$A$55:$F$346,3,0),IFERROR(VLOOKUP($I283,'Privacy Analyst Evaluation'!$A$46:$F$120,3,0),""))&amp;""</f>
        <v/>
      </c>
      <c r="L283" s="209" t="str">
        <f>IFERROR(VLOOKUP($I283,'Institution Evaluation'!$A$55:$F$346,4,0),IFERROR(VLOOKUP($I283,'Privacy Analyst Evaluation'!$A$46:$F$120,4,0),""))&amp;""</f>
        <v/>
      </c>
      <c r="M283" s="209" t="str">
        <f>IFERROR(VLOOKUP($I283,'Institution Evaluation'!$A$55:$F$346,6,0),IFERROR(VLOOKUP($I283,'Privacy Analyst Evaluation'!$A$46:$F$120,6,0),""))&amp;""</f>
        <v/>
      </c>
    </row>
    <row r="284" ht="15.75" customHeight="1">
      <c r="A284" s="209">
        <f>IFERROR(IF($A283+1&gt;'(backend scoring)'!$T$335,"",$A283+1),"")</f>
        <v>82</v>
      </c>
      <c r="B284" s="209" t="str">
        <f t="array" ref="B284">XLOOKUP($A284,'(backend scoring)'!$V$2:$V$333,'(backend scoring)'!$A$2:$A$333,"")</f>
        <v>AISC-03</v>
      </c>
      <c r="C284" s="209" t="str">
        <f>IFERROR(VLOOKUP($B284,'Institution Evaluation'!$A$55:$F$346,2,0),IFERROR(VLOOKUP($B284,'Privacy Analyst Evaluation'!$A$46:$F$120,2,0),""))&amp;""</f>
        <v>Do you provide logging for your solution's AI feature(s) that includes user, date, and action taken?*</v>
      </c>
      <c r="D284" s="209" t="str">
        <f>IFERROR(VLOOKUP($B284,'Institution Evaluation'!$A$55:$F$346,3,0),IFERROR(VLOOKUP($B284,'Privacy Analyst Evaluation'!$A$46:$F$120,3,0),""))&amp;""</f>
        <v>Yes</v>
      </c>
      <c r="E284" s="209" t="str">
        <f>IFERROR(VLOOKUP($B284,'Institution Evaluation'!$A$55:$F$346,4,0),IFERROR(VLOOKUP($B284,'Privacy Analyst Evaluation'!$A$46:$F$120,4,0),""))&amp;""</f>
        <v>AI calls and model events are logged (user/tenant, timestamps, request/response metadata, and action context). Logs are centralized to the SIEM for monitoring, incident response, and audit. Log retention and access follow our logging policy and are available for DSRs and investigations.</v>
      </c>
      <c r="F284" s="209" t="str">
        <f>IFERROR(VLOOKUP($B284,'Institution Evaluation'!$A$55:$F$346,6,0),IFERROR(VLOOKUP($B284,'Privacy Analyst Evaluation'!$A$46:$F$120,6,0),""))&amp;""</f>
        <v/>
      </c>
      <c r="G284" s="248"/>
      <c r="H284" s="209" t="str">
        <f>IFERROR(IF($H283+1&gt;'(backend scoring)'!$Q$335,"",$H283+1),"")</f>
        <v/>
      </c>
      <c r="I284" s="209" t="str">
        <f t="array" ref="I284">XLOOKUP($H284,'(backend scoring)'!$S$2:$S$333,'(backend scoring)'!$A$2:$A$333,"")</f>
        <v/>
      </c>
      <c r="J284" s="209" t="str">
        <f>IFERROR(VLOOKUP($I284,'Institution Evaluation'!$A$55:$F$346,2,0),IFERROR(VLOOKUP($I284,'Privacy Analyst Evaluation'!$A$46:$F$120,2,0),""))</f>
        <v/>
      </c>
      <c r="K284" s="209" t="str">
        <f>IFERROR(VLOOKUP($I284,'Institution Evaluation'!$A$55:$F$346,3,0),IFERROR(VLOOKUP($I284,'Privacy Analyst Evaluation'!$A$46:$F$120,3,0),""))&amp;""</f>
        <v/>
      </c>
      <c r="L284" s="209" t="str">
        <f>IFERROR(VLOOKUP($I284,'Institution Evaluation'!$A$55:$F$346,4,0),IFERROR(VLOOKUP($I284,'Privacy Analyst Evaluation'!$A$46:$F$120,4,0),""))&amp;""</f>
        <v/>
      </c>
      <c r="M284" s="209" t="str">
        <f>IFERROR(VLOOKUP($I284,'Institution Evaluation'!$A$55:$F$346,6,0),IFERROR(VLOOKUP($I284,'Privacy Analyst Evaluation'!$A$46:$F$120,6,0),""))&amp;""</f>
        <v/>
      </c>
    </row>
    <row r="285" ht="15.75" customHeight="1">
      <c r="A285" s="209">
        <f>IFERROR(IF($A284+1&gt;'(backend scoring)'!$T$335,"",$A284+1),"")</f>
        <v>83</v>
      </c>
      <c r="B285" s="209" t="str">
        <f t="array" ref="B285">XLOOKUP($A285,'(backend scoring)'!$V$2:$V$333,'(backend scoring)'!$A$2:$A$333,"")</f>
        <v>AIML-01</v>
      </c>
      <c r="C285" s="209" t="str">
        <f>IFERROR(VLOOKUP($B285,'Institution Evaluation'!$A$55:$F$346,2,0),IFERROR(VLOOKUP($B285,'Privacy Analyst Evaluation'!$A$46:$F$120,2,0),""))&amp;""</f>
        <v>Do you separate ML training data from your ML solution data?*</v>
      </c>
      <c r="D285" s="209" t="str">
        <f>IFERROR(VLOOKUP($B285,'Institution Evaluation'!$A$55:$F$346,3,0),IFERROR(VLOOKUP($B285,'Privacy Analyst Evaluation'!$A$46:$F$120,3,0),""))&amp;""</f>
        <v>No</v>
      </c>
      <c r="E285" s="209" t="str">
        <f>IFERROR(VLOOKUP($B285,'Institution Evaluation'!$A$55:$F$346,4,0),IFERROR(VLOOKUP($B285,'Privacy Analyst Evaluation'!$A$46:$F$120,4,0),""))&amp;""</f>
        <v>We don't currently deploy or train ML models.</v>
      </c>
      <c r="F285" s="209" t="str">
        <f>IFERROR(VLOOKUP($B285,'Institution Evaluation'!$A$55:$F$346,6,0),IFERROR(VLOOKUP($B285,'Privacy Analyst Evaluation'!$A$46:$F$120,6,0),""))&amp;""</f>
        <v/>
      </c>
      <c r="G285" s="248"/>
      <c r="H285" s="209" t="str">
        <f>IFERROR(IF($H284+1&gt;'(backend scoring)'!$Q$335,"",$H284+1),"")</f>
        <v/>
      </c>
      <c r="I285" s="209" t="str">
        <f t="array" ref="I285">XLOOKUP($H285,'(backend scoring)'!$S$2:$S$333,'(backend scoring)'!$A$2:$A$333,"")</f>
        <v/>
      </c>
      <c r="J285" s="209" t="str">
        <f>IFERROR(VLOOKUP($I285,'Institution Evaluation'!$A$55:$F$346,2,0),IFERROR(VLOOKUP($I285,'Privacy Analyst Evaluation'!$A$46:$F$120,2,0),""))</f>
        <v/>
      </c>
      <c r="K285" s="209" t="str">
        <f>IFERROR(VLOOKUP($I285,'Institution Evaluation'!$A$55:$F$346,3,0),IFERROR(VLOOKUP($I285,'Privacy Analyst Evaluation'!$A$46:$F$120,3,0),""))&amp;""</f>
        <v/>
      </c>
      <c r="L285" s="209" t="str">
        <f>IFERROR(VLOOKUP($I285,'Institution Evaluation'!$A$55:$F$346,4,0),IFERROR(VLOOKUP($I285,'Privacy Analyst Evaluation'!$A$46:$F$120,4,0),""))&amp;""</f>
        <v/>
      </c>
      <c r="M285" s="209" t="str">
        <f>IFERROR(VLOOKUP($I285,'Institution Evaluation'!$A$55:$F$346,6,0),IFERROR(VLOOKUP($I285,'Privacy Analyst Evaluation'!$A$46:$F$120,6,0),""))&amp;""</f>
        <v/>
      </c>
    </row>
    <row r="286" ht="15.75" customHeight="1">
      <c r="A286" s="209">
        <f>IFERROR(IF($A285+1&gt;'(backend scoring)'!$T$335,"",$A285+1),"")</f>
        <v>84</v>
      </c>
      <c r="B286" s="209" t="str">
        <f t="array" ref="B286">XLOOKUP($A286,'(backend scoring)'!$V$2:$V$333,'(backend scoring)'!$A$2:$A$333,"")</f>
        <v>AIML-02</v>
      </c>
      <c r="C286" s="209" t="str">
        <f>IFERROR(VLOOKUP($B286,'Institution Evaluation'!$A$55:$F$346,2,0),IFERROR(VLOOKUP($B286,'Privacy Analyst Evaluation'!$A$46:$F$120,2,0),""))&amp;""</f>
        <v>Do you authenticate and verify your ML model's feedback?*</v>
      </c>
      <c r="D286" s="209" t="str">
        <f>IFERROR(VLOOKUP($B286,'Institution Evaluation'!$A$55:$F$346,3,0),IFERROR(VLOOKUP($B286,'Privacy Analyst Evaluation'!$A$46:$F$120,3,0),""))&amp;""</f>
        <v>No</v>
      </c>
      <c r="E286" s="209" t="str">
        <f>IFERROR(VLOOKUP($B286,'Institution Evaluation'!$A$55:$F$346,4,0),IFERROR(VLOOKUP($B286,'Privacy Analyst Evaluation'!$A$46:$F$120,4,0),""))&amp;""</f>
        <v>We don't currently deploy or train ML models.</v>
      </c>
      <c r="F286" s="209" t="str">
        <f>IFERROR(VLOOKUP($B286,'Institution Evaluation'!$A$55:$F$346,6,0),IFERROR(VLOOKUP($B286,'Privacy Analyst Evaluation'!$A$46:$F$120,6,0),""))&amp;""</f>
        <v/>
      </c>
      <c r="G286" s="248"/>
      <c r="H286" s="209" t="str">
        <f>IFERROR(IF($H285+1&gt;'(backend scoring)'!$Q$335,"",$H285+1),"")</f>
        <v/>
      </c>
      <c r="I286" s="209" t="str">
        <f t="array" ref="I286">XLOOKUP($H286,'(backend scoring)'!$S$2:$S$333,'(backend scoring)'!$A$2:$A$333,"")</f>
        <v/>
      </c>
      <c r="J286" s="209" t="str">
        <f>IFERROR(VLOOKUP($I286,'Institution Evaluation'!$A$55:$F$346,2,0),IFERROR(VLOOKUP($I286,'Privacy Analyst Evaluation'!$A$46:$F$120,2,0),""))</f>
        <v/>
      </c>
      <c r="K286" s="209" t="str">
        <f>IFERROR(VLOOKUP($I286,'Institution Evaluation'!$A$55:$F$346,3,0),IFERROR(VLOOKUP($I286,'Privacy Analyst Evaluation'!$A$46:$F$120,3,0),""))&amp;""</f>
        <v/>
      </c>
      <c r="L286" s="209" t="str">
        <f>IFERROR(VLOOKUP($I286,'Institution Evaluation'!$A$55:$F$346,4,0),IFERROR(VLOOKUP($I286,'Privacy Analyst Evaluation'!$A$46:$F$120,4,0),""))&amp;""</f>
        <v/>
      </c>
      <c r="M286" s="209" t="str">
        <f>IFERROR(VLOOKUP($I286,'Institution Evaluation'!$A$55:$F$346,6,0),IFERROR(VLOOKUP($I286,'Privacy Analyst Evaluation'!$A$46:$F$120,6,0),""))&amp;""</f>
        <v/>
      </c>
    </row>
    <row r="287" ht="15.75" customHeight="1">
      <c r="A287" s="209">
        <f>IFERROR(IF($A286+1&gt;'(backend scoring)'!$T$335,"",$A286+1),"")</f>
        <v>85</v>
      </c>
      <c r="B287" s="209" t="str">
        <f t="array" ref="B287">XLOOKUP($A287,'(backend scoring)'!$V$2:$V$333,'(backend scoring)'!$A$2:$A$333,"")</f>
        <v>AILM-01</v>
      </c>
      <c r="C287" s="209" t="str">
        <f>IFERROR(VLOOKUP($B287,'Institution Evaluation'!$A$55:$F$346,2,0),IFERROR(VLOOKUP($B287,'Privacy Analyst Evaluation'!$A$46:$F$120,2,0),""))&amp;""</f>
        <v>Do you limit your solution's LLM privileges by default?*</v>
      </c>
      <c r="D287" s="209" t="str">
        <f>IFERROR(VLOOKUP($B287,'Institution Evaluation'!$A$55:$F$346,3,0),IFERROR(VLOOKUP($B287,'Privacy Analyst Evaluation'!$A$46:$F$120,3,0),""))&amp;""</f>
        <v>Yes</v>
      </c>
      <c r="E287" s="209" t="str">
        <f>IFERROR(VLOOKUP($B287,'Institution Evaluation'!$A$55:$F$346,4,0),IFERROR(VLOOKUP($B287,'Privacy Analyst Evaluation'!$A$46:$F$120,4,0),""))&amp;""</f>
        <v>LLM calls are all validated and granular.</v>
      </c>
      <c r="F287" s="209" t="str">
        <f>IFERROR(VLOOKUP($B287,'Institution Evaluation'!$A$55:$F$346,6,0),IFERROR(VLOOKUP($B287,'Privacy Analyst Evaluation'!$A$46:$F$120,6,0),""))&amp;""</f>
        <v/>
      </c>
      <c r="G287" s="248"/>
      <c r="H287" s="209" t="str">
        <f>IFERROR(IF($H286+1&gt;'(backend scoring)'!$Q$335,"",$H286+1),"")</f>
        <v/>
      </c>
      <c r="I287" s="209" t="str">
        <f t="array" ref="I287">XLOOKUP($H287,'(backend scoring)'!$S$2:$S$333,'(backend scoring)'!$A$2:$A$333,"")</f>
        <v/>
      </c>
      <c r="J287" s="209" t="str">
        <f>IFERROR(VLOOKUP($I287,'Institution Evaluation'!$A$55:$F$346,2,0),IFERROR(VLOOKUP($I287,'Privacy Analyst Evaluation'!$A$46:$F$120,2,0),""))</f>
        <v/>
      </c>
      <c r="K287" s="209" t="str">
        <f>IFERROR(VLOOKUP($I287,'Institution Evaluation'!$A$55:$F$346,3,0),IFERROR(VLOOKUP($I287,'Privacy Analyst Evaluation'!$A$46:$F$120,3,0),""))&amp;""</f>
        <v/>
      </c>
      <c r="L287" s="209" t="str">
        <f>IFERROR(VLOOKUP($I287,'Institution Evaluation'!$A$55:$F$346,4,0),IFERROR(VLOOKUP($I287,'Privacy Analyst Evaluation'!$A$46:$F$120,4,0),""))&amp;""</f>
        <v/>
      </c>
      <c r="M287" s="209" t="str">
        <f>IFERROR(VLOOKUP($I287,'Institution Evaluation'!$A$55:$F$346,6,0),IFERROR(VLOOKUP($I287,'Privacy Analyst Evaluation'!$A$46:$F$120,6,0),""))&amp;""</f>
        <v/>
      </c>
    </row>
    <row r="288" ht="15.75" customHeight="1">
      <c r="A288" s="209">
        <f>IFERROR(IF($A287+1&gt;'(backend scoring)'!$T$335,"",$A287+1),"")</f>
        <v>86</v>
      </c>
      <c r="B288" s="209" t="str">
        <f t="array" ref="B288">XLOOKUP($A288,'(backend scoring)'!$V$2:$V$333,'(backend scoring)'!$A$2:$A$333,"")</f>
        <v>AILM-02</v>
      </c>
      <c r="C288" s="209" t="str">
        <f>IFERROR(VLOOKUP($B288,'Institution Evaluation'!$A$55:$F$346,2,0),IFERROR(VLOOKUP($B288,'Privacy Analyst Evaluation'!$A$46:$F$120,2,0),""))&amp;""</f>
        <v>Is your LLM training data vetted, validated, and verified before training the solution's AI model?*</v>
      </c>
      <c r="D288" s="209" t="str">
        <f>IFERROR(VLOOKUP($B288,'Institution Evaluation'!$A$55:$F$346,3,0),IFERROR(VLOOKUP($B288,'Privacy Analyst Evaluation'!$A$46:$F$120,3,0),""))&amp;""</f>
        <v>Yes</v>
      </c>
      <c r="E288" s="209" t="str">
        <f>IFERROR(VLOOKUP($B288,'Institution Evaluation'!$A$55:$F$346,4,0),IFERROR(VLOOKUP($B288,'Privacy Analyst Evaluation'!$A$46:$F$120,4,0),""))&amp;""</f>
        <v>We do not train LLM models.</v>
      </c>
      <c r="F288" s="209" t="str">
        <f>IFERROR(VLOOKUP($B288,'Institution Evaluation'!$A$55:$F$346,6,0),IFERROR(VLOOKUP($B288,'Privacy Analyst Evaluation'!$A$46:$F$120,6,0),""))&amp;""</f>
        <v/>
      </c>
      <c r="G288" s="248"/>
      <c r="H288" s="209" t="str">
        <f>IFERROR(IF($H287+1&gt;'(backend scoring)'!$Q$335,"",$H287+1),"")</f>
        <v/>
      </c>
      <c r="I288" s="209" t="str">
        <f t="array" ref="I288">XLOOKUP($H288,'(backend scoring)'!$S$2:$S$333,'(backend scoring)'!$A$2:$A$333,"")</f>
        <v/>
      </c>
      <c r="J288" s="209" t="str">
        <f>IFERROR(VLOOKUP($I288,'Institution Evaluation'!$A$55:$F$346,2,0),IFERROR(VLOOKUP($I288,'Privacy Analyst Evaluation'!$A$46:$F$120,2,0),""))</f>
        <v/>
      </c>
      <c r="K288" s="209" t="str">
        <f>IFERROR(VLOOKUP($I288,'Institution Evaluation'!$A$55:$F$346,3,0),IFERROR(VLOOKUP($I288,'Privacy Analyst Evaluation'!$A$46:$F$120,3,0),""))&amp;""</f>
        <v/>
      </c>
      <c r="L288" s="209" t="str">
        <f>IFERROR(VLOOKUP($I288,'Institution Evaluation'!$A$55:$F$346,4,0),IFERROR(VLOOKUP($I288,'Privacy Analyst Evaluation'!$A$46:$F$120,4,0),""))&amp;""</f>
        <v/>
      </c>
      <c r="M288" s="209" t="str">
        <f>IFERROR(VLOOKUP($I288,'Institution Evaluation'!$A$55:$F$346,6,0),IFERROR(VLOOKUP($I288,'Privacy Analyst Evaluation'!$A$46:$F$120,6,0),""))&amp;""</f>
        <v/>
      </c>
    </row>
    <row r="289" ht="15.75" customHeight="1">
      <c r="A289" s="209">
        <f>IFERROR(IF($A288+1&gt;'(backend scoring)'!$T$335,"",$A288+1),"")</f>
        <v>87</v>
      </c>
      <c r="B289" s="209" t="str">
        <f t="array" ref="B289">XLOOKUP($A289,'(backend scoring)'!$V$2:$V$333,'(backend scoring)'!$A$2:$A$333,"")</f>
        <v>AILM-03</v>
      </c>
      <c r="C289" s="209" t="str">
        <f>IFERROR(VLOOKUP($B289,'Institution Evaluation'!$A$55:$F$346,2,0),IFERROR(VLOOKUP($B289,'Privacy Analyst Evaluation'!$A$46:$F$120,2,0),""))&amp;""</f>
        <v>Do any actions taken by your solution's LLM features or plugins require human intervention?*</v>
      </c>
      <c r="D289" s="209" t="str">
        <f>IFERROR(VLOOKUP($B289,'Institution Evaluation'!$A$55:$F$346,3,0),IFERROR(VLOOKUP($B289,'Privacy Analyst Evaluation'!$A$46:$F$120,3,0),""))&amp;""</f>
        <v>Yes</v>
      </c>
      <c r="E289" s="209" t="str">
        <f>IFERROR(VLOOKUP($B289,'Institution Evaluation'!$A$55:$F$346,4,0),IFERROR(VLOOKUP($B289,'Privacy Analyst Evaluation'!$A$46:$F$120,4,0),""))&amp;""</f>
        <v>LLM actions require human approval (human-in-the-loop). For example, final grades or any action that changes student records requires explicit teacher confirmation. </v>
      </c>
      <c r="F289" s="209" t="str">
        <f>IFERROR(VLOOKUP($B289,'Institution Evaluation'!$A$55:$F$346,6,0),IFERROR(VLOOKUP($B289,'Privacy Analyst Evaluation'!$A$46:$F$120,6,0),""))&amp;""</f>
        <v/>
      </c>
      <c r="G289" s="248"/>
      <c r="H289" s="209" t="str">
        <f>IFERROR(IF($H288+1&gt;'(backend scoring)'!$Q$335,"",$H288+1),"")</f>
        <v/>
      </c>
      <c r="I289" s="209" t="str">
        <f t="array" ref="I289">XLOOKUP($H289,'(backend scoring)'!$S$2:$S$333,'(backend scoring)'!$A$2:$A$333,"")</f>
        <v/>
      </c>
      <c r="J289" s="209" t="str">
        <f>IFERROR(VLOOKUP($I289,'Institution Evaluation'!$A$55:$F$346,2,0),IFERROR(VLOOKUP($I289,'Privacy Analyst Evaluation'!$A$46:$F$120,2,0),""))</f>
        <v/>
      </c>
      <c r="K289" s="209" t="str">
        <f>IFERROR(VLOOKUP($I289,'Institution Evaluation'!$A$55:$F$346,3,0),IFERROR(VLOOKUP($I289,'Privacy Analyst Evaluation'!$A$46:$F$120,3,0),""))&amp;""</f>
        <v/>
      </c>
      <c r="L289" s="209" t="str">
        <f>IFERROR(VLOOKUP($I289,'Institution Evaluation'!$A$55:$F$346,4,0),IFERROR(VLOOKUP($I289,'Privacy Analyst Evaluation'!$A$46:$F$120,4,0),""))&amp;""</f>
        <v/>
      </c>
      <c r="M289" s="209" t="str">
        <f>IFERROR(VLOOKUP($I289,'Institution Evaluation'!$A$55:$F$346,6,0),IFERROR(VLOOKUP($I289,'Privacy Analyst Evaluation'!$A$46:$F$120,6,0),""))&amp;""</f>
        <v/>
      </c>
    </row>
    <row r="290" ht="15.75" customHeight="1">
      <c r="A290" s="209">
        <f>IFERROR(IF($A289+1&gt;'(backend scoring)'!$T$335,"",$A289+1),"")</f>
        <v>88</v>
      </c>
      <c r="B290" s="209" t="str">
        <f t="array" ref="B290">XLOOKUP($A290,'(backend scoring)'!$V$2:$V$333,'(backend scoring)'!$A$2:$A$333,"")</f>
        <v>AILM-04</v>
      </c>
      <c r="C290" s="209" t="str">
        <f>IFERROR(VLOOKUP($B290,'Institution Evaluation'!$A$55:$F$346,2,0),IFERROR(VLOOKUP($B290,'Privacy Analyst Evaluation'!$A$46:$F$120,2,0),""))&amp;""</f>
        <v>Do you limit multiple LLM model plugins being called as part of a single input?*</v>
      </c>
      <c r="D290" s="209" t="str">
        <f>IFERROR(VLOOKUP($B290,'Institution Evaluation'!$A$55:$F$346,3,0),IFERROR(VLOOKUP($B290,'Privacy Analyst Evaluation'!$A$46:$F$120,3,0),""))&amp;""</f>
        <v>Yes</v>
      </c>
      <c r="E290" s="209" t="str">
        <f>IFERROR(VLOOKUP($B290,'Institution Evaluation'!$A$55:$F$346,4,0),IFERROR(VLOOKUP($B290,'Privacy Analyst Evaluation'!$A$46:$F$120,4,0),""))&amp;""</f>
        <v>We currently work with a graph-based structure.</v>
      </c>
      <c r="F290" s="209" t="str">
        <f>IFERROR(VLOOKUP($B290,'Institution Evaluation'!$A$55:$F$346,6,0),IFERROR(VLOOKUP($B290,'Privacy Analyst Evaluation'!$A$46:$F$120,6,0),""))&amp;""</f>
        <v/>
      </c>
      <c r="G290" s="248"/>
      <c r="H290" s="209" t="str">
        <f>IFERROR(IF($H289+1&gt;'(backend scoring)'!$Q$335,"",$H289+1),"")</f>
        <v/>
      </c>
      <c r="I290" s="209" t="str">
        <f t="array" ref="I290">XLOOKUP($H290,'(backend scoring)'!$S$2:$S$333,'(backend scoring)'!$A$2:$A$333,"")</f>
        <v/>
      </c>
      <c r="J290" s="209" t="str">
        <f>IFERROR(VLOOKUP($I290,'Institution Evaluation'!$A$55:$F$346,2,0),IFERROR(VLOOKUP($I290,'Privacy Analyst Evaluation'!$A$46:$F$120,2,0),""))</f>
        <v/>
      </c>
      <c r="K290" s="209" t="str">
        <f>IFERROR(VLOOKUP($I290,'Institution Evaluation'!$A$55:$F$346,3,0),IFERROR(VLOOKUP($I290,'Privacy Analyst Evaluation'!$A$46:$F$120,3,0),""))&amp;""</f>
        <v/>
      </c>
      <c r="L290" s="209" t="str">
        <f>IFERROR(VLOOKUP($I290,'Institution Evaluation'!$A$55:$F$346,4,0),IFERROR(VLOOKUP($I290,'Privacy Analyst Evaluation'!$A$46:$F$120,4,0),""))&amp;""</f>
        <v/>
      </c>
      <c r="M290" s="209" t="str">
        <f>IFERROR(VLOOKUP($I290,'Institution Evaluation'!$A$55:$F$346,6,0),IFERROR(VLOOKUP($I290,'Privacy Analyst Evaluation'!$A$46:$F$120,6,0),""))&amp;""</f>
        <v/>
      </c>
    </row>
    <row r="291" ht="15.75" customHeight="1">
      <c r="A291" s="209" t="str">
        <f>IFERROR(IF($A290+1&gt;'(backend scoring)'!$T$335,"",$A290+1),"")</f>
        <v/>
      </c>
      <c r="B291" s="209" t="str">
        <f t="array" ref="B291">XLOOKUP($A291,'(backend scoring)'!$V$2:$V$333,'(backend scoring)'!$A$2:$A$333,"")</f>
        <v/>
      </c>
      <c r="C291" s="209" t="str">
        <f>IFERROR(VLOOKUP($B291,'Institution Evaluation'!$A$55:$F$346,2,0),IFERROR(VLOOKUP($B291,'Privacy Analyst Evaluation'!$A$46:$F$120,2,0),""))&amp;""</f>
        <v/>
      </c>
      <c r="D291" s="209" t="str">
        <f>IFERROR(VLOOKUP($B291,'Institution Evaluation'!$A$55:$F$346,3,0),IFERROR(VLOOKUP($B291,'Privacy Analyst Evaluation'!$A$46:$F$120,3,0),""))&amp;""</f>
        <v/>
      </c>
      <c r="E291" s="209" t="str">
        <f>IFERROR(VLOOKUP($B291,'Institution Evaluation'!$A$55:$F$346,4,0),IFERROR(VLOOKUP($B291,'Privacy Analyst Evaluation'!$A$46:$F$120,4,0),""))&amp;""</f>
        <v/>
      </c>
      <c r="F291" s="209" t="str">
        <f>IFERROR(VLOOKUP($B291,'Institution Evaluation'!$A$55:$F$346,6,0),IFERROR(VLOOKUP($B291,'Privacy Analyst Evaluation'!$A$46:$F$120,6,0),""))&amp;""</f>
        <v/>
      </c>
      <c r="G291" s="248"/>
      <c r="H291" s="209" t="str">
        <f>IFERROR(IF($H290+1&gt;'(backend scoring)'!$Q$335,"",$H290+1),"")</f>
        <v/>
      </c>
      <c r="I291" s="209" t="str">
        <f t="array" ref="I291">XLOOKUP($H291,'(backend scoring)'!$S$2:$S$333,'(backend scoring)'!$A$2:$A$333,"")</f>
        <v/>
      </c>
      <c r="J291" s="209" t="str">
        <f>IFERROR(VLOOKUP($I291,'Institution Evaluation'!$A$55:$F$346,2,0),IFERROR(VLOOKUP($I291,'Privacy Analyst Evaluation'!$A$46:$F$120,2,0),""))</f>
        <v/>
      </c>
      <c r="K291" s="209" t="str">
        <f>IFERROR(VLOOKUP($I291,'Institution Evaluation'!$A$55:$F$346,3,0),IFERROR(VLOOKUP($I291,'Privacy Analyst Evaluation'!$A$46:$F$120,3,0),""))&amp;""</f>
        <v/>
      </c>
      <c r="L291" s="209" t="str">
        <f>IFERROR(VLOOKUP($I291,'Institution Evaluation'!$A$55:$F$346,4,0),IFERROR(VLOOKUP($I291,'Privacy Analyst Evaluation'!$A$46:$F$120,4,0),""))&amp;""</f>
        <v/>
      </c>
      <c r="M291" s="209" t="str">
        <f>IFERROR(VLOOKUP($I291,'Institution Evaluation'!$A$55:$F$346,6,0),IFERROR(VLOOKUP($I291,'Privacy Analyst Evaluation'!$A$46:$F$120,6,0),""))&amp;""</f>
        <v/>
      </c>
    </row>
    <row r="292" ht="15.75" customHeight="1">
      <c r="A292" s="209">
        <f>IFERROR(IF($A291+1&gt;'(backend scoring)'!$T$335,"",$A291+1),"")</f>
        <v>1</v>
      </c>
      <c r="B292" s="209" t="str">
        <f t="array" ref="B292">XLOOKUP($A292,'(backend scoring)'!$V$2:$V$333,'(backend scoring)'!$A$2:$A$333,"")</f>
        <v>COMP-01</v>
      </c>
      <c r="C292" s="209" t="str">
        <f>IFERROR(VLOOKUP($B292,'Institution Evaluation'!$A$55:$F$346,2,0),IFERROR(VLOOKUP($B292,'Privacy Analyst Evaluation'!$A$46:$F$120,2,0),""))&amp;""</f>
        <v>Do you have a dedicated software and system development team(s) (e.g., customer support, implementation, product management, etc.)?*</v>
      </c>
      <c r="D292" s="209" t="str">
        <f>IFERROR(VLOOKUP($B292,'Institution Evaluation'!$A$55:$F$346,3,0),IFERROR(VLOOKUP($B292,'Privacy Analyst Evaluation'!$A$46:$F$120,3,0),""))&amp;""</f>
        <v>Yes</v>
      </c>
      <c r="E292" s="209" t="str">
        <f>IFERROR(VLOOKUP($B292,'Institution Evaluation'!$A$55:$F$346,4,0),IFERROR(VLOOKUP($B292,'Privacy Analyst Evaluation'!$A$46:$F$120,4,0),""))&amp;""</f>
        <v>We maintain dedicated teams for engineering and product development, and an operations function that handles implementation and customer support. These functions are led by the CTO (Head of Engineering) and the COO (Head of Operations). As of the system description dated January 27, 2025, CoGrader’s personnel were organized under management and engineering/product development and the company lists CEO Gil Flores, CTO/Head of Engineering Vitor Barbosa, and COO/Head of Operations Gabriel Adamante as its leadership.</v>
      </c>
      <c r="F292" s="209" t="str">
        <f>IFERROR(VLOOKUP($B292,'Institution Evaluation'!$A$55:$F$346,6,0),IFERROR(VLOOKUP($B292,'Privacy Analyst Evaluation'!$A$46:$F$120,6,0),""))&amp;""</f>
        <v/>
      </c>
      <c r="G292" s="248"/>
      <c r="H292" s="209" t="str">
        <f>IFERROR(IF($H291+1&gt;'(backend scoring)'!$Q$335,"",$H291+1),"")</f>
        <v/>
      </c>
      <c r="I292" s="209" t="str">
        <f t="array" ref="I292">XLOOKUP($H292,'(backend scoring)'!$S$2:$S$333,'(backend scoring)'!$A$2:$A$333,"")</f>
        <v/>
      </c>
      <c r="J292" s="209" t="str">
        <f>IFERROR(VLOOKUP($I292,'Institution Evaluation'!$A$55:$F$346,2,0),IFERROR(VLOOKUP($I292,'Privacy Analyst Evaluation'!$A$46:$F$120,2,0),""))</f>
        <v/>
      </c>
      <c r="K292" s="209" t="str">
        <f>IFERROR(VLOOKUP($I292,'Institution Evaluation'!$A$55:$F$346,3,0),IFERROR(VLOOKUP($I292,'Privacy Analyst Evaluation'!$A$46:$F$120,3,0),""))&amp;""</f>
        <v/>
      </c>
      <c r="L292" s="209" t="str">
        <f>IFERROR(VLOOKUP($I292,'Institution Evaluation'!$A$55:$F$346,4,0),IFERROR(VLOOKUP($I292,'Privacy Analyst Evaluation'!$A$46:$F$120,4,0),""))&amp;""</f>
        <v/>
      </c>
      <c r="M292" s="209" t="str">
        <f>IFERROR(VLOOKUP($I292,'Institution Evaluation'!$A$55:$F$346,6,0),IFERROR(VLOOKUP($I292,'Privacy Analyst Evaluation'!$A$46:$F$120,6,0),""))&amp;""</f>
        <v/>
      </c>
    </row>
    <row r="293" ht="15.75" customHeight="1">
      <c r="A293" s="209">
        <f>IFERROR(IF($A292+1&gt;'(backend scoring)'!$T$335,"",$A292+1),"")</f>
        <v>2</v>
      </c>
      <c r="B293" s="209" t="str">
        <f t="array" ref="B293">XLOOKUP($A293,'(backend scoring)'!$V$2:$V$333,'(backend scoring)'!$A$2:$A$333,"")</f>
        <v>DOCU-01</v>
      </c>
      <c r="C293" s="209" t="str">
        <f>IFERROR(VLOOKUP($B293,'Institution Evaluation'!$A$55:$F$346,2,0),IFERROR(VLOOKUP($B293,'Privacy Analyst Evaluation'!$A$46:$F$120,2,0),""))&amp;""</f>
        <v>Do you have a well-documented business continuity plan (BCP), with a clear owner, that is tested annually?*</v>
      </c>
      <c r="D293" s="209" t="str">
        <f>IFERROR(VLOOKUP($B293,'Institution Evaluation'!$A$55:$F$346,3,0),IFERROR(VLOOKUP($B293,'Privacy Analyst Evaluation'!$A$46:$F$120,3,0),""))&amp;""</f>
        <v>Yes</v>
      </c>
      <c r="E293" s="209" t="str">
        <f>IFERROR(VLOOKUP($B293,'Institution Evaluation'!$A$55:$F$346,4,0),IFERROR(VLOOKUP($B293,'Privacy Analyst Evaluation'!$A$46:$F$120,4,0),""))&amp;""</f>
        <v>Yes, refer to SOC2 ( https://cograder.com/soc2.pdf )</v>
      </c>
      <c r="F293" s="209" t="str">
        <f>IFERROR(VLOOKUP($B293,'Institution Evaluation'!$A$55:$F$346,6,0),IFERROR(VLOOKUP($B293,'Privacy Analyst Evaluation'!$A$46:$F$120,6,0),""))&amp;""</f>
        <v/>
      </c>
      <c r="G293" s="248"/>
      <c r="H293" s="209" t="str">
        <f>IFERROR(IF($H292+1&gt;'(backend scoring)'!$Q$335,"",$H292+1),"")</f>
        <v/>
      </c>
      <c r="I293" s="209" t="str">
        <f t="array" ref="I293">XLOOKUP($H293,'(backend scoring)'!$S$2:$S$333,'(backend scoring)'!$A$2:$A$333,"")</f>
        <v/>
      </c>
      <c r="J293" s="209" t="str">
        <f>IFERROR(VLOOKUP($I293,'Institution Evaluation'!$A$55:$F$346,2,0),IFERROR(VLOOKUP($I293,'Privacy Analyst Evaluation'!$A$46:$F$120,2,0),""))</f>
        <v/>
      </c>
      <c r="K293" s="209" t="str">
        <f>IFERROR(VLOOKUP($I293,'Institution Evaluation'!$A$55:$F$346,3,0),IFERROR(VLOOKUP($I293,'Privacy Analyst Evaluation'!$A$46:$F$120,3,0),""))&amp;""</f>
        <v/>
      </c>
      <c r="L293" s="209" t="str">
        <f>IFERROR(VLOOKUP($I293,'Institution Evaluation'!$A$55:$F$346,4,0),IFERROR(VLOOKUP($I293,'Privacy Analyst Evaluation'!$A$46:$F$120,4,0),""))&amp;""</f>
        <v/>
      </c>
      <c r="M293" s="209" t="str">
        <f>IFERROR(VLOOKUP($I293,'Institution Evaluation'!$A$55:$F$346,6,0),IFERROR(VLOOKUP($I293,'Privacy Analyst Evaluation'!$A$46:$F$120,6,0),""))&amp;""</f>
        <v/>
      </c>
    </row>
    <row r="294" ht="15.75" customHeight="1">
      <c r="A294" s="209">
        <f>IFERROR(IF($A293+1&gt;'(backend scoring)'!$T$335,"",$A293+1),"")</f>
        <v>3</v>
      </c>
      <c r="B294" s="209" t="str">
        <f t="array" ref="B294">XLOOKUP($A294,'(backend scoring)'!$V$2:$V$333,'(backend scoring)'!$A$2:$A$333,"")</f>
        <v>DOCU-02</v>
      </c>
      <c r="C294" s="209" t="str">
        <f>IFERROR(VLOOKUP($B294,'Institution Evaluation'!$A$55:$F$346,2,0),IFERROR(VLOOKUP($B294,'Privacy Analyst Evaluation'!$A$46:$F$120,2,0),""))&amp;""</f>
        <v>Do you have a well-documented disaster recovery plan (DRP), with a clear owner, that is tested annually?*</v>
      </c>
      <c r="D294" s="209" t="str">
        <f>IFERROR(VLOOKUP($B294,'Institution Evaluation'!$A$55:$F$346,3,0),IFERROR(VLOOKUP($B294,'Privacy Analyst Evaluation'!$A$46:$F$120,3,0),""))&amp;""</f>
        <v>Yes</v>
      </c>
      <c r="E294" s="209" t="str">
        <f>IFERROR(VLOOKUP($B294,'Institution Evaluation'!$A$55:$F$346,4,0),IFERROR(VLOOKUP($B294,'Privacy Analyst Evaluation'!$A$46:$F$120,4,0),""))&amp;""</f>
        <v>Yes, refer to SOC2 ( https://cograder.com/soc2.pdf )</v>
      </c>
      <c r="F294" s="209" t="str">
        <f>IFERROR(VLOOKUP($B294,'Institution Evaluation'!$A$55:$F$346,6,0),IFERROR(VLOOKUP($B294,'Privacy Analyst Evaluation'!$A$46:$F$120,6,0),""))&amp;""</f>
        <v/>
      </c>
      <c r="G294" s="248"/>
      <c r="H294" s="209" t="str">
        <f>IFERROR(IF($H293+1&gt;'(backend scoring)'!$Q$335,"",$H293+1),"")</f>
        <v/>
      </c>
      <c r="I294" s="209" t="str">
        <f t="array" ref="I294">XLOOKUP($H294,'(backend scoring)'!$S$2:$S$333,'(backend scoring)'!$A$2:$A$333,"")</f>
        <v/>
      </c>
      <c r="J294" s="209" t="str">
        <f>IFERROR(VLOOKUP($I294,'Institution Evaluation'!$A$55:$F$346,2,0),IFERROR(VLOOKUP($I294,'Privacy Analyst Evaluation'!$A$46:$F$120,2,0),""))</f>
        <v/>
      </c>
      <c r="K294" s="209" t="str">
        <f>IFERROR(VLOOKUP($I294,'Institution Evaluation'!$A$55:$F$346,3,0),IFERROR(VLOOKUP($I294,'Privacy Analyst Evaluation'!$A$46:$F$120,3,0),""))&amp;""</f>
        <v/>
      </c>
      <c r="L294" s="209" t="str">
        <f>IFERROR(VLOOKUP($I294,'Institution Evaluation'!$A$55:$F$346,4,0),IFERROR(VLOOKUP($I294,'Privacy Analyst Evaluation'!$A$46:$F$120,4,0),""))&amp;""</f>
        <v/>
      </c>
      <c r="M294" s="209" t="str">
        <f>IFERROR(VLOOKUP($I294,'Institution Evaluation'!$A$55:$F$346,6,0),IFERROR(VLOOKUP($I294,'Privacy Analyst Evaluation'!$A$46:$F$120,6,0),""))&amp;""</f>
        <v/>
      </c>
    </row>
    <row r="295" ht="15.75" customHeight="1">
      <c r="A295" s="209">
        <f>IFERROR(IF($A294+1&gt;'(backend scoring)'!$T$335,"",$A294+1),"")</f>
        <v>4</v>
      </c>
      <c r="B295" s="209" t="str">
        <f t="array" ref="B295">XLOOKUP($A295,'(backend scoring)'!$V$2:$V$333,'(backend scoring)'!$A$2:$A$333,"")</f>
        <v>ITAC-06</v>
      </c>
      <c r="C295" s="209" t="str">
        <f>IFERROR(VLOOKUP($B295,'Institution Evaluation'!$A$55:$F$346,2,0),IFERROR(VLOOKUP($B295,'Privacy Analyst Evaluation'!$A$46:$F$120,2,0),""))&amp;""</f>
        <v>Has a VPAT or ACR been created or updated for the solution and version under consideration within the past 12 months?*</v>
      </c>
      <c r="D295" s="209" t="str">
        <f>IFERROR(VLOOKUP($B295,'Institution Evaluation'!$A$55:$F$346,3,0),IFERROR(VLOOKUP($B295,'Privacy Analyst Evaluation'!$A$46:$F$120,3,0),""))&amp;""</f>
        <v>No</v>
      </c>
      <c r="E295" s="209" t="str">
        <f>IFERROR(VLOOKUP($B295,'Institution Evaluation'!$A$55:$F$346,4,0),IFERROR(VLOOKUP($B295,'Privacy Analyst Evaluation'!$A$46:$F$120,4,0),""))&amp;""</f>
        <v>The VPAT is available at the link above and documents accessibility testing and results; we will produce an updated VPAT/ACR on request to reflect any product changes or a newer WCAG/Section 508 evaluation.</v>
      </c>
      <c r="F295" s="209" t="str">
        <f>IFERROR(VLOOKUP($B295,'Institution Evaluation'!$A$55:$F$346,6,0),IFERROR(VLOOKUP($B295,'Privacy Analyst Evaluation'!$A$46:$F$120,6,0),""))&amp;""</f>
        <v/>
      </c>
      <c r="G295" s="248"/>
      <c r="H295" s="209" t="str">
        <f>IFERROR(IF($H294+1&gt;'(backend scoring)'!$Q$335,"",$H294+1),"")</f>
        <v/>
      </c>
      <c r="I295" s="209" t="str">
        <f t="array" ref="I295">XLOOKUP($H295,'(backend scoring)'!$S$2:$S$333,'(backend scoring)'!$A$2:$A$333,"")</f>
        <v/>
      </c>
      <c r="J295" s="209" t="str">
        <f>IFERROR(VLOOKUP($I295,'Institution Evaluation'!$A$55:$F$346,2,0),IFERROR(VLOOKUP($I295,'Privacy Analyst Evaluation'!$A$46:$F$120,2,0),""))</f>
        <v/>
      </c>
      <c r="K295" s="209" t="str">
        <f>IFERROR(VLOOKUP($I295,'Institution Evaluation'!$A$55:$F$346,3,0),IFERROR(VLOOKUP($I295,'Privacy Analyst Evaluation'!$A$46:$F$120,3,0),""))&amp;""</f>
        <v/>
      </c>
      <c r="L295" s="209" t="str">
        <f>IFERROR(VLOOKUP($I295,'Institution Evaluation'!$A$55:$F$346,4,0),IFERROR(VLOOKUP($I295,'Privacy Analyst Evaluation'!$A$46:$F$120,4,0),""))&amp;""</f>
        <v/>
      </c>
      <c r="M295" s="209" t="str">
        <f>IFERROR(VLOOKUP($I295,'Institution Evaluation'!$A$55:$F$346,6,0),IFERROR(VLOOKUP($I295,'Privacy Analyst Evaluation'!$A$46:$F$120,6,0),""))&amp;""</f>
        <v/>
      </c>
    </row>
    <row r="296" ht="15.75" customHeight="1">
      <c r="A296" s="209">
        <f>IFERROR(IF($A295+1&gt;'(backend scoring)'!$T$335,"",$A295+1),"")</f>
        <v>5</v>
      </c>
      <c r="B296" s="209" t="str">
        <f t="array" ref="B296">XLOOKUP($A296,'(backend scoring)'!$V$2:$V$333,'(backend scoring)'!$A$2:$A$333,"")</f>
        <v>ITAC-07</v>
      </c>
      <c r="C296" s="209" t="str">
        <f>IFERROR(VLOOKUP($B296,'Institution Evaluation'!$A$55:$F$346,2,0),IFERROR(VLOOKUP($B296,'Privacy Analyst Evaluation'!$A$46:$F$120,2,0),""))&amp;""</f>
        <v>Will your company agree to meet your stated accessibility standard or WCAG 2.1 AA as part of your contractual agreement for the solution?*</v>
      </c>
      <c r="D296" s="209" t="str">
        <f>IFERROR(VLOOKUP($B296,'Institution Evaluation'!$A$55:$F$346,3,0),IFERROR(VLOOKUP($B296,'Privacy Analyst Evaluation'!$A$46:$F$120,3,0),""))&amp;""</f>
        <v>No</v>
      </c>
      <c r="E296" s="209" t="str">
        <f>IFERROR(VLOOKUP($B296,'Institution Evaluation'!$A$55:$F$346,4,0),IFERROR(VLOOKUP($B296,'Privacy Analyst Evaluation'!$A$46:$F$120,4,0),""))&amp;""</f>
        <v>CoGrader will contractually agree to meet the stated accessibility standard (or WCAG 2.1 AA) as part of procurements where requested. Contract language can include a statement of conformance, remediation commitments for confirmed accessibility defects, and an agreed schedule for any required corrections or remediation activities. Our platform is built on the Mantine UI component library, which follows WAI-ARIA accessibility guidelines. All Mantine components have proper roles, aria-* attributes and semantics, provide full keyboard support, manage focus correctly, and support screen readers. This architectural foundation ensures ongoing conformance as the platform evolves.</v>
      </c>
      <c r="F296" s="209" t="str">
        <f>IFERROR(VLOOKUP($B296,'Institution Evaluation'!$A$55:$F$346,6,0),IFERROR(VLOOKUP($B296,'Privacy Analyst Evaluation'!$A$46:$F$120,6,0),""))&amp;""</f>
        <v/>
      </c>
      <c r="G296" s="248"/>
      <c r="H296" s="209" t="str">
        <f>IFERROR(IF($H295+1&gt;'(backend scoring)'!$Q$335,"",$H295+1),"")</f>
        <v/>
      </c>
      <c r="I296" s="209" t="str">
        <f t="array" ref="I296">XLOOKUP($H296,'(backend scoring)'!$S$2:$S$333,'(backend scoring)'!$A$2:$A$333,"")</f>
        <v/>
      </c>
      <c r="J296" s="209" t="str">
        <f>IFERROR(VLOOKUP($I296,'Institution Evaluation'!$A$55:$F$346,2,0),IFERROR(VLOOKUP($I296,'Privacy Analyst Evaluation'!$A$46:$F$120,2,0),""))</f>
        <v/>
      </c>
      <c r="K296" s="209" t="str">
        <f>IFERROR(VLOOKUP($I296,'Institution Evaluation'!$A$55:$F$346,3,0),IFERROR(VLOOKUP($I296,'Privacy Analyst Evaluation'!$A$46:$F$120,3,0),""))&amp;""</f>
        <v/>
      </c>
      <c r="L296" s="209" t="str">
        <f>IFERROR(VLOOKUP($I296,'Institution Evaluation'!$A$55:$F$346,4,0),IFERROR(VLOOKUP($I296,'Privacy Analyst Evaluation'!$A$46:$F$120,4,0),""))&amp;""</f>
        <v/>
      </c>
      <c r="M296" s="209" t="str">
        <f>IFERROR(VLOOKUP($I296,'Institution Evaluation'!$A$55:$F$346,6,0),IFERROR(VLOOKUP($I296,'Privacy Analyst Evaluation'!$A$46:$F$120,6,0),""))&amp;""</f>
        <v/>
      </c>
    </row>
    <row r="297" ht="15.75" customHeight="1">
      <c r="A297" s="209">
        <f>IFERROR(IF($A296+1&gt;'(backend scoring)'!$T$335,"",$A296+1),"")</f>
        <v>6</v>
      </c>
      <c r="B297" s="209" t="str">
        <f t="array" ref="B297">XLOOKUP($A297,'(backend scoring)'!$V$2:$V$333,'(backend scoring)'!$A$2:$A$333,"")</f>
        <v>ITAC-08</v>
      </c>
      <c r="C297" s="209" t="str">
        <f>IFERROR(VLOOKUP($B297,'Institution Evaluation'!$A$55:$F$346,2,0),IFERROR(VLOOKUP($B297,'Privacy Analyst Evaluation'!$A$46:$F$120,2,0),""))&amp;""</f>
        <v>Does the solution substantially conform to WCAG 2.1 AA?*</v>
      </c>
      <c r="D297" s="209" t="str">
        <f>IFERROR(VLOOKUP($B297,'Institution Evaluation'!$A$55:$F$346,3,0),IFERROR(VLOOKUP($B297,'Privacy Analyst Evaluation'!$A$46:$F$120,3,0),""))&amp;""</f>
        <v>No</v>
      </c>
      <c r="E297" s="209" t="str">
        <f>IFERROR(VLOOKUP($B297,'Institution Evaluation'!$A$55:$F$346,4,0),IFERROR(VLOOKUP($B297,'Privacy Analyst Evaluation'!$A$46:$F$120,4,0),""))&amp;""</f>
        <v>CoGrader substantially conforms to WCAG 2.1 AA. Our VPAT documents "Supports" conformance across all Level A and Level AA success criteria, including non-text content, captions, keyboard accessibility, timing adjustable, error identification, labels, consistent navigation, and error prevention. The platform is built using Mantine, whose components are tested with axe (jest-axe) for required roles and aria-* attributes, with over 10,000 unit tests covering keyboard support and focus management. Components are also manually tested with screen readers (VoiceOver) to ensure full accessibility for assistive technology users.</v>
      </c>
      <c r="F297" s="209" t="str">
        <f>IFERROR(VLOOKUP($B297,'Institution Evaluation'!$A$55:$F$346,6,0),IFERROR(VLOOKUP($B297,'Privacy Analyst Evaluation'!$A$46:$F$120,6,0),""))&amp;""</f>
        <v/>
      </c>
      <c r="G297" s="248"/>
      <c r="H297" s="209" t="str">
        <f>IFERROR(IF($H296+1&gt;'(backend scoring)'!$Q$335,"",$H296+1),"")</f>
        <v/>
      </c>
      <c r="I297" s="209" t="str">
        <f t="array" ref="I297">XLOOKUP($H297,'(backend scoring)'!$S$2:$S$333,'(backend scoring)'!$A$2:$A$333,"")</f>
        <v/>
      </c>
      <c r="J297" s="209" t="str">
        <f>IFERROR(VLOOKUP($I297,'Institution Evaluation'!$A$55:$F$346,2,0),IFERROR(VLOOKUP($I297,'Privacy Analyst Evaluation'!$A$46:$F$120,2,0),""))</f>
        <v/>
      </c>
      <c r="K297" s="209" t="str">
        <f>IFERROR(VLOOKUP($I297,'Institution Evaluation'!$A$55:$F$346,3,0),IFERROR(VLOOKUP($I297,'Privacy Analyst Evaluation'!$A$46:$F$120,3,0),""))&amp;""</f>
        <v/>
      </c>
      <c r="L297" s="209" t="str">
        <f>IFERROR(VLOOKUP($I297,'Institution Evaluation'!$A$55:$F$346,4,0),IFERROR(VLOOKUP($I297,'Privacy Analyst Evaluation'!$A$46:$F$120,4,0),""))&amp;""</f>
        <v/>
      </c>
      <c r="M297" s="209" t="str">
        <f>IFERROR(VLOOKUP($I297,'Institution Evaluation'!$A$55:$F$346,6,0),IFERROR(VLOOKUP($I297,'Privacy Analyst Evaluation'!$A$46:$F$120,6,0),""))&amp;""</f>
        <v/>
      </c>
    </row>
    <row r="298" ht="15.75" customHeight="1">
      <c r="A298" s="209">
        <f>IFERROR(IF($A297+1&gt;'(backend scoring)'!$T$335,"",$A297+1),"")</f>
        <v>7</v>
      </c>
      <c r="B298" s="209" t="str">
        <f t="array" ref="B298">XLOOKUP($A298,'(backend scoring)'!$V$2:$V$333,'(backend scoring)'!$A$2:$A$333,"")</f>
        <v>ITAC-09</v>
      </c>
      <c r="C298" s="209" t="str">
        <f>IFERROR(VLOOKUP($B298,'Institution Evaluation'!$A$55:$F$346,2,0),IFERROR(VLOOKUP($B298,'Privacy Analyst Evaluation'!$A$46:$F$120,2,0),""))&amp;""</f>
        <v>Do you have a documented and implemented process for reporting and tracking accessibility issues?*</v>
      </c>
      <c r="D298" s="209" t="str">
        <f>IFERROR(VLOOKUP($B298,'Institution Evaluation'!$A$55:$F$346,3,0),IFERROR(VLOOKUP($B298,'Privacy Analyst Evaluation'!$A$46:$F$120,3,0),""))&amp;""</f>
        <v>Yes</v>
      </c>
      <c r="E298" s="209" t="str">
        <f>IFERROR(VLOOKUP($B298,'Institution Evaluation'!$A$55:$F$346,4,0),IFERROR(VLOOKUP($B298,'Privacy Analyst Evaluation'!$A$46:$F$120,4,0),""))&amp;""</f>
        <v>Yes. Accessibility issues can be reported through our standard support channels at support@cograder.com. Issues are logged, tracked, and prioritized within our development workflow. As our UI is built on Mantine components, accessibility issues are addressed through both internal remediation and by leveraging updates from the Mantine library, which maintains an active accessibility testing and improvement process with automated and manual testing protocols.</v>
      </c>
      <c r="F298" s="209" t="str">
        <f>IFERROR(VLOOKUP($B298,'Institution Evaluation'!$A$55:$F$346,6,0),IFERROR(VLOOKUP($B298,'Privacy Analyst Evaluation'!$A$46:$F$120,6,0),""))&amp;""</f>
        <v/>
      </c>
      <c r="G298" s="248"/>
      <c r="H298" s="209" t="str">
        <f>IFERROR(IF($H297+1&gt;'(backend scoring)'!$Q$335,"",$H297+1),"")</f>
        <v/>
      </c>
      <c r="I298" s="209" t="str">
        <f t="array" ref="I298">XLOOKUP($H298,'(backend scoring)'!$S$2:$S$333,'(backend scoring)'!$A$2:$A$333,"")</f>
        <v/>
      </c>
      <c r="J298" s="209" t="str">
        <f>IFERROR(VLOOKUP($I298,'Institution Evaluation'!$A$55:$F$346,2,0),IFERROR(VLOOKUP($I298,'Privacy Analyst Evaluation'!$A$46:$F$120,2,0),""))</f>
        <v/>
      </c>
      <c r="K298" s="209" t="str">
        <f>IFERROR(VLOOKUP($I298,'Institution Evaluation'!$A$55:$F$346,3,0),IFERROR(VLOOKUP($I298,'Privacy Analyst Evaluation'!$A$46:$F$120,3,0),""))&amp;""</f>
        <v/>
      </c>
      <c r="L298" s="209" t="str">
        <f>IFERROR(VLOOKUP($I298,'Institution Evaluation'!$A$55:$F$346,4,0),IFERROR(VLOOKUP($I298,'Privacy Analyst Evaluation'!$A$46:$F$120,4,0),""))&amp;""</f>
        <v/>
      </c>
      <c r="M298" s="209" t="str">
        <f>IFERROR(VLOOKUP($I298,'Institution Evaluation'!$A$55:$F$346,6,0),IFERROR(VLOOKUP($I298,'Privacy Analyst Evaluation'!$A$46:$F$120,6,0),""))&amp;""</f>
        <v/>
      </c>
    </row>
    <row r="299" ht="15.75" customHeight="1">
      <c r="A299" s="209">
        <f>IFERROR(IF($A298+1&gt;'(backend scoring)'!$T$335,"",$A298+1),"")</f>
        <v>8</v>
      </c>
      <c r="B299" s="209" t="str">
        <f t="array" ref="B299">XLOOKUP($A299,'(backend scoring)'!$V$2:$V$333,'(backend scoring)'!$A$2:$A$333,"")</f>
        <v>THRD-02</v>
      </c>
      <c r="C299" s="209" t="str">
        <f>IFERROR(VLOOKUP($B299,'Institution Evaluation'!$A$55:$F$346,2,0),IFERROR(VLOOKUP($B299,'Privacy Analyst Evaluation'!$A$46:$F$120,2,0),""))&amp;""</f>
        <v>Do you have contractual language in place with third parties governing access to institutional data?*</v>
      </c>
      <c r="D299" s="209" t="str">
        <f>IFERROR(VLOOKUP($B299,'Institution Evaluation'!$A$55:$F$346,3,0),IFERROR(VLOOKUP($B299,'Privacy Analyst Evaluation'!$A$46:$F$120,3,0),""))&amp;""</f>
        <v>Yes</v>
      </c>
      <c r="E299" s="209" t="str">
        <f>IFERROR(VLOOKUP($B299,'Institution Evaluation'!$A$55:$F$346,4,0),IFERROR(VLOOKUP($B299,'Privacy Analyst Evaluation'!$A$46:$F$120,4,0),""))&amp;""</f>
        <v>We put contractual security and privacy requirements into vendor agreements and DPAs. These contracts govern who may access institutional data, the permitted purposes, security controls, breach notification, and requirements for subcontractors and subservice organizations. DPAs and vendor agreements are used routinely when institutional data is involved.
Current third parties include:
OpenAI OpCo, LLC – AI text processing (anonymized educational content only)
Cloud hosting provider (U.S.-based) – encrypted data storage and infrastructure security
CoGrader does not share any student PII with third-party AI providers.</v>
      </c>
      <c r="F299" s="209" t="str">
        <f>IFERROR(VLOOKUP($B299,'Institution Evaluation'!$A$55:$F$346,6,0),IFERROR(VLOOKUP($B299,'Privacy Analyst Evaluation'!$A$46:$F$120,6,0),""))&amp;""</f>
        <v/>
      </c>
      <c r="G299" s="248"/>
      <c r="H299" s="209" t="str">
        <f>IFERROR(IF($H298+1&gt;'(backend scoring)'!$Q$335,"",$H298+1),"")</f>
        <v/>
      </c>
      <c r="I299" s="209" t="str">
        <f t="array" ref="I299">XLOOKUP($H299,'(backend scoring)'!$S$2:$S$333,'(backend scoring)'!$A$2:$A$333,"")</f>
        <v/>
      </c>
      <c r="J299" s="209" t="str">
        <f>IFERROR(VLOOKUP($I299,'Institution Evaluation'!$A$55:$F$346,2,0),IFERROR(VLOOKUP($I299,'Privacy Analyst Evaluation'!$A$46:$F$120,2,0),""))</f>
        <v/>
      </c>
      <c r="K299" s="209" t="str">
        <f>IFERROR(VLOOKUP($I299,'Institution Evaluation'!$A$55:$F$346,3,0),IFERROR(VLOOKUP($I299,'Privacy Analyst Evaluation'!$A$46:$F$120,3,0),""))&amp;""</f>
        <v/>
      </c>
      <c r="L299" s="209" t="str">
        <f>IFERROR(VLOOKUP($I299,'Institution Evaluation'!$A$55:$F$346,4,0),IFERROR(VLOOKUP($I299,'Privacy Analyst Evaluation'!$A$46:$F$120,4,0),""))&amp;""</f>
        <v/>
      </c>
      <c r="M299" s="209" t="str">
        <f>IFERROR(VLOOKUP($I299,'Institution Evaluation'!$A$55:$F$346,6,0),IFERROR(VLOOKUP($I299,'Privacy Analyst Evaluation'!$A$46:$F$120,6,0),""))&amp;""</f>
        <v/>
      </c>
    </row>
    <row r="300" ht="15.75" customHeight="1">
      <c r="A300" s="209">
        <f>IFERROR(IF($A299+1&gt;'(backend scoring)'!$T$335,"",$A299+1),"")</f>
        <v>9</v>
      </c>
      <c r="B300" s="209" t="str">
        <f t="array" ref="B300">XLOOKUP($A300,'(backend scoring)'!$V$2:$V$333,'(backend scoring)'!$A$2:$A$333,"")</f>
        <v>THRD-01</v>
      </c>
      <c r="C300" s="209" t="str">
        <f>IFERROR(VLOOKUP($B300,'Institution Evaluation'!$A$55:$F$346,2,0),IFERROR(VLOOKUP($B300,'Privacy Analyst Evaluation'!$A$46:$F$120,2,0),""))&amp;""</f>
        <v>Do you perform security assessments of third-party companies with which you share data (e.g., hosting providers, cloud services, PaaS, IaaS, SaaS)?*</v>
      </c>
      <c r="D300" s="209" t="str">
        <f>IFERROR(VLOOKUP($B300,'Institution Evaluation'!$A$55:$F$346,3,0),IFERROR(VLOOKUP($B300,'Privacy Analyst Evaluation'!$A$46:$F$120,3,0),""))&amp;""</f>
        <v>Yes</v>
      </c>
      <c r="E300" s="209" t="str">
        <f>IFERROR(VLOOKUP($B300,'Institution Evaluation'!$A$55:$F$346,4,0),IFERROR(VLOOKUP($B300,'Privacy Analyst Evaluation'!$A$46:$F$120,4,0),""))&amp;""</f>
        <v>CoGrader’s Vendor Management Policy requires vendor due diligence and ongoing security monitoring. High-risk vendors are reviewed at least annually and we review third-party compliance reports (for example SOC 2 or ISO 27001) as part of onboarding and ongoing oversight.</v>
      </c>
      <c r="F300" s="209" t="str">
        <f>IFERROR(VLOOKUP($B300,'Institution Evaluation'!$A$55:$F$346,6,0),IFERROR(VLOOKUP($B300,'Privacy Analyst Evaluation'!$A$46:$F$120,6,0),""))&amp;""</f>
        <v/>
      </c>
      <c r="G300" s="248"/>
      <c r="H300" s="209" t="str">
        <f>IFERROR(IF($H299+1&gt;'(backend scoring)'!$Q$335,"",$H299+1),"")</f>
        <v/>
      </c>
      <c r="I300" s="209" t="str">
        <f t="array" ref="I300">XLOOKUP($H300,'(backend scoring)'!$S$2:$S$333,'(backend scoring)'!$A$2:$A$333,"")</f>
        <v/>
      </c>
      <c r="J300" s="209" t="str">
        <f>IFERROR(VLOOKUP($I300,'Institution Evaluation'!$A$55:$F$346,2,0),IFERROR(VLOOKUP($I300,'Privacy Analyst Evaluation'!$A$46:$F$120,2,0),""))</f>
        <v/>
      </c>
      <c r="K300" s="209" t="str">
        <f>IFERROR(VLOOKUP($I300,'Institution Evaluation'!$A$55:$F$346,3,0),IFERROR(VLOOKUP($I300,'Privacy Analyst Evaluation'!$A$46:$F$120,3,0),""))&amp;""</f>
        <v/>
      </c>
      <c r="L300" s="209" t="str">
        <f>IFERROR(VLOOKUP($I300,'Institution Evaluation'!$A$55:$F$346,4,0),IFERROR(VLOOKUP($I300,'Privacy Analyst Evaluation'!$A$46:$F$120,4,0),""))&amp;""</f>
        <v/>
      </c>
      <c r="M300" s="209" t="str">
        <f>IFERROR(VLOOKUP($I300,'Institution Evaluation'!$A$55:$F$346,6,0),IFERROR(VLOOKUP($I300,'Privacy Analyst Evaluation'!$A$46:$F$120,6,0),""))&amp;""</f>
        <v/>
      </c>
    </row>
    <row r="301" ht="15.75" customHeight="1">
      <c r="A301" s="209">
        <f>IFERROR(IF($A300+1&gt;'(backend scoring)'!$T$335,"",$A300+1),"")</f>
        <v>10</v>
      </c>
      <c r="B301" s="209" t="str">
        <f t="array" ref="B301">XLOOKUP($A301,'(backend scoring)'!$V$2:$V$333,'(backend scoring)'!$A$2:$A$333,"")</f>
        <v>THRD-03</v>
      </c>
      <c r="C301" s="209" t="str">
        <f>IFERROR(VLOOKUP($B301,'Institution Evaluation'!$A$55:$F$346,2,0),IFERROR(VLOOKUP($B301,'Privacy Analyst Evaluation'!$A$46:$F$120,2,0),""))&amp;""</f>
        <v>Do the contracts in place with these third parties address liability in the event of a data breach?*</v>
      </c>
      <c r="D301" s="209" t="str">
        <f>IFERROR(VLOOKUP($B301,'Institution Evaluation'!$A$55:$F$346,3,0),IFERROR(VLOOKUP($B301,'Privacy Analyst Evaluation'!$A$46:$F$120,3,0),""))&amp;""</f>
        <v>Yes</v>
      </c>
      <c r="E301" s="209" t="str">
        <f>IFERROR(VLOOKUP($B301,'Institution Evaluation'!$A$55:$F$346,4,0),IFERROR(VLOOKUP($B301,'Privacy Analyst Evaluation'!$A$46:$F$120,4,0),""))&amp;""</f>
        <v/>
      </c>
      <c r="F301" s="209" t="str">
        <f>IFERROR(VLOOKUP($B301,'Institution Evaluation'!$A$55:$F$346,6,0),IFERROR(VLOOKUP($B301,'Privacy Analyst Evaluation'!$A$46:$F$120,6,0),""))&amp;""</f>
        <v/>
      </c>
      <c r="G301" s="248"/>
      <c r="H301" s="209" t="str">
        <f>IFERROR(IF($H300+1&gt;'(backend scoring)'!$Q$335,"",$H300+1),"")</f>
        <v/>
      </c>
      <c r="I301" s="209" t="str">
        <f t="array" ref="I301">XLOOKUP($H301,'(backend scoring)'!$S$2:$S$333,'(backend scoring)'!$A$2:$A$333,"")</f>
        <v/>
      </c>
      <c r="J301" s="209" t="str">
        <f>IFERROR(VLOOKUP($I301,'Institution Evaluation'!$A$55:$F$346,2,0),IFERROR(VLOOKUP($I301,'Privacy Analyst Evaluation'!$A$46:$F$120,2,0),""))</f>
        <v/>
      </c>
      <c r="K301" s="209" t="str">
        <f>IFERROR(VLOOKUP($I301,'Institution Evaluation'!$A$55:$F$346,3,0),IFERROR(VLOOKUP($I301,'Privacy Analyst Evaluation'!$A$46:$F$120,3,0),""))&amp;""</f>
        <v/>
      </c>
      <c r="L301" s="209" t="str">
        <f>IFERROR(VLOOKUP($I301,'Institution Evaluation'!$A$55:$F$346,4,0),IFERROR(VLOOKUP($I301,'Privacy Analyst Evaluation'!$A$46:$F$120,4,0),""))&amp;""</f>
        <v/>
      </c>
      <c r="M301" s="209" t="str">
        <f>IFERROR(VLOOKUP($I301,'Institution Evaluation'!$A$55:$F$346,6,0),IFERROR(VLOOKUP($I301,'Privacy Analyst Evaluation'!$A$46:$F$120,6,0),""))&amp;""</f>
        <v/>
      </c>
    </row>
    <row r="302" ht="15.75" customHeight="1">
      <c r="A302" s="209">
        <f>IFERROR(IF($A301+1&gt;'(backend scoring)'!$T$335,"",$A301+1),"")</f>
        <v>11</v>
      </c>
      <c r="B302" s="209" t="str">
        <f t="array" ref="B302">XLOOKUP($A302,'(backend scoring)'!$V$2:$V$333,'(backend scoring)'!$A$2:$A$333,"")</f>
        <v>THRD-04</v>
      </c>
      <c r="C302" s="209" t="str">
        <f>IFERROR(VLOOKUP($B302,'Institution Evaluation'!$A$55:$F$346,2,0),IFERROR(VLOOKUP($B302,'Privacy Analyst Evaluation'!$A$46:$F$120,2,0),""))&amp;""</f>
        <v>Do you have an implemented third-party management strategy?*</v>
      </c>
      <c r="D302" s="209" t="str">
        <f>IFERROR(VLOOKUP($B302,'Institution Evaluation'!$A$55:$F$346,3,0),IFERROR(VLOOKUP($B302,'Privacy Analyst Evaluation'!$A$46:$F$120,3,0),""))&amp;""</f>
        <v>Yes</v>
      </c>
      <c r="E302" s="209" t="str">
        <f>IFERROR(VLOOKUP($B302,'Institution Evaluation'!$A$55:$F$346,4,0),IFERROR(VLOOKUP($B302,'Privacy Analyst Evaluation'!$A$46:$F$120,4,0),""))&amp;""</f>
        <v>CoGrader maintains a formal third-party/vendor management strategy. It includes a documented risk assessment process and risk register, vendor due diligence, security requirements in contracts, and periodic (at least annual) reviews of high-risk vendors’ compliance attestations. These activities are part of our operational controls and governance.</v>
      </c>
      <c r="F302" s="209" t="str">
        <f>IFERROR(VLOOKUP($B302,'Institution Evaluation'!$A$55:$F$346,6,0),IFERROR(VLOOKUP($B302,'Privacy Analyst Evaluation'!$A$46:$F$120,6,0),""))&amp;""</f>
        <v/>
      </c>
      <c r="G302" s="248"/>
      <c r="H302" s="209" t="str">
        <f>IFERROR(IF($H301+1&gt;'(backend scoring)'!$Q$335,"",$H301+1),"")</f>
        <v/>
      </c>
      <c r="I302" s="209" t="str">
        <f t="array" ref="I302">XLOOKUP($H302,'(backend scoring)'!$S$2:$S$333,'(backend scoring)'!$A$2:$A$333,"")</f>
        <v/>
      </c>
      <c r="J302" s="209" t="str">
        <f>IFERROR(VLOOKUP($I302,'Institution Evaluation'!$A$55:$F$346,2,0),IFERROR(VLOOKUP($I302,'Privacy Analyst Evaluation'!$A$46:$F$120,2,0),""))</f>
        <v/>
      </c>
      <c r="K302" s="209" t="str">
        <f>IFERROR(VLOOKUP($I302,'Institution Evaluation'!$A$55:$F$346,3,0),IFERROR(VLOOKUP($I302,'Privacy Analyst Evaluation'!$A$46:$F$120,3,0),""))&amp;""</f>
        <v/>
      </c>
      <c r="L302" s="209" t="str">
        <f>IFERROR(VLOOKUP($I302,'Institution Evaluation'!$A$55:$F$346,4,0),IFERROR(VLOOKUP($I302,'Privacy Analyst Evaluation'!$A$46:$F$120,4,0),""))&amp;""</f>
        <v/>
      </c>
      <c r="M302" s="209" t="str">
        <f>IFERROR(VLOOKUP($I302,'Institution Evaluation'!$A$55:$F$346,6,0),IFERROR(VLOOKUP($I302,'Privacy Analyst Evaluation'!$A$46:$F$120,6,0),""))&amp;""</f>
        <v/>
      </c>
    </row>
    <row r="303" ht="15.75" customHeight="1">
      <c r="A303" s="209">
        <f>IFERROR(IF($A302+1&gt;'(backend scoring)'!$T$335,"",$A302+1),"")</f>
        <v>12</v>
      </c>
      <c r="B303" s="209" t="str">
        <f t="array" ref="B303">XLOOKUP($A303,'(backend scoring)'!$V$2:$V$333,'(backend scoring)'!$A$2:$A$333,"")</f>
        <v>CONS-01</v>
      </c>
      <c r="C303" s="209" t="str">
        <f>IFERROR(VLOOKUP($B303,'Institution Evaluation'!$A$55:$F$346,2,0),IFERROR(VLOOKUP($B303,'Privacy Analyst Evaluation'!$A$46:$F$120,2,0),""))&amp;""</f>
        <v>Will the consultant require access to the institution's network resources?*</v>
      </c>
      <c r="D303" s="209" t="str">
        <f>IFERROR(VLOOKUP($B303,'Institution Evaluation'!$A$55:$F$346,3,0),IFERROR(VLOOKUP($B303,'Privacy Analyst Evaluation'!$A$46:$F$120,3,0),""))&amp;""</f>
        <v/>
      </c>
      <c r="E303" s="209" t="str">
        <f>IFERROR(VLOOKUP($B303,'Institution Evaluation'!$A$55:$F$346,4,0),IFERROR(VLOOKUP($B303,'Privacy Analyst Evaluation'!$A$46:$F$120,4,0),""))&amp;""</f>
        <v>This question does not apply.</v>
      </c>
      <c r="F303" s="209" t="str">
        <f>IFERROR(VLOOKUP($B303,'Institution Evaluation'!$A$55:$F$346,6,0),IFERROR(VLOOKUP($B303,'Privacy Analyst Evaluation'!$A$46:$F$120,6,0),""))&amp;""</f>
        <v/>
      </c>
      <c r="G303" s="248"/>
      <c r="H303" s="209" t="str">
        <f>IFERROR(IF($H302+1&gt;'(backend scoring)'!$Q$335,"",$H302+1),"")</f>
        <v/>
      </c>
      <c r="I303" s="209" t="str">
        <f t="array" ref="I303">XLOOKUP($H303,'(backend scoring)'!$S$2:$S$333,'(backend scoring)'!$A$2:$A$333,"")</f>
        <v/>
      </c>
      <c r="J303" s="209" t="str">
        <f>IFERROR(VLOOKUP($I303,'Institution Evaluation'!$A$55:$F$346,2,0),IFERROR(VLOOKUP($I303,'Privacy Analyst Evaluation'!$A$46:$F$120,2,0),""))</f>
        <v/>
      </c>
      <c r="K303" s="209" t="str">
        <f>IFERROR(VLOOKUP($I303,'Institution Evaluation'!$A$55:$F$346,3,0),IFERROR(VLOOKUP($I303,'Privacy Analyst Evaluation'!$A$46:$F$120,3,0),""))&amp;""</f>
        <v/>
      </c>
      <c r="L303" s="209" t="str">
        <f>IFERROR(VLOOKUP($I303,'Institution Evaluation'!$A$55:$F$346,4,0),IFERROR(VLOOKUP($I303,'Privacy Analyst Evaluation'!$A$46:$F$120,4,0),""))&amp;""</f>
        <v/>
      </c>
      <c r="M303" s="209" t="str">
        <f>IFERROR(VLOOKUP($I303,'Institution Evaluation'!$A$55:$F$346,6,0),IFERROR(VLOOKUP($I303,'Privacy Analyst Evaluation'!$A$46:$F$120,6,0),""))&amp;""</f>
        <v/>
      </c>
    </row>
    <row r="304" ht="15.75" customHeight="1">
      <c r="A304" s="209">
        <f>IFERROR(IF($A303+1&gt;'(backend scoring)'!$T$335,"",$A303+1),"")</f>
        <v>13</v>
      </c>
      <c r="B304" s="209" t="str">
        <f t="array" ref="B304">XLOOKUP($A304,'(backend scoring)'!$V$2:$V$333,'(backend scoring)'!$A$2:$A$333,"")</f>
        <v>CONS-02</v>
      </c>
      <c r="C304" s="209" t="str">
        <f>IFERROR(VLOOKUP($B304,'Institution Evaluation'!$A$55:$F$346,2,0),IFERROR(VLOOKUP($B304,'Privacy Analyst Evaluation'!$A$46:$F$120,2,0),""))&amp;""</f>
        <v>Has the consultant received training on (sensitive, HIPAA, PCI, etc.) data handling?*</v>
      </c>
      <c r="D304" s="209" t="str">
        <f>IFERROR(VLOOKUP($B304,'Institution Evaluation'!$A$55:$F$346,3,0),IFERROR(VLOOKUP($B304,'Privacy Analyst Evaluation'!$A$46:$F$120,3,0),""))&amp;""</f>
        <v/>
      </c>
      <c r="E304" s="209" t="str">
        <f>IFERROR(VLOOKUP($B304,'Institution Evaluation'!$A$55:$F$346,4,0),IFERROR(VLOOKUP($B304,'Privacy Analyst Evaluation'!$A$46:$F$120,4,0),""))&amp;""</f>
        <v>This question does not apply.</v>
      </c>
      <c r="F304" s="209" t="str">
        <f>IFERROR(VLOOKUP($B304,'Institution Evaluation'!$A$55:$F$346,6,0),IFERROR(VLOOKUP($B304,'Privacy Analyst Evaluation'!$A$46:$F$120,6,0),""))&amp;""</f>
        <v/>
      </c>
      <c r="G304" s="248"/>
      <c r="H304" s="209" t="str">
        <f>IFERROR(IF($H303+1&gt;'(backend scoring)'!$Q$335,"",$H303+1),"")</f>
        <v/>
      </c>
      <c r="I304" s="209" t="str">
        <f t="array" ref="I304">XLOOKUP($H304,'(backend scoring)'!$S$2:$S$333,'(backend scoring)'!$A$2:$A$333,"")</f>
        <v/>
      </c>
      <c r="J304" s="209" t="str">
        <f>IFERROR(VLOOKUP($I304,'Institution Evaluation'!$A$55:$F$346,2,0),IFERROR(VLOOKUP($I304,'Privacy Analyst Evaluation'!$A$46:$F$120,2,0),""))</f>
        <v/>
      </c>
      <c r="K304" s="209" t="str">
        <f>IFERROR(VLOOKUP($I304,'Institution Evaluation'!$A$55:$F$346,3,0),IFERROR(VLOOKUP($I304,'Privacy Analyst Evaluation'!$A$46:$F$120,3,0),""))&amp;""</f>
        <v/>
      </c>
      <c r="L304" s="209" t="str">
        <f>IFERROR(VLOOKUP($I304,'Institution Evaluation'!$A$55:$F$346,4,0),IFERROR(VLOOKUP($I304,'Privacy Analyst Evaluation'!$A$46:$F$120,4,0),""))&amp;""</f>
        <v/>
      </c>
      <c r="M304" s="209" t="str">
        <f>IFERROR(VLOOKUP($I304,'Institution Evaluation'!$A$55:$F$346,6,0),IFERROR(VLOOKUP($I304,'Privacy Analyst Evaluation'!$A$46:$F$120,6,0),""))&amp;""</f>
        <v/>
      </c>
    </row>
    <row r="305" ht="15.75" customHeight="1">
      <c r="A305" s="209">
        <f>IFERROR(IF($A304+1&gt;'(backend scoring)'!$T$335,"",$A304+1),"")</f>
        <v>14</v>
      </c>
      <c r="B305" s="209" t="str">
        <f t="array" ref="B305">XLOOKUP($A305,'(backend scoring)'!$V$2:$V$333,'(backend scoring)'!$A$2:$A$333,"")</f>
        <v>CONS-03</v>
      </c>
      <c r="C305" s="209" t="str">
        <f>IFERROR(VLOOKUP($B305,'Institution Evaluation'!$A$55:$F$346,2,0),IFERROR(VLOOKUP($B305,'Privacy Analyst Evaluation'!$A$46:$F$120,2,0),""))&amp;""</f>
        <v>Is the data encrypted (at rest) while in the consultant's possession?*</v>
      </c>
      <c r="D305" s="209" t="str">
        <f>IFERROR(VLOOKUP($B305,'Institution Evaluation'!$A$55:$F$346,3,0),IFERROR(VLOOKUP($B305,'Privacy Analyst Evaluation'!$A$46:$F$120,3,0),""))&amp;""</f>
        <v/>
      </c>
      <c r="E305" s="209" t="str">
        <f>IFERROR(VLOOKUP($B305,'Institution Evaluation'!$A$55:$F$346,4,0),IFERROR(VLOOKUP($B305,'Privacy Analyst Evaluation'!$A$46:$F$120,4,0),""))&amp;""</f>
        <v>This question does not apply.</v>
      </c>
      <c r="F305" s="209" t="str">
        <f>IFERROR(VLOOKUP($B305,'Institution Evaluation'!$A$55:$F$346,6,0),IFERROR(VLOOKUP($B305,'Privacy Analyst Evaluation'!$A$46:$F$120,6,0),""))&amp;""</f>
        <v/>
      </c>
      <c r="G305" s="248"/>
      <c r="H305" s="209" t="str">
        <f>IFERROR(IF($H304+1&gt;'(backend scoring)'!$Q$335,"",$H304+1),"")</f>
        <v/>
      </c>
      <c r="I305" s="209" t="str">
        <f t="array" ref="I305">XLOOKUP($H305,'(backend scoring)'!$S$2:$S$333,'(backend scoring)'!$A$2:$A$333,"")</f>
        <v/>
      </c>
      <c r="J305" s="209" t="str">
        <f>IFERROR(VLOOKUP($I305,'Institution Evaluation'!$A$55:$F$346,2,0),IFERROR(VLOOKUP($I305,'Privacy Analyst Evaluation'!$A$46:$F$120,2,0),""))</f>
        <v/>
      </c>
      <c r="K305" s="209" t="str">
        <f>IFERROR(VLOOKUP($I305,'Institution Evaluation'!$A$55:$F$346,3,0),IFERROR(VLOOKUP($I305,'Privacy Analyst Evaluation'!$A$46:$F$120,3,0),""))&amp;""</f>
        <v/>
      </c>
      <c r="L305" s="209" t="str">
        <f>IFERROR(VLOOKUP($I305,'Institution Evaluation'!$A$55:$F$346,4,0),IFERROR(VLOOKUP($I305,'Privacy Analyst Evaluation'!$A$46:$F$120,4,0),""))&amp;""</f>
        <v/>
      </c>
      <c r="M305" s="209" t="str">
        <f>IFERROR(VLOOKUP($I305,'Institution Evaluation'!$A$55:$F$346,6,0),IFERROR(VLOOKUP($I305,'Privacy Analyst Evaluation'!$A$46:$F$120,6,0),""))&amp;""</f>
        <v/>
      </c>
    </row>
    <row r="306" ht="15.75" customHeight="1">
      <c r="A306" s="209">
        <f>IFERROR(IF($A305+1&gt;'(backend scoring)'!$T$335,"",$A305+1),"")</f>
        <v>15</v>
      </c>
      <c r="B306" s="209" t="str">
        <f t="array" ref="B306">XLOOKUP($A306,'(backend scoring)'!$V$2:$V$333,'(backend scoring)'!$A$2:$A$333,"")</f>
        <v>CONS-04</v>
      </c>
      <c r="C306" s="209" t="str">
        <f>IFERROR(VLOOKUP($B306,'Institution Evaluation'!$A$55:$F$346,2,0),IFERROR(VLOOKUP($B306,'Privacy Analyst Evaluation'!$A$46:$F$120,2,0),""))&amp;""</f>
        <v>Can access be restricted based on source IP address?*</v>
      </c>
      <c r="D306" s="209" t="str">
        <f>IFERROR(VLOOKUP($B306,'Institution Evaluation'!$A$55:$F$346,3,0),IFERROR(VLOOKUP($B306,'Privacy Analyst Evaluation'!$A$46:$F$120,3,0),""))&amp;""</f>
        <v/>
      </c>
      <c r="E306" s="209" t="str">
        <f>IFERROR(VLOOKUP($B306,'Institution Evaluation'!$A$55:$F$346,4,0),IFERROR(VLOOKUP($B306,'Privacy Analyst Evaluation'!$A$46:$F$120,4,0),""))&amp;""</f>
        <v>This question does not apply.</v>
      </c>
      <c r="F306" s="209" t="str">
        <f>IFERROR(VLOOKUP($B306,'Institution Evaluation'!$A$55:$F$346,6,0),IFERROR(VLOOKUP($B306,'Privacy Analyst Evaluation'!$A$46:$F$120,6,0),""))&amp;""</f>
        <v/>
      </c>
      <c r="G306" s="248"/>
      <c r="H306" s="209" t="str">
        <f>IFERROR(IF($H305+1&gt;'(backend scoring)'!$Q$335,"",$H305+1),"")</f>
        <v/>
      </c>
      <c r="I306" s="209" t="str">
        <f t="array" ref="I306">XLOOKUP($H306,'(backend scoring)'!$S$2:$S$333,'(backend scoring)'!$A$2:$A$333,"")</f>
        <v/>
      </c>
      <c r="J306" s="209" t="str">
        <f>IFERROR(VLOOKUP($I306,'Institution Evaluation'!$A$55:$F$346,2,0),IFERROR(VLOOKUP($I306,'Privacy Analyst Evaluation'!$A$46:$F$120,2,0),""))</f>
        <v/>
      </c>
      <c r="K306" s="209" t="str">
        <f>IFERROR(VLOOKUP($I306,'Institution Evaluation'!$A$55:$F$346,3,0),IFERROR(VLOOKUP($I306,'Privacy Analyst Evaluation'!$A$46:$F$120,3,0),""))&amp;""</f>
        <v/>
      </c>
      <c r="L306" s="209" t="str">
        <f>IFERROR(VLOOKUP($I306,'Institution Evaluation'!$A$55:$F$346,4,0),IFERROR(VLOOKUP($I306,'Privacy Analyst Evaluation'!$A$46:$F$120,4,0),""))&amp;""</f>
        <v/>
      </c>
      <c r="M306" s="209" t="str">
        <f>IFERROR(VLOOKUP($I306,'Institution Evaluation'!$A$55:$F$346,6,0),IFERROR(VLOOKUP($I306,'Privacy Analyst Evaluation'!$A$46:$F$120,6,0),""))&amp;""</f>
        <v/>
      </c>
    </row>
    <row r="307" ht="15.75" customHeight="1">
      <c r="A307" s="209">
        <f>IFERROR(IF($A306+1&gt;'(backend scoring)'!$T$335,"",$A306+1),"")</f>
        <v>16</v>
      </c>
      <c r="B307" s="209" t="str">
        <f t="array" ref="B307">XLOOKUP($A307,'(backend scoring)'!$V$2:$V$333,'(backend scoring)'!$A$2:$A$333,"")</f>
        <v>APPL-01</v>
      </c>
      <c r="C307" s="209" t="str">
        <f>IFERROR(VLOOKUP($B307,'Institution Evaluation'!$A$55:$F$346,2,0),IFERROR(VLOOKUP($B307,'Privacy Analyst Evaluation'!$A$46:$F$120,2,0),""))&amp;""</f>
        <v>Are access controls for institutional accounts based on structured rules, such as role-based access control (RBAC), attribute-based access control (ABAC), or policy-based access control (PBAC)?*</v>
      </c>
      <c r="D307" s="209" t="str">
        <f>IFERROR(VLOOKUP($B307,'Institution Evaluation'!$A$55:$F$346,3,0),IFERROR(VLOOKUP($B307,'Privacy Analyst Evaluation'!$A$46:$F$120,3,0),""))&amp;""</f>
        <v>No</v>
      </c>
      <c r="E307" s="209" t="str">
        <f>IFERROR(VLOOKUP($B307,'Institution Evaluation'!$A$55:$F$346,4,0),IFERROR(VLOOKUP($B307,'Privacy Analyst Evaluation'!$A$46:$F$120,4,0),""))&amp;""</f>
        <v>CoGrader currently supports only teacher roles with access to their own data. </v>
      </c>
      <c r="F307" s="209" t="str">
        <f>IFERROR(VLOOKUP($B307,'Institution Evaluation'!$A$55:$F$346,6,0),IFERROR(VLOOKUP($B307,'Privacy Analyst Evaluation'!$A$46:$F$120,6,0),""))&amp;""</f>
        <v/>
      </c>
      <c r="G307" s="248"/>
      <c r="H307" s="209" t="str">
        <f>IFERROR(IF($H306+1&gt;'(backend scoring)'!$Q$335,"",$H306+1),"")</f>
        <v/>
      </c>
      <c r="I307" s="209" t="str">
        <f t="array" ref="I307">XLOOKUP($H307,'(backend scoring)'!$S$2:$S$333,'(backend scoring)'!$A$2:$A$333,"")</f>
        <v/>
      </c>
      <c r="J307" s="209" t="str">
        <f>IFERROR(VLOOKUP($I307,'Institution Evaluation'!$A$55:$F$346,2,0),IFERROR(VLOOKUP($I307,'Privacy Analyst Evaluation'!$A$46:$F$120,2,0),""))</f>
        <v/>
      </c>
      <c r="K307" s="209" t="str">
        <f>IFERROR(VLOOKUP($I307,'Institution Evaluation'!$A$55:$F$346,3,0),IFERROR(VLOOKUP($I307,'Privacy Analyst Evaluation'!$A$46:$F$120,3,0),""))&amp;""</f>
        <v/>
      </c>
      <c r="L307" s="209" t="str">
        <f>IFERROR(VLOOKUP($I307,'Institution Evaluation'!$A$55:$F$346,4,0),IFERROR(VLOOKUP($I307,'Privacy Analyst Evaluation'!$A$46:$F$120,4,0),""))&amp;""</f>
        <v/>
      </c>
      <c r="M307" s="209" t="str">
        <f>IFERROR(VLOOKUP($I307,'Institution Evaluation'!$A$55:$F$346,6,0),IFERROR(VLOOKUP($I307,'Privacy Analyst Evaluation'!$A$46:$F$120,6,0),""))&amp;""</f>
        <v/>
      </c>
    </row>
    <row r="308" ht="15.75" customHeight="1">
      <c r="A308" s="209">
        <f>IFERROR(IF($A307+1&gt;'(backend scoring)'!$T$335,"",$A307+1),"")</f>
        <v>17</v>
      </c>
      <c r="B308" s="209" t="str">
        <f t="array" ref="B308">XLOOKUP($A308,'(backend scoring)'!$V$2:$V$333,'(backend scoring)'!$A$2:$A$333,"")</f>
        <v>APPL-02</v>
      </c>
      <c r="C308" s="209" t="str">
        <f>IFERROR(VLOOKUP($B308,'Institution Evaluation'!$A$55:$F$346,2,0),IFERROR(VLOOKUP($B308,'Privacy Analyst Evaluation'!$A$46:$F$120,2,0),""))&amp;""</f>
        <v>Are you using a web application firewall (WAF)?*</v>
      </c>
      <c r="D308" s="209" t="str">
        <f>IFERROR(VLOOKUP($B308,'Institution Evaluation'!$A$55:$F$346,3,0),IFERROR(VLOOKUP($B308,'Privacy Analyst Evaluation'!$A$46:$F$120,3,0),""))&amp;""</f>
        <v>Yes</v>
      </c>
      <c r="E308" s="209" t="str">
        <f>IFERROR(VLOOKUP($B308,'Institution Evaluation'!$A$55:$F$346,4,0),IFERROR(VLOOKUP($B308,'Privacy Analyst Evaluation'!$A$46:$F$120,4,0),""))&amp;""</f>
        <v>Production traffic is protected by boundary protection and WAF controls. We deploy cloud WAF protections (edge WAF / Cloud Armor or equivalent) to block OWASP Top 10 threats, rate limit suspicious traffic, and enforce application rules.</v>
      </c>
      <c r="F308" s="209" t="str">
        <f>IFERROR(VLOOKUP($B308,'Institution Evaluation'!$A$55:$F$346,6,0),IFERROR(VLOOKUP($B308,'Privacy Analyst Evaluation'!$A$46:$F$120,6,0),""))&amp;""</f>
        <v/>
      </c>
      <c r="G308" s="248"/>
      <c r="H308" s="209" t="str">
        <f>IFERROR(IF($H307+1&gt;'(backend scoring)'!$Q$335,"",$H307+1),"")</f>
        <v/>
      </c>
      <c r="I308" s="209" t="str">
        <f t="array" ref="I308">XLOOKUP($H308,'(backend scoring)'!$S$2:$S$333,'(backend scoring)'!$A$2:$A$333,"")</f>
        <v/>
      </c>
      <c r="J308" s="209" t="str">
        <f>IFERROR(VLOOKUP($I308,'Institution Evaluation'!$A$55:$F$346,2,0),IFERROR(VLOOKUP($I308,'Privacy Analyst Evaluation'!$A$46:$F$120,2,0),""))</f>
        <v/>
      </c>
      <c r="K308" s="209" t="str">
        <f>IFERROR(VLOOKUP($I308,'Institution Evaluation'!$A$55:$F$346,3,0),IFERROR(VLOOKUP($I308,'Privacy Analyst Evaluation'!$A$46:$F$120,3,0),""))&amp;""</f>
        <v/>
      </c>
      <c r="L308" s="209" t="str">
        <f>IFERROR(VLOOKUP($I308,'Institution Evaluation'!$A$55:$F$346,4,0),IFERROR(VLOOKUP($I308,'Privacy Analyst Evaluation'!$A$46:$F$120,4,0),""))&amp;""</f>
        <v/>
      </c>
      <c r="M308" s="209" t="str">
        <f>IFERROR(VLOOKUP($I308,'Institution Evaluation'!$A$55:$F$346,6,0),IFERROR(VLOOKUP($I308,'Privacy Analyst Evaluation'!$A$46:$F$120,6,0),""))&amp;""</f>
        <v/>
      </c>
    </row>
    <row r="309" ht="15.75" customHeight="1">
      <c r="A309" s="209">
        <f>IFERROR(IF($A308+1&gt;'(backend scoring)'!$T$335,"",$A308+1),"")</f>
        <v>18</v>
      </c>
      <c r="B309" s="209" t="str">
        <f t="array" ref="B309">XLOOKUP($A309,'(backend scoring)'!$V$2:$V$333,'(backend scoring)'!$A$2:$A$333,"")</f>
        <v>APPL-03</v>
      </c>
      <c r="C309" s="209" t="str">
        <f>IFERROR(VLOOKUP($B309,'Institution Evaluation'!$A$55:$F$346,2,0),IFERROR(VLOOKUP($B309,'Privacy Analyst Evaluation'!$A$46:$F$120,2,0),""))&amp;""</f>
        <v>Are only currently supported operating system(s), software, and libraries leveraged by the system(s)/application(s) that will have access to institution's data?*</v>
      </c>
      <c r="D309" s="209" t="str">
        <f>IFERROR(VLOOKUP($B309,'Institution Evaluation'!$A$55:$F$346,3,0),IFERROR(VLOOKUP($B309,'Privacy Analyst Evaluation'!$A$46:$F$120,3,0),""))&amp;""</f>
        <v>Yes</v>
      </c>
      <c r="E309" s="209" t="str">
        <f>IFERROR(VLOOKUP($B309,'Institution Evaluation'!$A$55:$F$346,4,0),IFERROR(VLOOKUP($B309,'Privacy Analyst Evaluation'!$A$46:$F$120,4,0),""))&amp;""</f>
        <v>We require that only supported OS versions, libraries and runtime dependencies are used in environments that process institutional data. Changes to dependencies are controlled via the Change Management and Secure Development policies.
Dependency and third-party library checks (including SBOM/SCA) are part of pre-release gates. Vulnerability scans run regularly and critical patches are applied via a structured review and deployment process. Annual penetration tests supplement this program.</v>
      </c>
      <c r="F309" s="209" t="str">
        <f>IFERROR(VLOOKUP($B309,'Institution Evaluation'!$A$55:$F$346,6,0),IFERROR(VLOOKUP($B309,'Privacy Analyst Evaluation'!$A$46:$F$120,6,0),""))&amp;""</f>
        <v/>
      </c>
      <c r="G309" s="248"/>
      <c r="H309" s="209" t="str">
        <f>IFERROR(IF($H308+1&gt;'(backend scoring)'!$Q$335,"",$H308+1),"")</f>
        <v/>
      </c>
      <c r="I309" s="209" t="str">
        <f t="array" ref="I309">XLOOKUP($H309,'(backend scoring)'!$S$2:$S$333,'(backend scoring)'!$A$2:$A$333,"")</f>
        <v/>
      </c>
      <c r="J309" s="209" t="str">
        <f>IFERROR(VLOOKUP($I309,'Institution Evaluation'!$A$55:$F$346,2,0),IFERROR(VLOOKUP($I309,'Privacy Analyst Evaluation'!$A$46:$F$120,2,0),""))</f>
        <v/>
      </c>
      <c r="K309" s="209" t="str">
        <f>IFERROR(VLOOKUP($I309,'Institution Evaluation'!$A$55:$F$346,3,0),IFERROR(VLOOKUP($I309,'Privacy Analyst Evaluation'!$A$46:$F$120,3,0),""))&amp;""</f>
        <v/>
      </c>
      <c r="L309" s="209" t="str">
        <f>IFERROR(VLOOKUP($I309,'Institution Evaluation'!$A$55:$F$346,4,0),IFERROR(VLOOKUP($I309,'Privacy Analyst Evaluation'!$A$46:$F$120,4,0),""))&amp;""</f>
        <v/>
      </c>
      <c r="M309" s="209" t="str">
        <f>IFERROR(VLOOKUP($I309,'Institution Evaluation'!$A$55:$F$346,6,0),IFERROR(VLOOKUP($I309,'Privacy Analyst Evaluation'!$A$46:$F$120,6,0),""))&amp;""</f>
        <v/>
      </c>
    </row>
    <row r="310" ht="15.75" customHeight="1">
      <c r="A310" s="209">
        <f>IFERROR(IF($A309+1&gt;'(backend scoring)'!$T$335,"",$A309+1),"")</f>
        <v>19</v>
      </c>
      <c r="B310" s="209" t="str">
        <f t="array" ref="B310">XLOOKUP($A310,'(backend scoring)'!$V$2:$V$333,'(backend scoring)'!$A$2:$A$333,"")</f>
        <v>APPL-04</v>
      </c>
      <c r="C310" s="209" t="str">
        <f>IFERROR(VLOOKUP($B310,'Institution Evaluation'!$A$55:$F$346,2,0),IFERROR(VLOOKUP($B310,'Privacy Analyst Evaluation'!$A$46:$F$120,2,0),""))&amp;""</f>
        <v>Does your application require access to location or GPS data?*</v>
      </c>
      <c r="D310" s="209" t="str">
        <f>IFERROR(VLOOKUP($B310,'Institution Evaluation'!$A$55:$F$346,3,0),IFERROR(VLOOKUP($B310,'Privacy Analyst Evaluation'!$A$46:$F$120,3,0),""))&amp;""</f>
        <v>No</v>
      </c>
      <c r="E310" s="209" t="str">
        <f>IFERROR(VLOOKUP($B310,'Institution Evaluation'!$A$55:$F$346,4,0),IFERROR(VLOOKUP($B310,'Privacy Analyst Evaluation'!$A$46:$F$120,4,0),""))&amp;""</f>
        <v/>
      </c>
      <c r="F310" s="209" t="str">
        <f>IFERROR(VLOOKUP($B310,'Institution Evaluation'!$A$55:$F$346,6,0),IFERROR(VLOOKUP($B310,'Privacy Analyst Evaluation'!$A$46:$F$120,6,0),""))&amp;""</f>
        <v/>
      </c>
      <c r="G310" s="248"/>
      <c r="H310" s="209" t="str">
        <f>IFERROR(IF($H309+1&gt;'(backend scoring)'!$Q$335,"",$H309+1),"")</f>
        <v/>
      </c>
      <c r="I310" s="209" t="str">
        <f t="array" ref="I310">XLOOKUP($H310,'(backend scoring)'!$S$2:$S$333,'(backend scoring)'!$A$2:$A$333,"")</f>
        <v/>
      </c>
      <c r="J310" s="209" t="str">
        <f>IFERROR(VLOOKUP($I310,'Institution Evaluation'!$A$55:$F$346,2,0),IFERROR(VLOOKUP($I310,'Privacy Analyst Evaluation'!$A$46:$F$120,2,0),""))</f>
        <v/>
      </c>
      <c r="K310" s="209" t="str">
        <f>IFERROR(VLOOKUP($I310,'Institution Evaluation'!$A$55:$F$346,3,0),IFERROR(VLOOKUP($I310,'Privacy Analyst Evaluation'!$A$46:$F$120,3,0),""))&amp;""</f>
        <v/>
      </c>
      <c r="L310" s="209" t="str">
        <f>IFERROR(VLOOKUP($I310,'Institution Evaluation'!$A$55:$F$346,4,0),IFERROR(VLOOKUP($I310,'Privacy Analyst Evaluation'!$A$46:$F$120,4,0),""))&amp;""</f>
        <v/>
      </c>
      <c r="M310" s="209" t="str">
        <f>IFERROR(VLOOKUP($I310,'Institution Evaluation'!$A$55:$F$346,6,0),IFERROR(VLOOKUP($I310,'Privacy Analyst Evaluation'!$A$46:$F$120,6,0),""))&amp;""</f>
        <v/>
      </c>
    </row>
    <row r="311" ht="15.75" customHeight="1">
      <c r="A311" s="209">
        <f>IFERROR(IF($A310+1&gt;'(backend scoring)'!$T$335,"",$A310+1),"")</f>
        <v>20</v>
      </c>
      <c r="B311" s="209" t="str">
        <f t="array" ref="B311">XLOOKUP($A311,'(backend scoring)'!$V$2:$V$333,'(backend scoring)'!$A$2:$A$333,"")</f>
        <v>APPL-05</v>
      </c>
      <c r="C311" s="209" t="str">
        <f>IFERROR(VLOOKUP($B311,'Institution Evaluation'!$A$55:$F$346,2,0),IFERROR(VLOOKUP($B311,'Privacy Analyst Evaluation'!$A$46:$F$120,2,0),""))&amp;""</f>
        <v>Does your application provide separation of duties between security administration, system administration, and standard user functions?*</v>
      </c>
      <c r="D311" s="209" t="str">
        <f>IFERROR(VLOOKUP($B311,'Institution Evaluation'!$A$55:$F$346,3,0),IFERROR(VLOOKUP($B311,'Privacy Analyst Evaluation'!$A$46:$F$120,3,0),""))&amp;""</f>
        <v>No</v>
      </c>
      <c r="E311" s="209" t="str">
        <f>IFERROR(VLOOKUP($B311,'Institution Evaluation'!$A$55:$F$346,4,0),IFERROR(VLOOKUP($B311,'Privacy Analyst Evaluation'!$A$46:$F$120,4,0),""))&amp;""</f>
        <v>CoGrader currently supports only teacher roles with access to their own data. </v>
      </c>
      <c r="F311" s="209" t="str">
        <f>IFERROR(VLOOKUP($B311,'Institution Evaluation'!$A$55:$F$346,6,0),IFERROR(VLOOKUP($B311,'Privacy Analyst Evaluation'!$A$46:$F$120,6,0),""))&amp;""</f>
        <v/>
      </c>
      <c r="G311" s="248"/>
      <c r="H311" s="209" t="str">
        <f>IFERROR(IF($H310+1&gt;'(backend scoring)'!$Q$335,"",$H310+1),"")</f>
        <v/>
      </c>
      <c r="I311" s="209" t="str">
        <f t="array" ref="I311">XLOOKUP($H311,'(backend scoring)'!$S$2:$S$333,'(backend scoring)'!$A$2:$A$333,"")</f>
        <v/>
      </c>
      <c r="J311" s="209" t="str">
        <f>IFERROR(VLOOKUP($I311,'Institution Evaluation'!$A$55:$F$346,2,0),IFERROR(VLOOKUP($I311,'Privacy Analyst Evaluation'!$A$46:$F$120,2,0),""))</f>
        <v/>
      </c>
      <c r="K311" s="209" t="str">
        <f>IFERROR(VLOOKUP($I311,'Institution Evaluation'!$A$55:$F$346,3,0),IFERROR(VLOOKUP($I311,'Privacy Analyst Evaluation'!$A$46:$F$120,3,0),""))&amp;""</f>
        <v/>
      </c>
      <c r="L311" s="209" t="str">
        <f>IFERROR(VLOOKUP($I311,'Institution Evaluation'!$A$55:$F$346,4,0),IFERROR(VLOOKUP($I311,'Privacy Analyst Evaluation'!$A$46:$F$120,4,0),""))&amp;""</f>
        <v/>
      </c>
      <c r="M311" s="209" t="str">
        <f>IFERROR(VLOOKUP($I311,'Institution Evaluation'!$A$55:$F$346,6,0),IFERROR(VLOOKUP($I311,'Privacy Analyst Evaluation'!$A$46:$F$120,6,0),""))&amp;""</f>
        <v/>
      </c>
    </row>
    <row r="312" ht="15.75" customHeight="1">
      <c r="A312" s="209">
        <f>IFERROR(IF($A311+1&gt;'(backend scoring)'!$T$335,"",$A311+1),"")</f>
        <v>21</v>
      </c>
      <c r="B312" s="209" t="str">
        <f t="array" ref="B312">XLOOKUP($A312,'(backend scoring)'!$V$2:$V$333,'(backend scoring)'!$A$2:$A$333,"")</f>
        <v>APPL-06</v>
      </c>
      <c r="C312" s="209" t="str">
        <f>IFERROR(VLOOKUP($B312,'Institution Evaluation'!$A$55:$F$346,2,0),IFERROR(VLOOKUP($B312,'Privacy Analyst Evaluation'!$A$46:$F$120,2,0),""))&amp;""</f>
        <v>Do you subject your code to static code analysis and/or static application security testing prior to release?*</v>
      </c>
      <c r="D312" s="209" t="str">
        <f>IFERROR(VLOOKUP($B312,'Institution Evaluation'!$A$55:$F$346,3,0),IFERROR(VLOOKUP($B312,'Privacy Analyst Evaluation'!$A$46:$F$120,3,0),""))&amp;""</f>
        <v>Yes</v>
      </c>
      <c r="E312" s="209" t="str">
        <f>IFERROR(VLOOKUP($B312,'Institution Evaluation'!$A$55:$F$346,4,0),IFERROR(VLOOKUP($B312,'Privacy Analyst Evaluation'!$A$46:$F$120,4,0),""))&amp;""</f>
        <v>Static Application Security Testing (SAST) and secure code review are part of our Secure Development lifecycle. Developers run automated SAST during CI, and findings must be triaged and remediated before code is promoted. Code reviews and QA gates are enforced in the pre-production pipeline.</v>
      </c>
      <c r="F312" s="209" t="str">
        <f>IFERROR(VLOOKUP($B312,'Institution Evaluation'!$A$55:$F$346,6,0),IFERROR(VLOOKUP($B312,'Privacy Analyst Evaluation'!$A$46:$F$120,6,0),""))&amp;""</f>
        <v/>
      </c>
      <c r="G312" s="248"/>
      <c r="H312" s="209" t="str">
        <f>IFERROR(IF($H311+1&gt;'(backend scoring)'!$Q$335,"",$H311+1),"")</f>
        <v/>
      </c>
      <c r="I312" s="209" t="str">
        <f t="array" ref="I312">XLOOKUP($H312,'(backend scoring)'!$S$2:$S$333,'(backend scoring)'!$A$2:$A$333,"")</f>
        <v/>
      </c>
      <c r="J312" s="209" t="str">
        <f>IFERROR(VLOOKUP($I312,'Institution Evaluation'!$A$55:$F$346,2,0),IFERROR(VLOOKUP($I312,'Privacy Analyst Evaluation'!$A$46:$F$120,2,0),""))</f>
        <v/>
      </c>
      <c r="K312" s="209" t="str">
        <f>IFERROR(VLOOKUP($I312,'Institution Evaluation'!$A$55:$F$346,3,0),IFERROR(VLOOKUP($I312,'Privacy Analyst Evaluation'!$A$46:$F$120,3,0),""))&amp;""</f>
        <v/>
      </c>
      <c r="L312" s="209" t="str">
        <f>IFERROR(VLOOKUP($I312,'Institution Evaluation'!$A$55:$F$346,4,0),IFERROR(VLOOKUP($I312,'Privacy Analyst Evaluation'!$A$46:$F$120,4,0),""))&amp;""</f>
        <v/>
      </c>
      <c r="M312" s="209" t="str">
        <f>IFERROR(VLOOKUP($I312,'Institution Evaluation'!$A$55:$F$346,6,0),IFERROR(VLOOKUP($I312,'Privacy Analyst Evaluation'!$A$46:$F$120,6,0),""))&amp;""</f>
        <v/>
      </c>
    </row>
    <row r="313" ht="15.75" customHeight="1">
      <c r="A313" s="209">
        <f>IFERROR(IF($A312+1&gt;'(backend scoring)'!$T$335,"",$A312+1),"")</f>
        <v>22</v>
      </c>
      <c r="B313" s="209" t="str">
        <f t="array" ref="B313">XLOOKUP($A313,'(backend scoring)'!$V$2:$V$333,'(backend scoring)'!$A$2:$A$333,"")</f>
        <v>APPL-07</v>
      </c>
      <c r="C313" s="209" t="str">
        <f>IFERROR(VLOOKUP($B313,'Institution Evaluation'!$A$55:$F$346,2,0),IFERROR(VLOOKUP($B313,'Privacy Analyst Evaluation'!$A$46:$F$120,2,0),""))&amp;""</f>
        <v>Do you have software testing processes (dynamic or static) that are established and followed?*</v>
      </c>
      <c r="D313" s="209" t="str">
        <f>IFERROR(VLOOKUP($B313,'Institution Evaluation'!$A$55:$F$346,3,0),IFERROR(VLOOKUP($B313,'Privacy Analyst Evaluation'!$A$46:$F$120,3,0),""))&amp;""</f>
        <v>Yes</v>
      </c>
      <c r="E313" s="209" t="str">
        <f>IFERROR(VLOOKUP($B313,'Institution Evaluation'!$A$55:$F$346,4,0),IFERROR(VLOOKUP($B313,'Privacy Analyst Evaluation'!$A$46:$F$120,4,0),""))&amp;""</f>
        <v>We run a combination of automated unit/integration tests, SAST, DAST (dynamic testing), and manual QA in staging prior to production releases. Security testing (including third-party penetration testing) is performed on an annual cadence and after major releases. Test results and remediation tickets are tracked in our development tooling and available for audit.</v>
      </c>
      <c r="F313" s="209" t="str">
        <f>IFERROR(VLOOKUP($B313,'Institution Evaluation'!$A$55:$F$346,6,0),IFERROR(VLOOKUP($B313,'Privacy Analyst Evaluation'!$A$46:$F$120,6,0),""))&amp;""</f>
        <v/>
      </c>
      <c r="G313" s="248"/>
      <c r="H313" s="209" t="str">
        <f>IFERROR(IF($H312+1&gt;'(backend scoring)'!$Q$335,"",$H312+1),"")</f>
        <v/>
      </c>
      <c r="I313" s="209" t="str">
        <f t="array" ref="I313">XLOOKUP($H313,'(backend scoring)'!$S$2:$S$333,'(backend scoring)'!$A$2:$A$333,"")</f>
        <v/>
      </c>
      <c r="J313" s="209" t="str">
        <f>IFERROR(VLOOKUP($I313,'Institution Evaluation'!$A$55:$F$346,2,0),IFERROR(VLOOKUP($I313,'Privacy Analyst Evaluation'!$A$46:$F$120,2,0),""))</f>
        <v/>
      </c>
      <c r="K313" s="209" t="str">
        <f>IFERROR(VLOOKUP($I313,'Institution Evaluation'!$A$55:$F$346,3,0),IFERROR(VLOOKUP($I313,'Privacy Analyst Evaluation'!$A$46:$F$120,3,0),""))&amp;""</f>
        <v/>
      </c>
      <c r="L313" s="209" t="str">
        <f>IFERROR(VLOOKUP($I313,'Institution Evaluation'!$A$55:$F$346,4,0),IFERROR(VLOOKUP($I313,'Privacy Analyst Evaluation'!$A$46:$F$120,4,0),""))&amp;""</f>
        <v/>
      </c>
      <c r="M313" s="209" t="str">
        <f>IFERROR(VLOOKUP($I313,'Institution Evaluation'!$A$55:$F$346,6,0),IFERROR(VLOOKUP($I313,'Privacy Analyst Evaluation'!$A$46:$F$120,6,0),""))&amp;""</f>
        <v/>
      </c>
    </row>
    <row r="314" ht="15.75" customHeight="1">
      <c r="A314" s="209">
        <f>IFERROR(IF($A313+1&gt;'(backend scoring)'!$T$335,"",$A313+1),"")</f>
        <v>23</v>
      </c>
      <c r="B314" s="209" t="str">
        <f t="array" ref="B314">XLOOKUP($A314,'(backend scoring)'!$V$2:$V$333,'(backend scoring)'!$A$2:$A$333,"")</f>
        <v>AAAI-01</v>
      </c>
      <c r="C314" s="209" t="str">
        <f>IFERROR(VLOOKUP($B314,'Institution Evaluation'!$A$55:$F$346,2,0),IFERROR(VLOOKUP($B314,'Privacy Analyst Evaluation'!$A$46:$F$120,2,0),""))&amp;""</f>
        <v>Does your solution support single sign-on (SSO) protocols for user and administrator authentication?*</v>
      </c>
      <c r="D314" s="209" t="str">
        <f>IFERROR(VLOOKUP($B314,'Institution Evaluation'!$A$55:$F$346,3,0),IFERROR(VLOOKUP($B314,'Privacy Analyst Evaluation'!$A$46:$F$120,3,0),""))&amp;""</f>
        <v>Yes</v>
      </c>
      <c r="E314" s="209" t="str">
        <f>IFERROR(VLOOKUP($B314,'Institution Evaluation'!$A$55:$F$346,4,0),IFERROR(VLOOKUP($B314,'Privacy Analyst Evaluation'!$A$46:$F$120,4,0),""))&amp;""</f>
        <v>CoGrader uses Clerk Auth Service for authentication (per the architecture diagram in the SOC 2 report). Through Edlink, CoGrader supports Google SSO, Clever SSO, ClassLink SSO, and any OIDC-compliant provider. Additionally, CoGrader supports Google login and email magic link authentication directly.</v>
      </c>
      <c r="F314" s="209" t="str">
        <f>IFERROR(VLOOKUP($B314,'Institution Evaluation'!$A$55:$F$346,6,0),IFERROR(VLOOKUP($B314,'Privacy Analyst Evaluation'!$A$46:$F$120,6,0),""))&amp;""</f>
        <v/>
      </c>
      <c r="G314" s="248"/>
      <c r="H314" s="209" t="str">
        <f>IFERROR(IF($H313+1&gt;'(backend scoring)'!$Q$335,"",$H313+1),"")</f>
        <v/>
      </c>
      <c r="I314" s="209" t="str">
        <f t="array" ref="I314">XLOOKUP($H314,'(backend scoring)'!$S$2:$S$333,'(backend scoring)'!$A$2:$A$333,"")</f>
        <v/>
      </c>
      <c r="J314" s="209" t="str">
        <f>IFERROR(VLOOKUP($I314,'Institution Evaluation'!$A$55:$F$346,2,0),IFERROR(VLOOKUP($I314,'Privacy Analyst Evaluation'!$A$46:$F$120,2,0),""))</f>
        <v/>
      </c>
      <c r="K314" s="209" t="str">
        <f>IFERROR(VLOOKUP($I314,'Institution Evaluation'!$A$55:$F$346,3,0),IFERROR(VLOOKUP($I314,'Privacy Analyst Evaluation'!$A$46:$F$120,3,0),""))&amp;""</f>
        <v/>
      </c>
      <c r="L314" s="209" t="str">
        <f>IFERROR(VLOOKUP($I314,'Institution Evaluation'!$A$55:$F$346,4,0),IFERROR(VLOOKUP($I314,'Privacy Analyst Evaluation'!$A$46:$F$120,4,0),""))&amp;""</f>
        <v/>
      </c>
      <c r="M314" s="209" t="str">
        <f>IFERROR(VLOOKUP($I314,'Institution Evaluation'!$A$55:$F$346,6,0),IFERROR(VLOOKUP($I314,'Privacy Analyst Evaluation'!$A$46:$F$120,6,0),""))&amp;""</f>
        <v/>
      </c>
    </row>
    <row r="315" ht="15.75" customHeight="1">
      <c r="A315" s="209">
        <f>IFERROR(IF($A314+1&gt;'(backend scoring)'!$T$335,"",$A314+1),"")</f>
        <v>24</v>
      </c>
      <c r="B315" s="209" t="str">
        <f t="array" ref="B315">XLOOKUP($A315,'(backend scoring)'!$V$2:$V$333,'(backend scoring)'!$A$2:$A$333,"")</f>
        <v>AAAI-02</v>
      </c>
      <c r="C315" s="209" t="str">
        <f>IFERROR(VLOOKUP($B315,'Institution Evaluation'!$A$55:$F$346,2,0),IFERROR(VLOOKUP($B315,'Privacy Analyst Evaluation'!$A$46:$F$120,2,0),""))&amp;""</f>
        <v>For customers not using SSO, does your solution support local authentication protocols for user and administrator authentication?*</v>
      </c>
      <c r="D315" s="209" t="str">
        <f>IFERROR(VLOOKUP($B315,'Institution Evaluation'!$A$55:$F$346,3,0),IFERROR(VLOOKUP($B315,'Privacy Analyst Evaluation'!$A$46:$F$120,3,0),""))&amp;""</f>
        <v>Yes</v>
      </c>
      <c r="E315" s="209" t="str">
        <f>IFERROR(VLOOKUP($B315,'Institution Evaluation'!$A$55:$F$346,4,0),IFERROR(VLOOKUP($B315,'Privacy Analyst Evaluation'!$A$46:$F$120,4,0),""))&amp;""</f>
        <v>Yes. CoGrader supports email magic link authentication as an alternative to SSO-based login.</v>
      </c>
      <c r="F315" s="209" t="str">
        <f>IFERROR(VLOOKUP($B315,'Institution Evaluation'!$A$55:$F$346,6,0),IFERROR(VLOOKUP($B315,'Privacy Analyst Evaluation'!$A$46:$F$120,6,0),""))&amp;""</f>
        <v/>
      </c>
      <c r="G315" s="248"/>
      <c r="H315" s="209" t="str">
        <f>IFERROR(IF($H314+1&gt;'(backend scoring)'!$Q$335,"",$H314+1),"")</f>
        <v/>
      </c>
      <c r="I315" s="209" t="str">
        <f t="array" ref="I315">XLOOKUP($H315,'(backend scoring)'!$S$2:$S$333,'(backend scoring)'!$A$2:$A$333,"")</f>
        <v/>
      </c>
      <c r="J315" s="209" t="str">
        <f>IFERROR(VLOOKUP($I315,'Institution Evaluation'!$A$55:$F$346,2,0),IFERROR(VLOOKUP($I315,'Privacy Analyst Evaluation'!$A$46:$F$120,2,0),""))</f>
        <v/>
      </c>
      <c r="K315" s="209" t="str">
        <f>IFERROR(VLOOKUP($I315,'Institution Evaluation'!$A$55:$F$346,3,0),IFERROR(VLOOKUP($I315,'Privacy Analyst Evaluation'!$A$46:$F$120,3,0),""))&amp;""</f>
        <v/>
      </c>
      <c r="L315" s="209" t="str">
        <f>IFERROR(VLOOKUP($I315,'Institution Evaluation'!$A$55:$F$346,4,0),IFERROR(VLOOKUP($I315,'Privacy Analyst Evaluation'!$A$46:$F$120,4,0),""))&amp;""</f>
        <v/>
      </c>
      <c r="M315" s="209" t="str">
        <f>IFERROR(VLOOKUP($I315,'Institution Evaluation'!$A$55:$F$346,6,0),IFERROR(VLOOKUP($I315,'Privacy Analyst Evaluation'!$A$46:$F$120,6,0),""))&amp;""</f>
        <v/>
      </c>
    </row>
    <row r="316" ht="15.75" customHeight="1">
      <c r="A316" s="209">
        <f>IFERROR(IF($A315+1&gt;'(backend scoring)'!$T$335,"",$A315+1),"")</f>
        <v>25</v>
      </c>
      <c r="B316" s="209" t="str">
        <f t="array" ref="B316">XLOOKUP($A316,'(backend scoring)'!$V$2:$V$333,'(backend scoring)'!$A$2:$A$333,"")</f>
        <v>AAAI-03</v>
      </c>
      <c r="C316" s="209" t="str">
        <f>IFERROR(VLOOKUP($B316,'Institution Evaluation'!$A$55:$F$346,2,0),IFERROR(VLOOKUP($B316,'Privacy Analyst Evaluation'!$A$46:$F$120,2,0),""))&amp;""</f>
        <v>For customers not using SSO, can you enforce password/passphrase complexity requirements (provided by the institution)?*</v>
      </c>
      <c r="D316" s="209" t="str">
        <f>IFERROR(VLOOKUP($B316,'Institution Evaluation'!$A$55:$F$346,3,0),IFERROR(VLOOKUP($B316,'Privacy Analyst Evaluation'!$A$46:$F$120,3,0),""))&amp;""</f>
        <v>Yes</v>
      </c>
      <c r="E316" s="209" t="str">
        <f>IFERROR(VLOOKUP($B316,'Institution Evaluation'!$A$55:$F$346,4,0),IFERROR(VLOOKUP($B316,'Privacy Analyst Evaluation'!$A$46:$F$120,4,0),""))&amp;""</f>
        <v>We can enforce customer-supplied password complexity rules at the tenant level. Our baseline policy requires a minimum password complexity (minimum 8 characters with upper/lower case, digits, and special characters), and we support stronger institutional rules (longer minima, passphrase encouragement, disallowed character lists) where requested.</v>
      </c>
      <c r="F316" s="209" t="str">
        <f>IFERROR(VLOOKUP($B316,'Institution Evaluation'!$A$55:$F$346,6,0),IFERROR(VLOOKUP($B316,'Privacy Analyst Evaluation'!$A$46:$F$120,6,0),""))&amp;""</f>
        <v/>
      </c>
      <c r="G316" s="248"/>
      <c r="H316" s="209" t="str">
        <f>IFERROR(IF($H315+1&gt;'(backend scoring)'!$Q$335,"",$H315+1),"")</f>
        <v/>
      </c>
      <c r="I316" s="209" t="str">
        <f t="array" ref="I316">XLOOKUP($H316,'(backend scoring)'!$S$2:$S$333,'(backend scoring)'!$A$2:$A$333,"")</f>
        <v/>
      </c>
      <c r="J316" s="209" t="str">
        <f>IFERROR(VLOOKUP($I316,'Institution Evaluation'!$A$55:$F$346,2,0),IFERROR(VLOOKUP($I316,'Privacy Analyst Evaluation'!$A$46:$F$120,2,0),""))</f>
        <v/>
      </c>
      <c r="K316" s="209" t="str">
        <f>IFERROR(VLOOKUP($I316,'Institution Evaluation'!$A$55:$F$346,3,0),IFERROR(VLOOKUP($I316,'Privacy Analyst Evaluation'!$A$46:$F$120,3,0),""))&amp;""</f>
        <v/>
      </c>
      <c r="L316" s="209" t="str">
        <f>IFERROR(VLOOKUP($I316,'Institution Evaluation'!$A$55:$F$346,4,0),IFERROR(VLOOKUP($I316,'Privacy Analyst Evaluation'!$A$46:$F$120,4,0),""))&amp;""</f>
        <v/>
      </c>
      <c r="M316" s="209" t="str">
        <f>IFERROR(VLOOKUP($I316,'Institution Evaluation'!$A$55:$F$346,6,0),IFERROR(VLOOKUP($I316,'Privacy Analyst Evaluation'!$A$46:$F$120,6,0),""))&amp;""</f>
        <v/>
      </c>
    </row>
    <row r="317" ht="15.75" customHeight="1">
      <c r="A317" s="209">
        <f>IFERROR(IF($A316+1&gt;'(backend scoring)'!$T$335,"",$A316+1),"")</f>
        <v>26</v>
      </c>
      <c r="B317" s="209" t="str">
        <f t="array" ref="B317">XLOOKUP($A317,'(backend scoring)'!$V$2:$V$333,'(backend scoring)'!$A$2:$A$333,"")</f>
        <v>AAAI-04</v>
      </c>
      <c r="C317" s="209" t="str">
        <f>IFERROR(VLOOKUP($B317,'Institution Evaluation'!$A$55:$F$346,2,0),IFERROR(VLOOKUP($B317,'Privacy Analyst Evaluation'!$A$46:$F$120,2,0),""))&amp;""</f>
        <v>For customers not using SSO, does the system have password complexity or length limitations and/or restrictions?*</v>
      </c>
      <c r="D317" s="209" t="str">
        <f>IFERROR(VLOOKUP($B317,'Institution Evaluation'!$A$55:$F$346,3,0),IFERROR(VLOOKUP($B317,'Privacy Analyst Evaluation'!$A$46:$F$120,3,0),""))&amp;""</f>
        <v>Yes</v>
      </c>
      <c r="E317" s="209" t="str">
        <f>IFERROR(VLOOKUP($B317,'Institution Evaluation'!$A$55:$F$346,4,0),IFERROR(VLOOKUP($B317,'Privacy Analyst Evaluation'!$A$46:$F$120,4,0),""))&amp;""</f>
        <v>Not applicable in the current architecture. CoGrader uses Clerk for authentication with Google SSO or email magic links. Since magic links don't require passwords, there's no password complexity to enforce for end users. However, I need you to confirm: Does Clerk support institution-defined password policies if password-based auth were enabled?</v>
      </c>
      <c r="F317" s="209" t="str">
        <f>IFERROR(VLOOKUP($B317,'Institution Evaluation'!$A$55:$F$346,6,0),IFERROR(VLOOKUP($B317,'Privacy Analyst Evaluation'!$A$46:$F$120,6,0),""))&amp;""</f>
        <v/>
      </c>
      <c r="G317" s="248"/>
      <c r="H317" s="209" t="str">
        <f>IFERROR(IF($H316+1&gt;'(backend scoring)'!$Q$335,"",$H316+1),"")</f>
        <v/>
      </c>
      <c r="I317" s="209" t="str">
        <f t="array" ref="I317">XLOOKUP($H317,'(backend scoring)'!$S$2:$S$333,'(backend scoring)'!$A$2:$A$333,"")</f>
        <v/>
      </c>
      <c r="J317" s="209" t="str">
        <f>IFERROR(VLOOKUP($I317,'Institution Evaluation'!$A$55:$F$346,2,0),IFERROR(VLOOKUP($I317,'Privacy Analyst Evaluation'!$A$46:$F$120,2,0),""))</f>
        <v/>
      </c>
      <c r="K317" s="209" t="str">
        <f>IFERROR(VLOOKUP($I317,'Institution Evaluation'!$A$55:$F$346,3,0),IFERROR(VLOOKUP($I317,'Privacy Analyst Evaluation'!$A$46:$F$120,3,0),""))&amp;""</f>
        <v/>
      </c>
      <c r="L317" s="209" t="str">
        <f>IFERROR(VLOOKUP($I317,'Institution Evaluation'!$A$55:$F$346,4,0),IFERROR(VLOOKUP($I317,'Privacy Analyst Evaluation'!$A$46:$F$120,4,0),""))&amp;""</f>
        <v/>
      </c>
      <c r="M317" s="209" t="str">
        <f>IFERROR(VLOOKUP($I317,'Institution Evaluation'!$A$55:$F$346,6,0),IFERROR(VLOOKUP($I317,'Privacy Analyst Evaluation'!$A$46:$F$120,6,0),""))&amp;""</f>
        <v/>
      </c>
    </row>
    <row r="318" ht="15.75" customHeight="1">
      <c r="A318" s="209">
        <f>IFERROR(IF($A317+1&gt;'(backend scoring)'!$T$335,"",$A317+1),"")</f>
        <v>27</v>
      </c>
      <c r="B318" s="209" t="str">
        <f t="array" ref="B318">XLOOKUP($A318,'(backend scoring)'!$V$2:$V$333,'(backend scoring)'!$A$2:$A$333,"")</f>
        <v>AAAI-05</v>
      </c>
      <c r="C318" s="209" t="str">
        <f>IFERROR(VLOOKUP($B318,'Institution Evaluation'!$A$55:$F$346,2,0),IFERROR(VLOOKUP($B318,'Privacy Analyst Evaluation'!$A$46:$F$120,2,0),""))&amp;""</f>
        <v>For customers not using SSO, do you have documented password/passphrase reset procedures that are currently implemented in the system and/or customer support?*</v>
      </c>
      <c r="D318" s="209" t="str">
        <f>IFERROR(VLOOKUP($B318,'Institution Evaluation'!$A$55:$F$346,3,0),IFERROR(VLOOKUP($B318,'Privacy Analyst Evaluation'!$A$46:$F$120,3,0),""))&amp;""</f>
        <v>Yes</v>
      </c>
      <c r="E318" s="209" t="str">
        <f>IFERROR(VLOOKUP($B318,'Institution Evaluation'!$A$55:$F$346,4,0),IFERROR(VLOOKUP($B318,'Privacy Analyst Evaluation'!$A$46:$F$120,4,0),""))&amp;""</f>
        <v>Not Applicable. </v>
      </c>
      <c r="F318" s="209" t="str">
        <f>IFERROR(VLOOKUP($B318,'Institution Evaluation'!$A$55:$F$346,6,0),IFERROR(VLOOKUP($B318,'Privacy Analyst Evaluation'!$A$46:$F$120,6,0),""))&amp;""</f>
        <v/>
      </c>
      <c r="G318" s="248"/>
      <c r="H318" s="209" t="str">
        <f>IFERROR(IF($H317+1&gt;'(backend scoring)'!$Q$335,"",$H317+1),"")</f>
        <v/>
      </c>
      <c r="I318" s="209" t="str">
        <f t="array" ref="I318">XLOOKUP($H318,'(backend scoring)'!$S$2:$S$333,'(backend scoring)'!$A$2:$A$333,"")</f>
        <v/>
      </c>
      <c r="J318" s="209" t="str">
        <f>IFERROR(VLOOKUP($I318,'Institution Evaluation'!$A$55:$F$346,2,0),IFERROR(VLOOKUP($I318,'Privacy Analyst Evaluation'!$A$46:$F$120,2,0),""))</f>
        <v/>
      </c>
      <c r="K318" s="209" t="str">
        <f>IFERROR(VLOOKUP($I318,'Institution Evaluation'!$A$55:$F$346,3,0),IFERROR(VLOOKUP($I318,'Privacy Analyst Evaluation'!$A$46:$F$120,3,0),""))&amp;""</f>
        <v/>
      </c>
      <c r="L318" s="209" t="str">
        <f>IFERROR(VLOOKUP($I318,'Institution Evaluation'!$A$55:$F$346,4,0),IFERROR(VLOOKUP($I318,'Privacy Analyst Evaluation'!$A$46:$F$120,4,0),""))&amp;""</f>
        <v/>
      </c>
      <c r="M318" s="209" t="str">
        <f>IFERROR(VLOOKUP($I318,'Institution Evaluation'!$A$55:$F$346,6,0),IFERROR(VLOOKUP($I318,'Privacy Analyst Evaluation'!$A$46:$F$120,6,0),""))&amp;""</f>
        <v/>
      </c>
    </row>
    <row r="319" ht="15.75" customHeight="1">
      <c r="A319" s="209">
        <f>IFERROR(IF($A318+1&gt;'(backend scoring)'!$T$335,"",$A318+1),"")</f>
        <v>28</v>
      </c>
      <c r="B319" s="209" t="str">
        <f t="array" ref="B319">XLOOKUP($A319,'(backend scoring)'!$V$2:$V$333,'(backend scoring)'!$A$2:$A$333,"")</f>
        <v>AAAI-06</v>
      </c>
      <c r="C319" s="209" t="str">
        <f>IFERROR(VLOOKUP($B319,'Institution Evaluation'!$A$55:$F$346,2,0),IFERROR(VLOOKUP($B319,'Privacy Analyst Evaluation'!$A$46:$F$120,2,0),""))&amp;""</f>
        <v>Does your organization participate in InCommon or another eduGAIN-affiliated trust federation?*</v>
      </c>
      <c r="D319" s="209" t="str">
        <f>IFERROR(VLOOKUP($B319,'Institution Evaluation'!$A$55:$F$346,3,0),IFERROR(VLOOKUP($B319,'Privacy Analyst Evaluation'!$A$46:$F$120,3,0),""))&amp;""</f>
        <v>No</v>
      </c>
      <c r="E319" s="209" t="str">
        <f>IFERROR(VLOOKUP($B319,'Institution Evaluation'!$A$55:$F$346,4,0),IFERROR(VLOOKUP($B319,'Privacy Analyst Evaluation'!$A$46:$F$120,4,0),""))&amp;""</f>
        <v>CoGrader currently provides SSO via Google Workspace only and does not participate in InCommon or eduGAIN. Additional trust federation protocols may be supported in future roadmap iterations depending on district requirements.</v>
      </c>
      <c r="F319" s="209" t="str">
        <f>IFERROR(VLOOKUP($B319,'Institution Evaluation'!$A$55:$F$346,6,0),IFERROR(VLOOKUP($B319,'Privacy Analyst Evaluation'!$A$46:$F$120,6,0),""))&amp;""</f>
        <v/>
      </c>
      <c r="G319" s="248"/>
      <c r="H319" s="209" t="str">
        <f>IFERROR(IF($H318+1&gt;'(backend scoring)'!$Q$335,"",$H318+1),"")</f>
        <v/>
      </c>
      <c r="I319" s="209" t="str">
        <f t="array" ref="I319">XLOOKUP($H319,'(backend scoring)'!$S$2:$S$333,'(backend scoring)'!$A$2:$A$333,"")</f>
        <v/>
      </c>
      <c r="J319" s="209" t="str">
        <f>IFERROR(VLOOKUP($I319,'Institution Evaluation'!$A$55:$F$346,2,0),IFERROR(VLOOKUP($I319,'Privacy Analyst Evaluation'!$A$46:$F$120,2,0),""))</f>
        <v/>
      </c>
      <c r="K319" s="209" t="str">
        <f>IFERROR(VLOOKUP($I319,'Institution Evaluation'!$A$55:$F$346,3,0),IFERROR(VLOOKUP($I319,'Privacy Analyst Evaluation'!$A$46:$F$120,3,0),""))&amp;""</f>
        <v/>
      </c>
      <c r="L319" s="209" t="str">
        <f>IFERROR(VLOOKUP($I319,'Institution Evaluation'!$A$55:$F$346,4,0),IFERROR(VLOOKUP($I319,'Privacy Analyst Evaluation'!$A$46:$F$120,4,0),""))&amp;""</f>
        <v/>
      </c>
      <c r="M319" s="209" t="str">
        <f>IFERROR(VLOOKUP($I319,'Institution Evaluation'!$A$55:$F$346,6,0),IFERROR(VLOOKUP($I319,'Privacy Analyst Evaluation'!$A$46:$F$120,6,0),""))&amp;""</f>
        <v/>
      </c>
    </row>
    <row r="320" ht="15.75" customHeight="1">
      <c r="A320" s="209">
        <f>IFERROR(IF($A319+1&gt;'(backend scoring)'!$T$335,"",$A319+1),"")</f>
        <v>29</v>
      </c>
      <c r="B320" s="209" t="str">
        <f t="array" ref="B320">XLOOKUP($A320,'(backend scoring)'!$V$2:$V$333,'(backend scoring)'!$A$2:$A$333,"")</f>
        <v>AAAI-07</v>
      </c>
      <c r="C320" s="209" t="str">
        <f>IFERROR(VLOOKUP($B320,'Institution Evaluation'!$A$55:$F$346,2,0),IFERROR(VLOOKUP($B320,'Privacy Analyst Evaluation'!$A$46:$F$120,2,0),""))&amp;""</f>
        <v>Are there any passwords/passphrases hard-coded into your systems or solutions?*</v>
      </c>
      <c r="D320" s="209" t="str">
        <f>IFERROR(VLOOKUP($B320,'Institution Evaluation'!$A$55:$F$346,3,0),IFERROR(VLOOKUP($B320,'Privacy Analyst Evaluation'!$A$46:$F$120,3,0),""))&amp;""</f>
        <v>No</v>
      </c>
      <c r="E320" s="209" t="str">
        <f>IFERROR(VLOOKUP($B320,'Institution Evaluation'!$A$55:$F$346,4,0),IFERROR(VLOOKUP($B320,'Privacy Analyst Evaluation'!$A$46:$F$120,4,0),""))&amp;""</f>
        <v/>
      </c>
      <c r="F320" s="209" t="str">
        <f>IFERROR(VLOOKUP($B320,'Institution Evaluation'!$A$55:$F$346,6,0),IFERROR(VLOOKUP($B320,'Privacy Analyst Evaluation'!$A$46:$F$120,6,0),""))&amp;""</f>
        <v/>
      </c>
      <c r="G320" s="248"/>
      <c r="H320" s="209" t="str">
        <f>IFERROR(IF($H319+1&gt;'(backend scoring)'!$Q$335,"",$H319+1),"")</f>
        <v/>
      </c>
      <c r="I320" s="209" t="str">
        <f t="array" ref="I320">XLOOKUP($H320,'(backend scoring)'!$S$2:$S$333,'(backend scoring)'!$A$2:$A$333,"")</f>
        <v/>
      </c>
      <c r="J320" s="209" t="str">
        <f>IFERROR(VLOOKUP($I320,'Institution Evaluation'!$A$55:$F$346,2,0),IFERROR(VLOOKUP($I320,'Privacy Analyst Evaluation'!$A$46:$F$120,2,0),""))</f>
        <v/>
      </c>
      <c r="K320" s="209" t="str">
        <f>IFERROR(VLOOKUP($I320,'Institution Evaluation'!$A$55:$F$346,3,0),IFERROR(VLOOKUP($I320,'Privacy Analyst Evaluation'!$A$46:$F$120,3,0),""))&amp;""</f>
        <v/>
      </c>
      <c r="L320" s="209" t="str">
        <f>IFERROR(VLOOKUP($I320,'Institution Evaluation'!$A$55:$F$346,4,0),IFERROR(VLOOKUP($I320,'Privacy Analyst Evaluation'!$A$46:$F$120,4,0),""))&amp;""</f>
        <v/>
      </c>
      <c r="M320" s="209" t="str">
        <f>IFERROR(VLOOKUP($I320,'Institution Evaluation'!$A$55:$F$346,6,0),IFERROR(VLOOKUP($I320,'Privacy Analyst Evaluation'!$A$46:$F$120,6,0),""))&amp;""</f>
        <v/>
      </c>
    </row>
    <row r="321" ht="15.75" customHeight="1">
      <c r="A321" s="209">
        <f>IFERROR(IF($A320+1&gt;'(backend scoring)'!$T$335,"",$A320+1),"")</f>
        <v>30</v>
      </c>
      <c r="B321" s="209" t="str">
        <f t="array" ref="B321">XLOOKUP($A321,'(backend scoring)'!$V$2:$V$333,'(backend scoring)'!$A$2:$A$333,"")</f>
        <v>AAAI-08</v>
      </c>
      <c r="C321" s="209" t="str">
        <f>IFERROR(VLOOKUP($B321,'Institution Evaluation'!$A$55:$F$346,2,0),IFERROR(VLOOKUP($B321,'Privacy Analyst Evaluation'!$A$46:$F$120,2,0),""))&amp;""</f>
        <v>Are you storing any passwords in plaintext?*</v>
      </c>
      <c r="D321" s="209" t="str">
        <f>IFERROR(VLOOKUP($B321,'Institution Evaluation'!$A$55:$F$346,3,0),IFERROR(VLOOKUP($B321,'Privacy Analyst Evaluation'!$A$46:$F$120,3,0),""))&amp;""</f>
        <v>No</v>
      </c>
      <c r="E321" s="209" t="str">
        <f>IFERROR(VLOOKUP($B321,'Institution Evaluation'!$A$55:$F$346,4,0),IFERROR(VLOOKUP($B321,'Privacy Analyst Evaluation'!$A$46:$F$120,4,0),""))&amp;""</f>
        <v>Not applicable. </v>
      </c>
      <c r="F321" s="209" t="str">
        <f>IFERROR(VLOOKUP($B321,'Institution Evaluation'!$A$55:$F$346,6,0),IFERROR(VLOOKUP($B321,'Privacy Analyst Evaluation'!$A$46:$F$120,6,0),""))&amp;""</f>
        <v/>
      </c>
      <c r="G321" s="248"/>
      <c r="H321" s="209" t="str">
        <f>IFERROR(IF($H320+1&gt;'(backend scoring)'!$Q$335,"",$H320+1),"")</f>
        <v/>
      </c>
      <c r="I321" s="209" t="str">
        <f t="array" ref="I321">XLOOKUP($H321,'(backend scoring)'!$S$2:$S$333,'(backend scoring)'!$A$2:$A$333,"")</f>
        <v/>
      </c>
      <c r="J321" s="209" t="str">
        <f>IFERROR(VLOOKUP($I321,'Institution Evaluation'!$A$55:$F$346,2,0),IFERROR(VLOOKUP($I321,'Privacy Analyst Evaluation'!$A$46:$F$120,2,0),""))</f>
        <v/>
      </c>
      <c r="K321" s="209" t="str">
        <f>IFERROR(VLOOKUP($I321,'Institution Evaluation'!$A$55:$F$346,3,0),IFERROR(VLOOKUP($I321,'Privacy Analyst Evaluation'!$A$46:$F$120,3,0),""))&amp;""</f>
        <v/>
      </c>
      <c r="L321" s="209" t="str">
        <f>IFERROR(VLOOKUP($I321,'Institution Evaluation'!$A$55:$F$346,4,0),IFERROR(VLOOKUP($I321,'Privacy Analyst Evaluation'!$A$46:$F$120,4,0),""))&amp;""</f>
        <v/>
      </c>
      <c r="M321" s="209" t="str">
        <f>IFERROR(VLOOKUP($I321,'Institution Evaluation'!$A$55:$F$346,6,0),IFERROR(VLOOKUP($I321,'Privacy Analyst Evaluation'!$A$46:$F$120,6,0),""))&amp;""</f>
        <v/>
      </c>
    </row>
    <row r="322" ht="15.75" customHeight="1">
      <c r="A322" s="209">
        <f>IFERROR(IF($A321+1&gt;'(backend scoring)'!$T$335,"",$A321+1),"")</f>
        <v>31</v>
      </c>
      <c r="B322" s="209" t="str">
        <f t="array" ref="B322">XLOOKUP($A322,'(backend scoring)'!$V$2:$V$333,'(backend scoring)'!$A$2:$A$333,"")</f>
        <v>AAAI-09</v>
      </c>
      <c r="C322" s="209" t="str">
        <f>IFERROR(VLOOKUP($B322,'Institution Evaluation'!$A$55:$F$346,2,0),IFERROR(VLOOKUP($B322,'Privacy Analyst Evaluation'!$A$46:$F$120,2,0),""))&amp;""</f>
        <v>Are audit logs available that include AT LEAST all of the following: login, logout, actions performed, and source IP address?*</v>
      </c>
      <c r="D322" s="209" t="str">
        <f>IFERROR(VLOOKUP($B322,'Institution Evaluation'!$A$55:$F$346,3,0),IFERROR(VLOOKUP($B322,'Privacy Analyst Evaluation'!$A$46:$F$120,3,0),""))&amp;""</f>
        <v>Yes</v>
      </c>
      <c r="E322" s="209" t="str">
        <f>IFERROR(VLOOKUP($B322,'Institution Evaluation'!$A$55:$F$346,4,0),IFERROR(VLOOKUP($B322,'Privacy Analyst Evaluation'!$A$46:$F$120,4,0),""))&amp;""</f>
        <v>Yes. Clerk's SessionWithActivities provides detailed session information including: the IP address from which this session activity originated, the city from which this session activity occurred (resolved by IP address geo-location), the country from which this session activity occurred, the name of the browser from which this session activity occurred, the type of the device which was used in this session activity.</v>
      </c>
      <c r="F322" s="209" t="str">
        <f>IFERROR(VLOOKUP($B322,'Institution Evaluation'!$A$55:$F$346,6,0),IFERROR(VLOOKUP($B322,'Privacy Analyst Evaluation'!$A$46:$F$120,6,0),""))&amp;""</f>
        <v/>
      </c>
      <c r="G322" s="248"/>
      <c r="H322" s="209" t="str">
        <f>IFERROR(IF($H321+1&gt;'(backend scoring)'!$Q$335,"",$H321+1),"")</f>
        <v/>
      </c>
      <c r="I322" s="209" t="str">
        <f t="array" ref="I322">XLOOKUP($H322,'(backend scoring)'!$S$2:$S$333,'(backend scoring)'!$A$2:$A$333,"")</f>
        <v/>
      </c>
      <c r="J322" s="209" t="str">
        <f>IFERROR(VLOOKUP($I322,'Institution Evaluation'!$A$55:$F$346,2,0),IFERROR(VLOOKUP($I322,'Privacy Analyst Evaluation'!$A$46:$F$120,2,0),""))</f>
        <v/>
      </c>
      <c r="K322" s="209" t="str">
        <f>IFERROR(VLOOKUP($I322,'Institution Evaluation'!$A$55:$F$346,3,0),IFERROR(VLOOKUP($I322,'Privacy Analyst Evaluation'!$A$46:$F$120,3,0),""))&amp;""</f>
        <v/>
      </c>
      <c r="L322" s="209" t="str">
        <f>IFERROR(VLOOKUP($I322,'Institution Evaluation'!$A$55:$F$346,4,0),IFERROR(VLOOKUP($I322,'Privacy Analyst Evaluation'!$A$46:$F$120,4,0),""))&amp;""</f>
        <v/>
      </c>
      <c r="M322" s="209" t="str">
        <f>IFERROR(VLOOKUP($I322,'Institution Evaluation'!$A$55:$F$346,6,0),IFERROR(VLOOKUP($I322,'Privacy Analyst Evaluation'!$A$46:$F$120,6,0),""))&amp;""</f>
        <v/>
      </c>
    </row>
    <row r="323" ht="15.75" customHeight="1">
      <c r="A323" s="209">
        <f>IFERROR(IF($A322+1&gt;'(backend scoring)'!$T$335,"",$A322+1),"")</f>
        <v>32</v>
      </c>
      <c r="B323" s="209" t="str">
        <f t="array" ref="B323">XLOOKUP($A323,'(backend scoring)'!$V$2:$V$333,'(backend scoring)'!$A$2:$A$333,"")</f>
        <v>AAAI-11</v>
      </c>
      <c r="C323" s="209" t="str">
        <f>IFERROR(VLOOKUP($B323,'Institution Evaluation'!$A$55:$F$346,2,0),IFERROR(VLOOKUP($B323,'Privacy Analyst Evaluation'!$A$46:$F$120,2,0),""))&amp;""</f>
        <v>Can you provide the institution documentation regarding the retention period for those logs, how logs are protected, and whether they are accessible to the customer (and if so, how)?*</v>
      </c>
      <c r="D323" s="209" t="str">
        <f>IFERROR(VLOOKUP($B323,'Institution Evaluation'!$A$55:$F$346,3,0),IFERROR(VLOOKUP($B323,'Privacy Analyst Evaluation'!$A$46:$F$120,3,0),""))&amp;""</f>
        <v>Yes</v>
      </c>
      <c r="E323" s="209" t="str">
        <f>IFERROR(VLOOKUP($B323,'Institution Evaluation'!$A$55:$F$346,4,0),IFERROR(VLOOKUP($B323,'Privacy Analyst Evaluation'!$A$46:$F$120,4,0),""))&amp;""</f>
        <v>Retention period: CoGrader retains logs for at least 30 days per policy.
Protection: Logs are protected against tampering per CoGrader's Logging &amp; Monitoring policy.
Customer accessibility: Session activity data is accessible via Clerk's API. User.getSessions() retrieves all active sessions for this user, returning an array of SessionWithActivities objects</v>
      </c>
      <c r="F323" s="209" t="str">
        <f>IFERROR(VLOOKUP($B323,'Institution Evaluation'!$A$55:$F$346,6,0),IFERROR(VLOOKUP($B323,'Privacy Analyst Evaluation'!$A$46:$F$120,6,0),""))&amp;""</f>
        <v/>
      </c>
      <c r="G323" s="248"/>
      <c r="H323" s="209" t="str">
        <f>IFERROR(IF($H322+1&gt;'(backend scoring)'!$Q$335,"",$H322+1),"")</f>
        <v/>
      </c>
      <c r="I323" s="209" t="str">
        <f t="array" ref="I323">XLOOKUP($H323,'(backend scoring)'!$S$2:$S$333,'(backend scoring)'!$A$2:$A$333,"")</f>
        <v/>
      </c>
      <c r="J323" s="209" t="str">
        <f>IFERROR(VLOOKUP($I323,'Institution Evaluation'!$A$55:$F$346,2,0),IFERROR(VLOOKUP($I323,'Privacy Analyst Evaluation'!$A$46:$F$120,2,0),""))</f>
        <v/>
      </c>
      <c r="K323" s="209" t="str">
        <f>IFERROR(VLOOKUP($I323,'Institution Evaluation'!$A$55:$F$346,3,0),IFERROR(VLOOKUP($I323,'Privacy Analyst Evaluation'!$A$46:$F$120,3,0),""))&amp;""</f>
        <v/>
      </c>
      <c r="L323" s="209" t="str">
        <f>IFERROR(VLOOKUP($I323,'Institution Evaluation'!$A$55:$F$346,4,0),IFERROR(VLOOKUP($I323,'Privacy Analyst Evaluation'!$A$46:$F$120,4,0),""))&amp;""</f>
        <v/>
      </c>
      <c r="M323" s="209" t="str">
        <f>IFERROR(VLOOKUP($I323,'Institution Evaluation'!$A$55:$F$346,6,0),IFERROR(VLOOKUP($I323,'Privacy Analyst Evaluation'!$A$46:$F$120,6,0),""))&amp;""</f>
        <v/>
      </c>
    </row>
    <row r="324" ht="15.75" customHeight="1">
      <c r="A324" s="209">
        <f>IFERROR(IF($A323+1&gt;'(backend scoring)'!$T$335,"",$A323+1),"")</f>
        <v>33</v>
      </c>
      <c r="B324" s="209" t="str">
        <f t="array" ref="B324">XLOOKUP($A324,'(backend scoring)'!$V$2:$V$333,'(backend scoring)'!$A$2:$A$333,"")</f>
        <v>CHNG-01</v>
      </c>
      <c r="C324" s="209" t="str">
        <f>IFERROR(VLOOKUP($B324,'Institution Evaluation'!$A$55:$F$346,2,0),IFERROR(VLOOKUP($B324,'Privacy Analyst Evaluation'!$A$46:$F$120,2,0),""))&amp;""</f>
        <v>Will the institution be notified of major changes to your environment that could impact the institution's security posture?*</v>
      </c>
      <c r="D324" s="209" t="str">
        <f>IFERROR(VLOOKUP($B324,'Institution Evaluation'!$A$55:$F$346,3,0),IFERROR(VLOOKUP($B324,'Privacy Analyst Evaluation'!$A$46:$F$120,3,0),""))&amp;""</f>
        <v>Yes</v>
      </c>
      <c r="E324" s="209" t="str">
        <f>IFERROR(VLOOKUP($B324,'Institution Evaluation'!$A$55:$F$346,4,0),IFERROR(VLOOKUP($B324,'Privacy Analyst Evaluation'!$A$46:$F$120,4,0),""))&amp;""</f>
        <v>CoGrader maintains a documented change management process that requires notification of major changes to customers, with impact analysis and communications handled by Product/Operations. Release notes and scheduled maintenance notices are issued in advance.</v>
      </c>
      <c r="F324" s="209" t="str">
        <f>IFERROR(VLOOKUP($B324,'Institution Evaluation'!$A$55:$F$346,6,0),IFERROR(VLOOKUP($B324,'Privacy Analyst Evaluation'!$A$46:$F$120,6,0),""))&amp;""</f>
        <v/>
      </c>
      <c r="G324" s="248"/>
      <c r="H324" s="209" t="str">
        <f>IFERROR(IF($H323+1&gt;'(backend scoring)'!$Q$335,"",$H323+1),"")</f>
        <v/>
      </c>
      <c r="I324" s="209" t="str">
        <f t="array" ref="I324">XLOOKUP($H324,'(backend scoring)'!$S$2:$S$333,'(backend scoring)'!$A$2:$A$333,"")</f>
        <v/>
      </c>
      <c r="J324" s="209" t="str">
        <f>IFERROR(VLOOKUP($I324,'Institution Evaluation'!$A$55:$F$346,2,0),IFERROR(VLOOKUP($I324,'Privacy Analyst Evaluation'!$A$46:$F$120,2,0),""))</f>
        <v/>
      </c>
      <c r="K324" s="209" t="str">
        <f>IFERROR(VLOOKUP($I324,'Institution Evaluation'!$A$55:$F$346,3,0),IFERROR(VLOOKUP($I324,'Privacy Analyst Evaluation'!$A$46:$F$120,3,0),""))&amp;""</f>
        <v/>
      </c>
      <c r="L324" s="209" t="str">
        <f>IFERROR(VLOOKUP($I324,'Institution Evaluation'!$A$55:$F$346,4,0),IFERROR(VLOOKUP($I324,'Privacy Analyst Evaluation'!$A$46:$F$120,4,0),""))&amp;""</f>
        <v/>
      </c>
      <c r="M324" s="209" t="str">
        <f>IFERROR(VLOOKUP($I324,'Institution Evaluation'!$A$55:$F$346,6,0),IFERROR(VLOOKUP($I324,'Privacy Analyst Evaluation'!$A$46:$F$120,6,0),""))&amp;""</f>
        <v/>
      </c>
    </row>
    <row r="325" ht="15.75" customHeight="1">
      <c r="A325" s="209">
        <f>IFERROR(IF($A324+1&gt;'(backend scoring)'!$T$335,"",$A324+1),"")</f>
        <v>34</v>
      </c>
      <c r="B325" s="209" t="str">
        <f t="array" ref="B325">XLOOKUP($A325,'(backend scoring)'!$V$2:$V$333,'(backend scoring)'!$A$2:$A$333,"")</f>
        <v>CHNG-02</v>
      </c>
      <c r="C325" s="209" t="str">
        <f>IFERROR(VLOOKUP($B325,'Institution Evaluation'!$A$55:$F$346,2,0),IFERROR(VLOOKUP($B325,'Privacy Analyst Evaluation'!$A$46:$F$120,2,0),""))&amp;""</f>
        <v>Does the system support client customizations from one release to another?*</v>
      </c>
      <c r="D325" s="209" t="str">
        <f>IFERROR(VLOOKUP($B325,'Institution Evaluation'!$A$55:$F$346,3,0),IFERROR(VLOOKUP($B325,'Privacy Analyst Evaluation'!$A$46:$F$120,3,0),""))&amp;""</f>
        <v>Yes</v>
      </c>
      <c r="E325" s="209" t="str">
        <f>IFERROR(VLOOKUP($B325,'Institution Evaluation'!$A$55:$F$346,4,0),IFERROR(VLOOKUP($B325,'Privacy Analyst Evaluation'!$A$46:$F$120,4,0),""))&amp;""</f>
        <v>Customer customizations are supported and tracked as part of our release process. Customizations are evaluated for compatibility and security during change review.</v>
      </c>
      <c r="F325" s="209" t="str">
        <f>IFERROR(VLOOKUP($B325,'Institution Evaluation'!$A$55:$F$346,6,0),IFERROR(VLOOKUP($B325,'Privacy Analyst Evaluation'!$A$46:$F$120,6,0),""))&amp;""</f>
        <v/>
      </c>
      <c r="G325" s="248"/>
      <c r="H325" s="209" t="str">
        <f>IFERROR(IF($H324+1&gt;'(backend scoring)'!$Q$335,"",$H324+1),"")</f>
        <v/>
      </c>
      <c r="I325" s="209" t="str">
        <f t="array" ref="I325">XLOOKUP($H325,'(backend scoring)'!$S$2:$S$333,'(backend scoring)'!$A$2:$A$333,"")</f>
        <v/>
      </c>
      <c r="J325" s="209" t="str">
        <f>IFERROR(VLOOKUP($I325,'Institution Evaluation'!$A$55:$F$346,2,0),IFERROR(VLOOKUP($I325,'Privacy Analyst Evaluation'!$A$46:$F$120,2,0),""))</f>
        <v/>
      </c>
      <c r="K325" s="209" t="str">
        <f>IFERROR(VLOOKUP($I325,'Institution Evaluation'!$A$55:$F$346,3,0),IFERROR(VLOOKUP($I325,'Privacy Analyst Evaluation'!$A$46:$F$120,3,0),""))&amp;""</f>
        <v/>
      </c>
      <c r="L325" s="209" t="str">
        <f>IFERROR(VLOOKUP($I325,'Institution Evaluation'!$A$55:$F$346,4,0),IFERROR(VLOOKUP($I325,'Privacy Analyst Evaluation'!$A$46:$F$120,4,0),""))&amp;""</f>
        <v/>
      </c>
      <c r="M325" s="209" t="str">
        <f>IFERROR(VLOOKUP($I325,'Institution Evaluation'!$A$55:$F$346,6,0),IFERROR(VLOOKUP($I325,'Privacy Analyst Evaluation'!$A$46:$F$120,6,0),""))&amp;""</f>
        <v/>
      </c>
    </row>
    <row r="326" ht="15.75" customHeight="1">
      <c r="A326" s="209">
        <f>IFERROR(IF($A325+1&gt;'(backend scoring)'!$T$335,"",$A325+1),"")</f>
        <v>35</v>
      </c>
      <c r="B326" s="209" t="str">
        <f t="array" ref="B326">XLOOKUP($A326,'(backend scoring)'!$V$2:$V$333,'(backend scoring)'!$A$2:$A$333,"")</f>
        <v>CHNG-03</v>
      </c>
      <c r="C326" s="209" t="str">
        <f>IFERROR(VLOOKUP($B326,'Institution Evaluation'!$A$55:$F$346,2,0),IFERROR(VLOOKUP($B326,'Privacy Analyst Evaluation'!$A$46:$F$120,2,0),""))&amp;""</f>
        <v>Do you have an implemented system configuration management process (e.g.,secure "gold" images, etc.)?*</v>
      </c>
      <c r="D326" s="209" t="str">
        <f>IFERROR(VLOOKUP($B326,'Institution Evaluation'!$A$55:$F$346,3,0),IFERROR(VLOOKUP($B326,'Privacy Analyst Evaluation'!$A$46:$F$120,3,0),""))&amp;""</f>
        <v>Yes</v>
      </c>
      <c r="E326" s="209" t="str">
        <f>IFERROR(VLOOKUP($B326,'Institution Evaluation'!$A$55:$F$346,4,0),IFERROR(VLOOKUP($B326,'Privacy Analyst Evaluation'!$A$46:$F$120,4,0),""))&amp;""</f>
        <v>We use git based version control.</v>
      </c>
      <c r="F326" s="209" t="str">
        <f>IFERROR(VLOOKUP($B326,'Institution Evaluation'!$A$55:$F$346,6,0),IFERROR(VLOOKUP($B326,'Privacy Analyst Evaluation'!$A$46:$F$120,6,0),""))&amp;""</f>
        <v/>
      </c>
      <c r="G326" s="248"/>
      <c r="H326" s="209" t="str">
        <f>IFERROR(IF($H325+1&gt;'(backend scoring)'!$Q$335,"",$H325+1),"")</f>
        <v/>
      </c>
      <c r="I326" s="209" t="str">
        <f t="array" ref="I326">XLOOKUP($H326,'(backend scoring)'!$S$2:$S$333,'(backend scoring)'!$A$2:$A$333,"")</f>
        <v/>
      </c>
      <c r="J326" s="209" t="str">
        <f>IFERROR(VLOOKUP($I326,'Institution Evaluation'!$A$55:$F$346,2,0),IFERROR(VLOOKUP($I326,'Privacy Analyst Evaluation'!$A$46:$F$120,2,0),""))</f>
        <v/>
      </c>
      <c r="K326" s="209" t="str">
        <f>IFERROR(VLOOKUP($I326,'Institution Evaluation'!$A$55:$F$346,3,0),IFERROR(VLOOKUP($I326,'Privacy Analyst Evaluation'!$A$46:$F$120,3,0),""))&amp;""</f>
        <v/>
      </c>
      <c r="L326" s="209" t="str">
        <f>IFERROR(VLOOKUP($I326,'Institution Evaluation'!$A$55:$F$346,4,0),IFERROR(VLOOKUP($I326,'Privacy Analyst Evaluation'!$A$46:$F$120,4,0),""))&amp;""</f>
        <v/>
      </c>
      <c r="M326" s="209" t="str">
        <f>IFERROR(VLOOKUP($I326,'Institution Evaluation'!$A$55:$F$346,6,0),IFERROR(VLOOKUP($I326,'Privacy Analyst Evaluation'!$A$46:$F$120,6,0),""))&amp;""</f>
        <v/>
      </c>
    </row>
    <row r="327" ht="15.75" customHeight="1">
      <c r="A327" s="209">
        <f>IFERROR(IF($A326+1&gt;'(backend scoring)'!$T$335,"",$A326+1),"")</f>
        <v>36</v>
      </c>
      <c r="B327" s="209" t="str">
        <f t="array" ref="B327">XLOOKUP($A327,'(backend scoring)'!$V$2:$V$333,'(backend scoring)'!$A$2:$A$333,"")</f>
        <v>DATA-01</v>
      </c>
      <c r="C327" s="209" t="str">
        <f>IFERROR(VLOOKUP($B327,'Institution Evaluation'!$A$55:$F$346,2,0),IFERROR(VLOOKUP($B327,'Privacy Analyst Evaluation'!$A$46:$F$120,2,0),""))&amp;""</f>
        <v>Will the institution's data be stored on any devices (database servers, file servers, SAN, NAS, etc.) configured with non-RFC 1918/4193 (i.e., publicly routable) IP addresses?*</v>
      </c>
      <c r="D327" s="209" t="str">
        <f>IFERROR(VLOOKUP($B327,'Institution Evaluation'!$A$55:$F$346,3,0),IFERROR(VLOOKUP($B327,'Privacy Analyst Evaluation'!$A$46:$F$120,3,0),""))&amp;""</f>
        <v>No</v>
      </c>
      <c r="E327" s="209" t="str">
        <f>IFERROR(VLOOKUP($B327,'Institution Evaluation'!$A$55:$F$346,4,0),IFERROR(VLOOKUP($B327,'Privacy Analyst Evaluation'!$A$46:$F$120,4,0),""))&amp;""</f>
        <v>Production databases and storage are hosted inside Google Cloud Platform private networks and do not use publicly routable addresses for backend database/storage nodes. Public access is limited to front-end endpoints behind load-balancers and reverse proxies; all production cloud resources that hold customer data require documented approval before external access is granted.</v>
      </c>
      <c r="F327" s="209" t="str">
        <f>IFERROR(VLOOKUP($B327,'Institution Evaluation'!$A$55:$F$346,6,0),IFERROR(VLOOKUP($B327,'Privacy Analyst Evaluation'!$A$46:$F$120,6,0),""))&amp;""</f>
        <v/>
      </c>
      <c r="G327" s="248"/>
      <c r="H327" s="209" t="str">
        <f>IFERROR(IF($H326+1&gt;'(backend scoring)'!$Q$335,"",$H326+1),"")</f>
        <v/>
      </c>
      <c r="I327" s="209" t="str">
        <f t="array" ref="I327">XLOOKUP($H327,'(backend scoring)'!$S$2:$S$333,'(backend scoring)'!$A$2:$A$333,"")</f>
        <v/>
      </c>
      <c r="J327" s="209" t="str">
        <f>IFERROR(VLOOKUP($I327,'Institution Evaluation'!$A$55:$F$346,2,0),IFERROR(VLOOKUP($I327,'Privacy Analyst Evaluation'!$A$46:$F$120,2,0),""))</f>
        <v/>
      </c>
      <c r="K327" s="209" t="str">
        <f>IFERROR(VLOOKUP($I327,'Institution Evaluation'!$A$55:$F$346,3,0),IFERROR(VLOOKUP($I327,'Privacy Analyst Evaluation'!$A$46:$F$120,3,0),""))&amp;""</f>
        <v/>
      </c>
      <c r="L327" s="209" t="str">
        <f>IFERROR(VLOOKUP($I327,'Institution Evaluation'!$A$55:$F$346,4,0),IFERROR(VLOOKUP($I327,'Privacy Analyst Evaluation'!$A$46:$F$120,4,0),""))&amp;""</f>
        <v/>
      </c>
      <c r="M327" s="209" t="str">
        <f>IFERROR(VLOOKUP($I327,'Institution Evaluation'!$A$55:$F$346,6,0),IFERROR(VLOOKUP($I327,'Privacy Analyst Evaluation'!$A$46:$F$120,6,0),""))&amp;""</f>
        <v/>
      </c>
    </row>
    <row r="328" ht="15.75" customHeight="1">
      <c r="A328" s="209">
        <f>IFERROR(IF($A327+1&gt;'(backend scoring)'!$T$335,"",$A327+1),"")</f>
        <v>37</v>
      </c>
      <c r="B328" s="209" t="str">
        <f t="array" ref="B328">XLOOKUP($A328,'(backend scoring)'!$V$2:$V$333,'(backend scoring)'!$A$2:$A$333,"")</f>
        <v>DATA-02</v>
      </c>
      <c r="C328" s="209" t="str">
        <f>IFERROR(VLOOKUP($B328,'Institution Evaluation'!$A$55:$F$346,2,0),IFERROR(VLOOKUP($B328,'Privacy Analyst Evaluation'!$A$46:$F$120,2,0),""))&amp;""</f>
        <v>Is the transport of sensitive data encrypted using security protocols/algorithms (e.g., system-to-client)?*</v>
      </c>
      <c r="D328" s="209" t="str">
        <f>IFERROR(VLOOKUP($B328,'Institution Evaluation'!$A$55:$F$346,3,0),IFERROR(VLOOKUP($B328,'Privacy Analyst Evaluation'!$A$46:$F$120,3,0),""))&amp;""</f>
        <v>Yes</v>
      </c>
      <c r="E328" s="209" t="str">
        <f>IFERROR(VLOOKUP($B328,'Institution Evaluation'!$A$55:$F$346,4,0),IFERROR(VLOOKUP($B328,'Privacy Analyst Evaluation'!$A$46:$F$120,4,0),""))&amp;""</f>
        <v>All data in transit is protected by TLS (minimum TLS 1.2), and HTTPS is enforced for client and API traffic. Inter-service traffic and connections to subservice providers use strong TLS configurations.</v>
      </c>
      <c r="F328" s="209" t="str">
        <f>IFERROR(VLOOKUP($B328,'Institution Evaluation'!$A$55:$F$346,6,0),IFERROR(VLOOKUP($B328,'Privacy Analyst Evaluation'!$A$46:$F$120,6,0),""))&amp;""</f>
        <v/>
      </c>
      <c r="G328" s="248"/>
      <c r="H328" s="209" t="str">
        <f>IFERROR(IF($H327+1&gt;'(backend scoring)'!$Q$335,"",$H327+1),"")</f>
        <v/>
      </c>
      <c r="I328" s="209" t="str">
        <f t="array" ref="I328">XLOOKUP($H328,'(backend scoring)'!$S$2:$S$333,'(backend scoring)'!$A$2:$A$333,"")</f>
        <v/>
      </c>
      <c r="J328" s="209" t="str">
        <f>IFERROR(VLOOKUP($I328,'Institution Evaluation'!$A$55:$F$346,2,0),IFERROR(VLOOKUP($I328,'Privacy Analyst Evaluation'!$A$46:$F$120,2,0),""))</f>
        <v/>
      </c>
      <c r="K328" s="209" t="str">
        <f>IFERROR(VLOOKUP($I328,'Institution Evaluation'!$A$55:$F$346,3,0),IFERROR(VLOOKUP($I328,'Privacy Analyst Evaluation'!$A$46:$F$120,3,0),""))&amp;""</f>
        <v/>
      </c>
      <c r="L328" s="209" t="str">
        <f>IFERROR(VLOOKUP($I328,'Institution Evaluation'!$A$55:$F$346,4,0),IFERROR(VLOOKUP($I328,'Privacy Analyst Evaluation'!$A$46:$F$120,4,0),""))&amp;""</f>
        <v/>
      </c>
      <c r="M328" s="209" t="str">
        <f>IFERROR(VLOOKUP($I328,'Institution Evaluation'!$A$55:$F$346,6,0),IFERROR(VLOOKUP($I328,'Privacy Analyst Evaluation'!$A$46:$F$120,6,0),""))&amp;""</f>
        <v/>
      </c>
    </row>
    <row r="329" ht="15.75" customHeight="1">
      <c r="A329" s="209">
        <f>IFERROR(IF($A328+1&gt;'(backend scoring)'!$T$335,"",$A328+1),"")</f>
        <v>38</v>
      </c>
      <c r="B329" s="209" t="str">
        <f t="array" ref="B329">XLOOKUP($A329,'(backend scoring)'!$V$2:$V$333,'(backend scoring)'!$A$2:$A$333,"")</f>
        <v>DATA-03</v>
      </c>
      <c r="C329" s="209" t="str">
        <f>IFERROR(VLOOKUP($B329,'Institution Evaluation'!$A$55:$F$346,2,0),IFERROR(VLOOKUP($B329,'Privacy Analyst Evaluation'!$A$46:$F$120,2,0),""))&amp;""</f>
        <v>Is the storage of sensitive data encrypted using security protocols/algorithms (e.g., disk encryption, at-rest, files, and within a running database)?*</v>
      </c>
      <c r="D329" s="209" t="str">
        <f>IFERROR(VLOOKUP($B329,'Institution Evaluation'!$A$55:$F$346,3,0),IFERROR(VLOOKUP($B329,'Privacy Analyst Evaluation'!$A$46:$F$120,3,0),""))&amp;""</f>
        <v>Yes</v>
      </c>
      <c r="E329" s="209" t="str">
        <f>IFERROR(VLOOKUP($B329,'Institution Evaluation'!$A$55:$F$346,4,0),IFERROR(VLOOKUP($B329,'Privacy Analyst Evaluation'!$A$46:$F$120,4,0),""))&amp;""</f>
        <v>Databases and backups are encrypted at rest using AES-256 (or cloud provider equivalent). Encryption at rest is enforced for production databases (Firebase/Firestore) and object storage.</v>
      </c>
      <c r="F329" s="209" t="str">
        <f>IFERROR(VLOOKUP($B329,'Institution Evaluation'!$A$55:$F$346,6,0),IFERROR(VLOOKUP($B329,'Privacy Analyst Evaluation'!$A$46:$F$120,6,0),""))&amp;""</f>
        <v/>
      </c>
      <c r="G329" s="248"/>
      <c r="H329" s="209" t="str">
        <f>IFERROR(IF($H328+1&gt;'(backend scoring)'!$Q$335,"",$H328+1),"")</f>
        <v/>
      </c>
      <c r="I329" s="209" t="str">
        <f t="array" ref="I329">XLOOKUP($H329,'(backend scoring)'!$S$2:$S$333,'(backend scoring)'!$A$2:$A$333,"")</f>
        <v/>
      </c>
      <c r="J329" s="209" t="str">
        <f>IFERROR(VLOOKUP($I329,'Institution Evaluation'!$A$55:$F$346,2,0),IFERROR(VLOOKUP($I329,'Privacy Analyst Evaluation'!$A$46:$F$120,2,0),""))</f>
        <v/>
      </c>
      <c r="K329" s="209" t="str">
        <f>IFERROR(VLOOKUP($I329,'Institution Evaluation'!$A$55:$F$346,3,0),IFERROR(VLOOKUP($I329,'Privacy Analyst Evaluation'!$A$46:$F$120,3,0),""))&amp;""</f>
        <v/>
      </c>
      <c r="L329" s="209" t="str">
        <f>IFERROR(VLOOKUP($I329,'Institution Evaluation'!$A$55:$F$346,4,0),IFERROR(VLOOKUP($I329,'Privacy Analyst Evaluation'!$A$46:$F$120,4,0),""))&amp;""</f>
        <v/>
      </c>
      <c r="M329" s="209" t="str">
        <f>IFERROR(VLOOKUP($I329,'Institution Evaluation'!$A$55:$F$346,6,0),IFERROR(VLOOKUP($I329,'Privacy Analyst Evaluation'!$A$46:$F$120,6,0),""))&amp;""</f>
        <v/>
      </c>
    </row>
    <row r="330" ht="15.75" customHeight="1">
      <c r="A330" s="209">
        <f>IFERROR(IF($A329+1&gt;'(backend scoring)'!$T$335,"",$A329+1),"")</f>
        <v>39</v>
      </c>
      <c r="B330" s="209" t="str">
        <f t="array" ref="B330">XLOOKUP($A330,'(backend scoring)'!$V$2:$V$333,'(backend scoring)'!$A$2:$A$333,"")</f>
        <v>DATA-04</v>
      </c>
      <c r="C330" s="209" t="str">
        <f>IFERROR(VLOOKUP($B330,'Institution Evaluation'!$A$55:$F$346,2,0),IFERROR(VLOOKUP($B330,'Privacy Analyst Evaluation'!$A$46:$F$120,2,0),""))&amp;""</f>
        <v>Do all cryptographic modules in use in your solution conform to the Federal Information Processing Standards (FIPS PUB 140-2 or 140-3)?*</v>
      </c>
      <c r="D330" s="209" t="str">
        <f>IFERROR(VLOOKUP($B330,'Institution Evaluation'!$A$55:$F$346,3,0),IFERROR(VLOOKUP($B330,'Privacy Analyst Evaluation'!$A$46:$F$120,3,0),""))&amp;""</f>
        <v>Yes</v>
      </c>
      <c r="E330" s="209" t="str">
        <f>IFERROR(VLOOKUP($B330,'Institution Evaluation'!$A$55:$F$346,4,0),IFERROR(VLOOKUP($B330,'Privacy Analyst Evaluation'!$A$46:$F$120,4,0),""))&amp;""</f>
        <v>CoGrader relies on cloud provider cryptographic services and HSM/cloud-KMS capabilities that meet FIPS 140-2/140-3 standards when required. Keys are stored and managed using approved key management systems (HSMs or cloud KMS) and cryptographic libraries consistent with customer/regulatory requirements; we will enable FIPS-validated modules where requested contractually.</v>
      </c>
      <c r="F330" s="209" t="str">
        <f>IFERROR(VLOOKUP($B330,'Institution Evaluation'!$A$55:$F$346,6,0),IFERROR(VLOOKUP($B330,'Privacy Analyst Evaluation'!$A$46:$F$120,6,0),""))&amp;""</f>
        <v/>
      </c>
      <c r="G330" s="248"/>
      <c r="H330" s="209" t="str">
        <f>IFERROR(IF($H329+1&gt;'(backend scoring)'!$Q$335,"",$H329+1),"")</f>
        <v/>
      </c>
      <c r="I330" s="209" t="str">
        <f t="array" ref="I330">XLOOKUP($H330,'(backend scoring)'!$S$2:$S$333,'(backend scoring)'!$A$2:$A$333,"")</f>
        <v/>
      </c>
      <c r="J330" s="209" t="str">
        <f>IFERROR(VLOOKUP($I330,'Institution Evaluation'!$A$55:$F$346,2,0),IFERROR(VLOOKUP($I330,'Privacy Analyst Evaluation'!$A$46:$F$120,2,0),""))</f>
        <v/>
      </c>
      <c r="K330" s="209" t="str">
        <f>IFERROR(VLOOKUP($I330,'Institution Evaluation'!$A$55:$F$346,3,0),IFERROR(VLOOKUP($I330,'Privacy Analyst Evaluation'!$A$46:$F$120,3,0),""))&amp;""</f>
        <v/>
      </c>
      <c r="L330" s="209" t="str">
        <f>IFERROR(VLOOKUP($I330,'Institution Evaluation'!$A$55:$F$346,4,0),IFERROR(VLOOKUP($I330,'Privacy Analyst Evaluation'!$A$46:$F$120,4,0),""))&amp;""</f>
        <v/>
      </c>
      <c r="M330" s="209" t="str">
        <f>IFERROR(VLOOKUP($I330,'Institution Evaluation'!$A$55:$F$346,6,0),IFERROR(VLOOKUP($I330,'Privacy Analyst Evaluation'!$A$46:$F$120,6,0),""))&amp;""</f>
        <v/>
      </c>
    </row>
    <row r="331" ht="15.75" customHeight="1">
      <c r="A331" s="209">
        <f>IFERROR(IF($A330+1&gt;'(backend scoring)'!$T$335,"",$A330+1),"")</f>
        <v>40</v>
      </c>
      <c r="B331" s="209" t="str">
        <f t="array" ref="B331">XLOOKUP($A331,'(backend scoring)'!$V$2:$V$333,'(backend scoring)'!$A$2:$A$333,"")</f>
        <v>DATA-05</v>
      </c>
      <c r="C331" s="209" t="str">
        <f>IFERROR(VLOOKUP($B331,'Institution Evaluation'!$A$55:$F$346,2,0),IFERROR(VLOOKUP($B331,'Privacy Analyst Evaluation'!$A$46:$F$120,2,0),""))&amp;""</f>
        <v>Will the institution's data be available within the system for a period of time at the completion of this contract?*</v>
      </c>
      <c r="D331" s="209" t="str">
        <f>IFERROR(VLOOKUP($B331,'Institution Evaluation'!$A$55:$F$346,3,0),IFERROR(VLOOKUP($B331,'Privacy Analyst Evaluation'!$A$46:$F$120,3,0),""))&amp;""</f>
        <v>Yes</v>
      </c>
      <c r="E331" s="209" t="str">
        <f>IFERROR(VLOOKUP($B331,'Institution Evaluation'!$A$55:$F$346,4,0),IFERROR(VLOOKUP($B331,'Privacy Analyst Evaluation'!$A$46:$F$120,4,0),""))&amp;""</f>
        <v>At contract termination we provide an export of institutional data (standard export formats such as JSON/CSV) and retain copies only as needed to support the transition/termination obligations. Typical practice is to provide exports and then securely delete retained copies per the DPA; per customer agreements CoGrader supports a 90-day retrieval/export window for customers.</v>
      </c>
      <c r="F331" s="209" t="str">
        <f>IFERROR(VLOOKUP($B331,'Institution Evaluation'!$A$55:$F$346,6,0),IFERROR(VLOOKUP($B331,'Privacy Analyst Evaluation'!$A$46:$F$120,6,0),""))&amp;""</f>
        <v/>
      </c>
      <c r="G331" s="248"/>
      <c r="H331" s="209" t="str">
        <f>IFERROR(IF($H330+1&gt;'(backend scoring)'!$Q$335,"",$H330+1),"")</f>
        <v/>
      </c>
      <c r="I331" s="209" t="str">
        <f t="array" ref="I331">XLOOKUP($H331,'(backend scoring)'!$S$2:$S$333,'(backend scoring)'!$A$2:$A$333,"")</f>
        <v/>
      </c>
      <c r="J331" s="209" t="str">
        <f>IFERROR(VLOOKUP($I331,'Institution Evaluation'!$A$55:$F$346,2,0),IFERROR(VLOOKUP($I331,'Privacy Analyst Evaluation'!$A$46:$F$120,2,0),""))</f>
        <v/>
      </c>
      <c r="K331" s="209" t="str">
        <f>IFERROR(VLOOKUP($I331,'Institution Evaluation'!$A$55:$F$346,3,0),IFERROR(VLOOKUP($I331,'Privacy Analyst Evaluation'!$A$46:$F$120,3,0),""))&amp;""</f>
        <v/>
      </c>
      <c r="L331" s="209" t="str">
        <f>IFERROR(VLOOKUP($I331,'Institution Evaluation'!$A$55:$F$346,4,0),IFERROR(VLOOKUP($I331,'Privacy Analyst Evaluation'!$A$46:$F$120,4,0),""))&amp;""</f>
        <v/>
      </c>
      <c r="M331" s="209" t="str">
        <f>IFERROR(VLOOKUP($I331,'Institution Evaluation'!$A$55:$F$346,6,0),IFERROR(VLOOKUP($I331,'Privacy Analyst Evaluation'!$A$46:$F$120,6,0),""))&amp;""</f>
        <v/>
      </c>
    </row>
    <row r="332" ht="15.75" customHeight="1">
      <c r="A332" s="209">
        <f>IFERROR(IF($A331+1&gt;'(backend scoring)'!$T$335,"",$A331+1),"")</f>
        <v>41</v>
      </c>
      <c r="B332" s="209" t="str">
        <f t="array" ref="B332">XLOOKUP($A332,'(backend scoring)'!$V$2:$V$333,'(backend scoring)'!$A$2:$A$333,"")</f>
        <v>DATA-06</v>
      </c>
      <c r="C332" s="209" t="str">
        <f>IFERROR(VLOOKUP($B332,'Institution Evaluation'!$A$55:$F$346,2,0),IFERROR(VLOOKUP($B332,'Privacy Analyst Evaluation'!$A$46:$F$120,2,0),""))&amp;""</f>
        <v>Are ownership rights to all data, inputs, outputs, and metadata retained even through a provider acquisition or bankruptcy event?*</v>
      </c>
      <c r="D332" s="209" t="str">
        <f>IFERROR(VLOOKUP($B332,'Institution Evaluation'!$A$55:$F$346,3,0),IFERROR(VLOOKUP($B332,'Privacy Analyst Evaluation'!$A$46:$F$120,3,0),""))&amp;""</f>
        <v>Yes</v>
      </c>
      <c r="E332" s="209" t="str">
        <f>IFERROR(VLOOKUP($B332,'Institution Evaluation'!$A$55:$F$346,4,0),IFERROR(VLOOKUP($B332,'Privacy Analyst Evaluation'!$A$46:$F$120,4,0),""))&amp;""</f>
        <v>DPAs and service agreements explicitly preserve customer ownership rights of all data, inputs, outputs and metadata. Contractual terms state that ownership is retained by the institution even in provider acquisition or insolvency events.</v>
      </c>
      <c r="F332" s="209" t="str">
        <f>IFERROR(VLOOKUP($B332,'Institution Evaluation'!$A$55:$F$346,6,0),IFERROR(VLOOKUP($B332,'Privacy Analyst Evaluation'!$A$46:$F$120,6,0),""))&amp;""</f>
        <v/>
      </c>
      <c r="G332" s="248"/>
      <c r="H332" s="209" t="str">
        <f>IFERROR(IF($H331+1&gt;'(backend scoring)'!$Q$335,"",$H331+1),"")</f>
        <v/>
      </c>
      <c r="I332" s="209" t="str">
        <f t="array" ref="I332">XLOOKUP($H332,'(backend scoring)'!$S$2:$S$333,'(backend scoring)'!$A$2:$A$333,"")</f>
        <v/>
      </c>
      <c r="J332" s="209" t="str">
        <f>IFERROR(VLOOKUP($I332,'Institution Evaluation'!$A$55:$F$346,2,0),IFERROR(VLOOKUP($I332,'Privacy Analyst Evaluation'!$A$46:$F$120,2,0),""))</f>
        <v/>
      </c>
      <c r="K332" s="209" t="str">
        <f>IFERROR(VLOOKUP($I332,'Institution Evaluation'!$A$55:$F$346,3,0),IFERROR(VLOOKUP($I332,'Privacy Analyst Evaluation'!$A$46:$F$120,3,0),""))&amp;""</f>
        <v/>
      </c>
      <c r="L332" s="209" t="str">
        <f>IFERROR(VLOOKUP($I332,'Institution Evaluation'!$A$55:$F$346,4,0),IFERROR(VLOOKUP($I332,'Privacy Analyst Evaluation'!$A$46:$F$120,4,0),""))&amp;""</f>
        <v/>
      </c>
      <c r="M332" s="209" t="str">
        <f>IFERROR(VLOOKUP($I332,'Institution Evaluation'!$A$55:$F$346,6,0),IFERROR(VLOOKUP($I332,'Privacy Analyst Evaluation'!$A$46:$F$120,6,0),""))&amp;""</f>
        <v/>
      </c>
    </row>
    <row r="333" ht="15.75" customHeight="1">
      <c r="A333" s="209">
        <f>IFERROR(IF($A332+1&gt;'(backend scoring)'!$T$335,"",$A332+1),"")</f>
        <v>42</v>
      </c>
      <c r="B333" s="209" t="str">
        <f t="array" ref="B333">XLOOKUP($A333,'(backend scoring)'!$V$2:$V$333,'(backend scoring)'!$A$2:$A$333,"")</f>
        <v>DATA-07</v>
      </c>
      <c r="C333" s="209" t="str">
        <f>IFERROR(VLOOKUP($B333,'Institution Evaluation'!$A$55:$F$346,2,0),IFERROR(VLOOKUP($B333,'Privacy Analyst Evaluation'!$A$46:$F$120,2,0),""))&amp;""</f>
        <v>Do backups containing the institution's data ever leave the institution's data zone either physically or via network routing?*</v>
      </c>
      <c r="D333" s="209" t="str">
        <f>IFERROR(VLOOKUP($B333,'Institution Evaluation'!$A$55:$F$346,3,0),IFERROR(VLOOKUP($B333,'Privacy Analyst Evaluation'!$A$46:$F$120,3,0),""))&amp;""</f>
        <v>No</v>
      </c>
      <c r="E333" s="209" t="str">
        <f>IFERROR(VLOOKUP($B333,'Institution Evaluation'!$A$55:$F$346,4,0),IFERROR(VLOOKUP($B333,'Privacy Analyst Evaluation'!$A$46:$F$120,4,0),""))&amp;""</f>
        <v>Backups are always encrypted at rest and in transit and do not leave secure cloud environments.</v>
      </c>
      <c r="F333" s="209" t="str">
        <f>IFERROR(VLOOKUP($B333,'Institution Evaluation'!$A$55:$F$346,6,0),IFERROR(VLOOKUP($B333,'Privacy Analyst Evaluation'!$A$46:$F$120,6,0),""))&amp;""</f>
        <v/>
      </c>
      <c r="G333" s="248"/>
      <c r="H333" s="209" t="str">
        <f>IFERROR(IF($H332+1&gt;'(backend scoring)'!$Q$335,"",$H332+1),"")</f>
        <v/>
      </c>
      <c r="I333" s="209" t="str">
        <f t="array" ref="I333">XLOOKUP($H333,'(backend scoring)'!$S$2:$S$333,'(backend scoring)'!$A$2:$A$333,"")</f>
        <v/>
      </c>
      <c r="J333" s="209" t="str">
        <f>IFERROR(VLOOKUP($I333,'Institution Evaluation'!$A$55:$F$346,2,0),IFERROR(VLOOKUP($I333,'Privacy Analyst Evaluation'!$A$46:$F$120,2,0),""))</f>
        <v/>
      </c>
      <c r="K333" s="209" t="str">
        <f>IFERROR(VLOOKUP($I333,'Institution Evaluation'!$A$55:$F$346,3,0),IFERROR(VLOOKUP($I333,'Privacy Analyst Evaluation'!$A$46:$F$120,3,0),""))&amp;""</f>
        <v/>
      </c>
      <c r="L333" s="209" t="str">
        <f>IFERROR(VLOOKUP($I333,'Institution Evaluation'!$A$55:$F$346,4,0),IFERROR(VLOOKUP($I333,'Privacy Analyst Evaluation'!$A$46:$F$120,4,0),""))&amp;""</f>
        <v/>
      </c>
      <c r="M333" s="209" t="str">
        <f>IFERROR(VLOOKUP($I333,'Institution Evaluation'!$A$55:$F$346,6,0),IFERROR(VLOOKUP($I333,'Privacy Analyst Evaluation'!$A$46:$F$120,6,0),""))&amp;""</f>
        <v/>
      </c>
    </row>
    <row r="334" ht="15.75" customHeight="1">
      <c r="A334" s="209">
        <f>IFERROR(IF($A333+1&gt;'(backend scoring)'!$T$335,"",$A333+1),"")</f>
        <v>43</v>
      </c>
      <c r="B334" s="209" t="str">
        <f t="array" ref="B334">XLOOKUP($A334,'(backend scoring)'!$V$2:$V$333,'(backend scoring)'!$A$2:$A$333,"")</f>
        <v>DATA-08</v>
      </c>
      <c r="C334" s="209" t="str">
        <f>IFERROR(VLOOKUP($B334,'Institution Evaluation'!$A$55:$F$346,2,0),IFERROR(VLOOKUP($B334,'Privacy Analyst Evaluation'!$A$46:$F$120,2,0),""))&amp;""</f>
        <v>Is media used for long-term retention of business data and archival purposes stored in a secure, environmentally protected area?*</v>
      </c>
      <c r="D334" s="209" t="str">
        <f>IFERROR(VLOOKUP($B334,'Institution Evaluation'!$A$55:$F$346,3,0),IFERROR(VLOOKUP($B334,'Privacy Analyst Evaluation'!$A$46:$F$120,3,0),""))&amp;""</f>
        <v>Yes</v>
      </c>
      <c r="E334" s="209" t="str">
        <f>IFERROR(VLOOKUP($B334,'Institution Evaluation'!$A$55:$F$346,4,0),IFERROR(VLOOKUP($B334,'Privacy Analyst Evaluation'!$A$46:$F$120,4,0),""))&amp;""</f>
        <v>Long-term archives and retention media are stored in secure cloud storage provided by GCP with physical facility controls, environmental protections and logical access controls. For any physical media, approved secure storage and chain-of-custody procedures are used.</v>
      </c>
      <c r="F334" s="209" t="str">
        <f>IFERROR(VLOOKUP($B334,'Institution Evaluation'!$A$55:$F$346,6,0),IFERROR(VLOOKUP($B334,'Privacy Analyst Evaluation'!$A$46:$F$120,6,0),""))&amp;""</f>
        <v/>
      </c>
      <c r="G334" s="248"/>
      <c r="H334" s="209" t="str">
        <f>IFERROR(IF($H333+1&gt;'(backend scoring)'!$Q$335,"",$H333+1),"")</f>
        <v/>
      </c>
      <c r="I334" s="209" t="str">
        <f t="array" ref="I334">XLOOKUP($H334,'(backend scoring)'!$S$2:$S$333,'(backend scoring)'!$A$2:$A$333,"")</f>
        <v/>
      </c>
      <c r="J334" s="209" t="str">
        <f>IFERROR(VLOOKUP($I334,'Institution Evaluation'!$A$55:$F$346,2,0),IFERROR(VLOOKUP($I334,'Privacy Analyst Evaluation'!$A$46:$F$120,2,0),""))</f>
        <v/>
      </c>
      <c r="K334" s="209" t="str">
        <f>IFERROR(VLOOKUP($I334,'Institution Evaluation'!$A$55:$F$346,3,0),IFERROR(VLOOKUP($I334,'Privacy Analyst Evaluation'!$A$46:$F$120,3,0),""))&amp;""</f>
        <v/>
      </c>
      <c r="L334" s="209" t="str">
        <f>IFERROR(VLOOKUP($I334,'Institution Evaluation'!$A$55:$F$346,4,0),IFERROR(VLOOKUP($I334,'Privacy Analyst Evaluation'!$A$46:$F$120,4,0),""))&amp;""</f>
        <v/>
      </c>
      <c r="M334" s="209" t="str">
        <f>IFERROR(VLOOKUP($I334,'Institution Evaluation'!$A$55:$F$346,6,0),IFERROR(VLOOKUP($I334,'Privacy Analyst Evaluation'!$A$46:$F$120,6,0),""))&amp;""</f>
        <v/>
      </c>
    </row>
    <row r="335" ht="15.75" customHeight="1">
      <c r="A335" s="209">
        <f>IFERROR(IF($A334+1&gt;'(backend scoring)'!$T$335,"",$A334+1),"")</f>
        <v>44</v>
      </c>
      <c r="B335" s="209" t="str">
        <f t="array" ref="B335">XLOOKUP($A335,'(backend scoring)'!$V$2:$V$333,'(backend scoring)'!$A$2:$A$333,"")</f>
        <v>DCTR-06</v>
      </c>
      <c r="C335" s="209" t="str">
        <f>IFERROR(VLOOKUP($B335,'Institution Evaluation'!$A$55:$F$346,2,0),IFERROR(VLOOKUP($B335,'Privacy Analyst Evaluation'!$A$46:$F$120,2,0),""))&amp;""</f>
        <v>Does a physical barrier fully enclose the physical space, preventing unauthorized physical contact with any of your devices?*</v>
      </c>
      <c r="D335" s="209" t="str">
        <f>IFERROR(VLOOKUP($B335,'Institution Evaluation'!$A$55:$F$346,3,0),IFERROR(VLOOKUP($B335,'Privacy Analyst Evaluation'!$A$46:$F$120,3,0),""))&amp;""</f>
        <v/>
      </c>
      <c r="E335" s="209" t="str">
        <f>IFERROR(VLOOKUP($B335,'Institution Evaluation'!$A$55:$F$346,4,0),IFERROR(VLOOKUP($B335,'Privacy Analyst Evaluation'!$A$46:$F$120,4,0),""))&amp;""</f>
        <v>This question does not apply.</v>
      </c>
      <c r="F335" s="209" t="str">
        <f>IFERROR(VLOOKUP($B335,'Institution Evaluation'!$A$55:$F$346,6,0),IFERROR(VLOOKUP($B335,'Privacy Analyst Evaluation'!$A$46:$F$120,6,0),""))&amp;""</f>
        <v/>
      </c>
      <c r="G335" s="248"/>
      <c r="H335" s="209" t="str">
        <f>IFERROR(IF($H334+1&gt;'(backend scoring)'!$Q$335,"",$H334+1),"")</f>
        <v/>
      </c>
      <c r="I335" s="209" t="str">
        <f t="array" ref="I335">XLOOKUP($H335,'(backend scoring)'!$S$2:$S$333,'(backend scoring)'!$A$2:$A$333,"")</f>
        <v/>
      </c>
      <c r="J335" s="209" t="str">
        <f>IFERROR(VLOOKUP($I335,'Institution Evaluation'!$A$55:$F$346,2,0),IFERROR(VLOOKUP($I335,'Privacy Analyst Evaluation'!$A$46:$F$120,2,0),""))</f>
        <v/>
      </c>
      <c r="K335" s="209" t="str">
        <f>IFERROR(VLOOKUP($I335,'Institution Evaluation'!$A$55:$F$346,3,0),IFERROR(VLOOKUP($I335,'Privacy Analyst Evaluation'!$A$46:$F$120,3,0),""))&amp;""</f>
        <v/>
      </c>
      <c r="L335" s="209" t="str">
        <f>IFERROR(VLOOKUP($I335,'Institution Evaluation'!$A$55:$F$346,4,0),IFERROR(VLOOKUP($I335,'Privacy Analyst Evaluation'!$A$46:$F$120,4,0),""))&amp;""</f>
        <v/>
      </c>
      <c r="M335" s="209" t="str">
        <f>IFERROR(VLOOKUP($I335,'Institution Evaluation'!$A$55:$F$346,6,0),IFERROR(VLOOKUP($I335,'Privacy Analyst Evaluation'!$A$46:$F$120,6,0),""))&amp;""</f>
        <v/>
      </c>
    </row>
    <row r="336" ht="15.75" customHeight="1">
      <c r="A336" s="209">
        <f>IFERROR(IF($A335+1&gt;'(backend scoring)'!$T$335,"",$A335+1),"")</f>
        <v>45</v>
      </c>
      <c r="B336" s="209" t="str">
        <f t="array" ref="B336">XLOOKUP($A336,'(backend scoring)'!$V$2:$V$333,'(backend scoring)'!$A$2:$A$333,"")</f>
        <v>DCTR-10</v>
      </c>
      <c r="C336" s="209" t="str">
        <f>IFERROR(VLOOKUP($B336,'Institution Evaluation'!$A$55:$F$346,2,0),IFERROR(VLOOKUP($B336,'Privacy Analyst Evaluation'!$A$46:$F$120,2,0),""))&amp;""</f>
        <v>Are redundant power strategies tested?*</v>
      </c>
      <c r="D336" s="209" t="str">
        <f>IFERROR(VLOOKUP($B336,'Institution Evaluation'!$A$55:$F$346,3,0),IFERROR(VLOOKUP($B336,'Privacy Analyst Evaluation'!$A$46:$F$120,3,0),""))&amp;""</f>
        <v/>
      </c>
      <c r="E336" s="209" t="str">
        <f>IFERROR(VLOOKUP($B336,'Institution Evaluation'!$A$55:$F$346,4,0),IFERROR(VLOOKUP($B336,'Privacy Analyst Evaluation'!$A$46:$F$120,4,0),""))&amp;""</f>
        <v>This question does not apply.</v>
      </c>
      <c r="F336" s="209" t="str">
        <f>IFERROR(VLOOKUP($B336,'Institution Evaluation'!$A$55:$F$346,6,0),IFERROR(VLOOKUP($B336,'Privacy Analyst Evaluation'!$A$46:$F$120,6,0),""))&amp;""</f>
        <v/>
      </c>
      <c r="G336" s="248"/>
      <c r="H336" s="209" t="str">
        <f>IFERROR(IF($H335+1&gt;'(backend scoring)'!$Q$335,"",$H335+1),"")</f>
        <v/>
      </c>
      <c r="I336" s="209" t="str">
        <f t="array" ref="I336">XLOOKUP($H336,'(backend scoring)'!$S$2:$S$333,'(backend scoring)'!$A$2:$A$333,"")</f>
        <v/>
      </c>
      <c r="J336" s="209" t="str">
        <f>IFERROR(VLOOKUP($I336,'Institution Evaluation'!$A$55:$F$346,2,0),IFERROR(VLOOKUP($I336,'Privacy Analyst Evaluation'!$A$46:$F$120,2,0),""))</f>
        <v/>
      </c>
      <c r="K336" s="209" t="str">
        <f>IFERROR(VLOOKUP($I336,'Institution Evaluation'!$A$55:$F$346,3,0),IFERROR(VLOOKUP($I336,'Privacy Analyst Evaluation'!$A$46:$F$120,3,0),""))&amp;""</f>
        <v/>
      </c>
      <c r="L336" s="209" t="str">
        <f>IFERROR(VLOOKUP($I336,'Institution Evaluation'!$A$55:$F$346,4,0),IFERROR(VLOOKUP($I336,'Privacy Analyst Evaluation'!$A$46:$F$120,4,0),""))&amp;""</f>
        <v/>
      </c>
      <c r="M336" s="209" t="str">
        <f>IFERROR(VLOOKUP($I336,'Institution Evaluation'!$A$55:$F$346,6,0),IFERROR(VLOOKUP($I336,'Privacy Analyst Evaluation'!$A$46:$F$120,6,0),""))&amp;""</f>
        <v/>
      </c>
    </row>
    <row r="337" ht="15.75" customHeight="1">
      <c r="A337" s="209">
        <f>IFERROR(IF($A336+1&gt;'(backend scoring)'!$T$335,"",$A336+1),"")</f>
        <v>46</v>
      </c>
      <c r="B337" s="209" t="str">
        <f t="array" ref="B337">XLOOKUP($A337,'(backend scoring)'!$V$2:$V$333,'(backend scoring)'!$A$2:$A$333,"")</f>
        <v>FIDP-01</v>
      </c>
      <c r="C337" s="209" t="str">
        <f>IFERROR(VLOOKUP($B337,'Institution Evaluation'!$A$55:$F$346,2,0),IFERROR(VLOOKUP($B337,'Privacy Analyst Evaluation'!$A$46:$F$120,2,0),""))&amp;""</f>
        <v>Are you utilizing a stateful packet inspection (SPI) firewall?*</v>
      </c>
      <c r="D337" s="209" t="str">
        <f>IFERROR(VLOOKUP($B337,'Institution Evaluation'!$A$55:$F$346,3,0),IFERROR(VLOOKUP($B337,'Privacy Analyst Evaluation'!$A$46:$F$120,3,0),""))&amp;""</f>
        <v>Yes</v>
      </c>
      <c r="E337" s="209" t="str">
        <f>IFERROR(VLOOKUP($B337,'Institution Evaluation'!$A$55:$F$346,4,0),IFERROR(VLOOKUP($B337,'Privacy Analyst Evaluation'!$A$46:$F$120,4,0),""))&amp;""</f>
        <v>Yes. CoGrader uses firewalls configured to prevent unauthorized access (Control CA-66). Our infrastructure is hosted on Google Cloud Platform, which provides enterprise-grade VPC firewall capabilities with stateful packet inspection as part of the underlying cloud security architecture. Firewall rulesets are reviewed at least annually, and required changes are tracked to completion (Control CA-71). Privileged access to the firewall is restricted to authorized users with a documented business need (Control CA-43).</v>
      </c>
      <c r="F337" s="209" t="str">
        <f>IFERROR(VLOOKUP($B337,'Institution Evaluation'!$A$55:$F$346,6,0),IFERROR(VLOOKUP($B337,'Privacy Analyst Evaluation'!$A$46:$F$120,6,0),""))&amp;""</f>
        <v/>
      </c>
      <c r="G337" s="248"/>
      <c r="H337" s="209" t="str">
        <f>IFERROR(IF($H336+1&gt;'(backend scoring)'!$Q$335,"",$H336+1),"")</f>
        <v/>
      </c>
      <c r="I337" s="209" t="str">
        <f t="array" ref="I337">XLOOKUP($H337,'(backend scoring)'!$S$2:$S$333,'(backend scoring)'!$A$2:$A$333,"")</f>
        <v/>
      </c>
      <c r="J337" s="209" t="str">
        <f>IFERROR(VLOOKUP($I337,'Institution Evaluation'!$A$55:$F$346,2,0),IFERROR(VLOOKUP($I337,'Privacy Analyst Evaluation'!$A$46:$F$120,2,0),""))</f>
        <v/>
      </c>
      <c r="K337" s="209" t="str">
        <f>IFERROR(VLOOKUP($I337,'Institution Evaluation'!$A$55:$F$346,3,0),IFERROR(VLOOKUP($I337,'Privacy Analyst Evaluation'!$A$46:$F$120,3,0),""))&amp;""</f>
        <v/>
      </c>
      <c r="L337" s="209" t="str">
        <f>IFERROR(VLOOKUP($I337,'Institution Evaluation'!$A$55:$F$346,4,0),IFERROR(VLOOKUP($I337,'Privacy Analyst Evaluation'!$A$46:$F$120,4,0),""))&amp;""</f>
        <v/>
      </c>
      <c r="M337" s="209" t="str">
        <f>IFERROR(VLOOKUP($I337,'Institution Evaluation'!$A$55:$F$346,6,0),IFERROR(VLOOKUP($I337,'Privacy Analyst Evaluation'!$A$46:$F$120,6,0),""))&amp;""</f>
        <v/>
      </c>
    </row>
    <row r="338" ht="15.75" customHeight="1">
      <c r="A338" s="209">
        <f>IFERROR(IF($A337+1&gt;'(backend scoring)'!$T$335,"",$A337+1),"")</f>
        <v>47</v>
      </c>
      <c r="B338" s="209" t="str">
        <f t="array" ref="B338">XLOOKUP($A338,'(backend scoring)'!$V$2:$V$333,'(backend scoring)'!$A$2:$A$333,"")</f>
        <v>FIDP-02</v>
      </c>
      <c r="C338" s="209" t="str">
        <f>IFERROR(VLOOKUP($B338,'Institution Evaluation'!$A$55:$F$346,2,0),IFERROR(VLOOKUP($B338,'Privacy Analyst Evaluation'!$A$46:$F$120,2,0),""))&amp;""</f>
        <v>Do you have a documented policy for firewall change requests?*</v>
      </c>
      <c r="D338" s="209" t="str">
        <f>IFERROR(VLOOKUP($B338,'Institution Evaluation'!$A$55:$F$346,3,0),IFERROR(VLOOKUP($B338,'Privacy Analyst Evaluation'!$A$46:$F$120,3,0),""))&amp;""</f>
        <v>Yes</v>
      </c>
      <c r="E338" s="209" t="str">
        <f>IFERROR(VLOOKUP($B338,'Institution Evaluation'!$A$55:$F$346,4,0),IFERROR(VLOOKUP($B338,'Privacy Analyst Evaluation'!$A$46:$F$120,4,0),""))&amp;""</f>
        <v>Yes. CoGrader maintains a formal Change Management Policy that governs all changes to infrastructure and network configurations. Specifically:
All change requests are evaluated by the product management team based on alignment with business strategy, prioritized according to benefits, urgency, required effort, and potential security impacts
Changes must be authorized, formally documented, tested, reviewed, and approved prior to implementation in the production environment (Control CA-39)
A dedicated ticket is created for each request using CoGrader's change management and ticketing tools
Firewall rulesets are reviewed at least annually, and required changes are tracked to completion (Control CA-71)
Network and system hardening standards are documented based on industry best practices and reviewed at least annually (Control CA-70)</v>
      </c>
      <c r="F338" s="209" t="str">
        <f>IFERROR(VLOOKUP($B338,'Institution Evaluation'!$A$55:$F$346,6,0),IFERROR(VLOOKUP($B338,'Privacy Analyst Evaluation'!$A$46:$F$120,6,0),""))&amp;""</f>
        <v/>
      </c>
      <c r="G338" s="248"/>
      <c r="H338" s="209" t="str">
        <f>IFERROR(IF($H337+1&gt;'(backend scoring)'!$Q$335,"",$H337+1),"")</f>
        <v/>
      </c>
      <c r="I338" s="209" t="str">
        <f t="array" ref="I338">XLOOKUP($H338,'(backend scoring)'!$S$2:$S$333,'(backend scoring)'!$A$2:$A$333,"")</f>
        <v/>
      </c>
      <c r="J338" s="209" t="str">
        <f>IFERROR(VLOOKUP($I338,'Institution Evaluation'!$A$55:$F$346,2,0),IFERROR(VLOOKUP($I338,'Privacy Analyst Evaluation'!$A$46:$F$120,2,0),""))</f>
        <v/>
      </c>
      <c r="K338" s="209" t="str">
        <f>IFERROR(VLOOKUP($I338,'Institution Evaluation'!$A$55:$F$346,3,0),IFERROR(VLOOKUP($I338,'Privacy Analyst Evaluation'!$A$46:$F$120,3,0),""))&amp;""</f>
        <v/>
      </c>
      <c r="L338" s="209" t="str">
        <f>IFERROR(VLOOKUP($I338,'Institution Evaluation'!$A$55:$F$346,4,0),IFERROR(VLOOKUP($I338,'Privacy Analyst Evaluation'!$A$46:$F$120,4,0),""))&amp;""</f>
        <v/>
      </c>
      <c r="M338" s="209" t="str">
        <f>IFERROR(VLOOKUP($I338,'Institution Evaluation'!$A$55:$F$346,6,0),IFERROR(VLOOKUP($I338,'Privacy Analyst Evaluation'!$A$46:$F$120,6,0),""))&amp;""</f>
        <v/>
      </c>
    </row>
    <row r="339" ht="15.75" customHeight="1">
      <c r="A339" s="209">
        <f>IFERROR(IF($A338+1&gt;'(backend scoring)'!$T$335,"",$A338+1),"")</f>
        <v>48</v>
      </c>
      <c r="B339" s="209" t="str">
        <f t="array" ref="B339">XLOOKUP($A339,'(backend scoring)'!$V$2:$V$333,'(backend scoring)'!$A$2:$A$333,"")</f>
        <v>FIDP-03</v>
      </c>
      <c r="C339" s="209" t="str">
        <f>IFERROR(VLOOKUP($B339,'Institution Evaluation'!$A$55:$F$346,2,0),IFERROR(VLOOKUP($B339,'Privacy Analyst Evaluation'!$A$46:$F$120,2,0),""))&amp;""</f>
        <v>Have you implemented an intrusion detection system (network-based)?*</v>
      </c>
      <c r="D339" s="209" t="str">
        <f>IFERROR(VLOOKUP($B339,'Institution Evaluation'!$A$55:$F$346,3,0),IFERROR(VLOOKUP($B339,'Privacy Analyst Evaluation'!$A$46:$F$120,3,0),""))&amp;""</f>
        <v>Yes</v>
      </c>
      <c r="E339" s="209" t="str">
        <f>IFERROR(VLOOKUP($B339,'Institution Evaluation'!$A$55:$F$346,4,0),IFERROR(VLOOKUP($B339,'Privacy Analyst Evaluation'!$A$46:$F$120,4,0),""))&amp;""</f>
        <v>Yes. CoGrader uses an intrusion detection system to provide continuous monitoring of the company's network and early detection of potential security breaches (Controls CA-68, CA-69). This capability is part of our broader security monitoring program, which includes:
A log management tool to identify events that may have a potential impact on security objectives (Control CA-17)
Infrastructure monitoring tools that generate alerts when specific predefined thresholds are met (Control CA-76)
Regular use of external intelligence sources to track newly discovered threats and vulnerabilities
Logging and analysis of unusual system activities to identify and mitigate potential threats</v>
      </c>
      <c r="F339" s="209" t="str">
        <f>IFERROR(VLOOKUP($B339,'Institution Evaluation'!$A$55:$F$346,6,0),IFERROR(VLOOKUP($B339,'Privacy Analyst Evaluation'!$A$46:$F$120,6,0),""))&amp;""</f>
        <v/>
      </c>
      <c r="G339" s="248"/>
      <c r="H339" s="209" t="str">
        <f>IFERROR(IF($H338+1&gt;'(backend scoring)'!$Q$335,"",$H338+1),"")</f>
        <v/>
      </c>
      <c r="I339" s="209" t="str">
        <f t="array" ref="I339">XLOOKUP($H339,'(backend scoring)'!$S$2:$S$333,'(backend scoring)'!$A$2:$A$333,"")</f>
        <v/>
      </c>
      <c r="J339" s="209" t="str">
        <f>IFERROR(VLOOKUP($I339,'Institution Evaluation'!$A$55:$F$346,2,0),IFERROR(VLOOKUP($I339,'Privacy Analyst Evaluation'!$A$46:$F$120,2,0),""))</f>
        <v/>
      </c>
      <c r="K339" s="209" t="str">
        <f>IFERROR(VLOOKUP($I339,'Institution Evaluation'!$A$55:$F$346,3,0),IFERROR(VLOOKUP($I339,'Privacy Analyst Evaluation'!$A$46:$F$120,3,0),""))&amp;""</f>
        <v/>
      </c>
      <c r="L339" s="209" t="str">
        <f>IFERROR(VLOOKUP($I339,'Institution Evaluation'!$A$55:$F$346,4,0),IFERROR(VLOOKUP($I339,'Privacy Analyst Evaluation'!$A$46:$F$120,4,0),""))&amp;""</f>
        <v/>
      </c>
      <c r="M339" s="209" t="str">
        <f>IFERROR(VLOOKUP($I339,'Institution Evaluation'!$A$55:$F$346,6,0),IFERROR(VLOOKUP($I339,'Privacy Analyst Evaluation'!$A$46:$F$120,6,0),""))&amp;""</f>
        <v/>
      </c>
    </row>
    <row r="340" ht="15.75" customHeight="1">
      <c r="A340" s="209">
        <f>IFERROR(IF($A339+1&gt;'(backend scoring)'!$T$335,"",$A339+1),"")</f>
        <v>49</v>
      </c>
      <c r="B340" s="209" t="str">
        <f t="array" ref="B340">XLOOKUP($A340,'(backend scoring)'!$V$2:$V$333,'(backend scoring)'!$A$2:$A$333,"")</f>
        <v>FIDP-04</v>
      </c>
      <c r="C340" s="209" t="str">
        <f>IFERROR(VLOOKUP($B340,'Institution Evaluation'!$A$55:$F$346,2,0),IFERROR(VLOOKUP($B340,'Privacy Analyst Evaluation'!$A$46:$F$120,2,0),""))&amp;""</f>
        <v>Do you employ host-based intrusion detection?*</v>
      </c>
      <c r="D340" s="209" t="str">
        <f>IFERROR(VLOOKUP($B340,'Institution Evaluation'!$A$55:$F$346,3,0),IFERROR(VLOOKUP($B340,'Privacy Analyst Evaluation'!$A$46:$F$120,3,0),""))&amp;""</f>
        <v>Yes</v>
      </c>
      <c r="E340" s="209" t="str">
        <f>IFERROR(VLOOKUP($B340,'Institution Evaluation'!$A$55:$F$346,4,0),IFERROR(VLOOKUP($B340,'Privacy Analyst Evaluation'!$A$46:$F$120,4,0),""))&amp;""</f>
        <v>Yes. CoGrader implements multiple host-based security controls to detect threats at the endpoint level:
Host-based vulnerability scans are performed at least quarterly on all external-facing systems (Control CA-16)
Anti-malware technology is deployed to environments commonly susceptible to malicious attacks, configured to update routinely and logged across all relevant systems (Control CA-74)
Infrastructure monitoring tools monitor systems, infrastructure, and performance, generating alerts when predefined thresholds are met (Control CA-76)
Critical and high vulnerabilities identified through scanning are tracked to remediation
Critical system files are monitored for unauthorized changes</v>
      </c>
      <c r="F340" s="209" t="str">
        <f>IFERROR(VLOOKUP($B340,'Institution Evaluation'!$A$55:$F$346,6,0),IFERROR(VLOOKUP($B340,'Privacy Analyst Evaluation'!$A$46:$F$120,6,0),""))&amp;""</f>
        <v/>
      </c>
      <c r="G340" s="248"/>
      <c r="H340" s="209" t="str">
        <f>IFERROR(IF($H339+1&gt;'(backend scoring)'!$Q$335,"",$H339+1),"")</f>
        <v/>
      </c>
      <c r="I340" s="209" t="str">
        <f t="array" ref="I340">XLOOKUP($H340,'(backend scoring)'!$S$2:$S$333,'(backend scoring)'!$A$2:$A$333,"")</f>
        <v/>
      </c>
      <c r="J340" s="209" t="str">
        <f>IFERROR(VLOOKUP($I340,'Institution Evaluation'!$A$55:$F$346,2,0),IFERROR(VLOOKUP($I340,'Privacy Analyst Evaluation'!$A$46:$F$120,2,0),""))</f>
        <v/>
      </c>
      <c r="K340" s="209" t="str">
        <f>IFERROR(VLOOKUP($I340,'Institution Evaluation'!$A$55:$F$346,3,0),IFERROR(VLOOKUP($I340,'Privacy Analyst Evaluation'!$A$46:$F$120,3,0),""))&amp;""</f>
        <v/>
      </c>
      <c r="L340" s="209" t="str">
        <f>IFERROR(VLOOKUP($I340,'Institution Evaluation'!$A$55:$F$346,4,0),IFERROR(VLOOKUP($I340,'Privacy Analyst Evaluation'!$A$46:$F$120,4,0),""))&amp;""</f>
        <v/>
      </c>
      <c r="M340" s="209" t="str">
        <f>IFERROR(VLOOKUP($I340,'Institution Evaluation'!$A$55:$F$346,6,0),IFERROR(VLOOKUP($I340,'Privacy Analyst Evaluation'!$A$46:$F$120,6,0),""))&amp;""</f>
        <v/>
      </c>
    </row>
    <row r="341" ht="15.75" customHeight="1">
      <c r="A341" s="209">
        <f>IFERROR(IF($A340+1&gt;'(backend scoring)'!$T$335,"",$A340+1),"")</f>
        <v>50</v>
      </c>
      <c r="B341" s="209" t="str">
        <f t="array" ref="B341">XLOOKUP($A341,'(backend scoring)'!$V$2:$V$333,'(backend scoring)'!$A$2:$A$333,"")</f>
        <v>FIDP-05</v>
      </c>
      <c r="C341" s="209" t="str">
        <f>IFERROR(VLOOKUP($B341,'Institution Evaluation'!$A$55:$F$346,2,0),IFERROR(VLOOKUP($B341,'Privacy Analyst Evaluation'!$A$46:$F$120,2,0),""))&amp;""</f>
        <v>Are audit logs available for all changes to the network, firewall, IDS, and IPS systems?*</v>
      </c>
      <c r="D341" s="209" t="str">
        <f>IFERROR(VLOOKUP($B341,'Institution Evaluation'!$A$55:$F$346,3,0),IFERROR(VLOOKUP($B341,'Privacy Analyst Evaluation'!$A$46:$F$120,3,0),""))&amp;""</f>
        <v>Yes</v>
      </c>
      <c r="E341" s="209" t="str">
        <f>IFERROR(VLOOKUP($B341,'Institution Evaluation'!$A$55:$F$346,4,0),IFERROR(VLOOKUP($B341,'Privacy Analyst Evaluation'!$A$46:$F$120,4,0),""))&amp;""</f>
        <v>Yes. CoGrader maintains comprehensive logging and audit capabilities:
Production systems generate detailed logs of user activities and security events
Logs are retained for at least 30 days
Logs are protected against tampering
A log management tool is utilized to identify events that may have potential impact on security objectives (Control CA-17)
Critical system files are monitored for unauthorized changes
All clocks are synchronized with reputable network time servers to ensure accurate audit timestamps
Changes to software and infrastructure components are formally documented and tracked through the change management system (Control CA-39)</v>
      </c>
      <c r="F341" s="209" t="str">
        <f>IFERROR(VLOOKUP($B341,'Institution Evaluation'!$A$55:$F$346,6,0),IFERROR(VLOOKUP($B341,'Privacy Analyst Evaluation'!$A$46:$F$120,6,0),""))&amp;""</f>
        <v/>
      </c>
      <c r="G341" s="248"/>
      <c r="H341" s="209" t="str">
        <f>IFERROR(IF($H340+1&gt;'(backend scoring)'!$Q$335,"",$H340+1),"")</f>
        <v/>
      </c>
      <c r="I341" s="209" t="str">
        <f t="array" ref="I341">XLOOKUP($H341,'(backend scoring)'!$S$2:$S$333,'(backend scoring)'!$A$2:$A$333,"")</f>
        <v/>
      </c>
      <c r="J341" s="209" t="str">
        <f>IFERROR(VLOOKUP($I341,'Institution Evaluation'!$A$55:$F$346,2,0),IFERROR(VLOOKUP($I341,'Privacy Analyst Evaluation'!$A$46:$F$120,2,0),""))</f>
        <v/>
      </c>
      <c r="K341" s="209" t="str">
        <f>IFERROR(VLOOKUP($I341,'Institution Evaluation'!$A$55:$F$346,3,0),IFERROR(VLOOKUP($I341,'Privacy Analyst Evaluation'!$A$46:$F$120,3,0),""))&amp;""</f>
        <v/>
      </c>
      <c r="L341" s="209" t="str">
        <f>IFERROR(VLOOKUP($I341,'Institution Evaluation'!$A$55:$F$346,4,0),IFERROR(VLOOKUP($I341,'Privacy Analyst Evaluation'!$A$46:$F$120,4,0),""))&amp;""</f>
        <v/>
      </c>
      <c r="M341" s="209" t="str">
        <f>IFERROR(VLOOKUP($I341,'Institution Evaluation'!$A$55:$F$346,6,0),IFERROR(VLOOKUP($I341,'Privacy Analyst Evaluation'!$A$46:$F$120,6,0),""))&amp;""</f>
        <v/>
      </c>
    </row>
    <row r="342" ht="15.75" customHeight="1">
      <c r="A342" s="209">
        <f>IFERROR(IF($A341+1&gt;'(backend scoring)'!$T$335,"",$A341+1),"")</f>
        <v>51</v>
      </c>
      <c r="B342" s="209" t="str">
        <f t="array" ref="B342">XLOOKUP($A342,'(backend scoring)'!$V$2:$V$333,'(backend scoring)'!$A$2:$A$333,"")</f>
        <v>PPPR-01</v>
      </c>
      <c r="C342" s="209" t="str">
        <f>IFERROR(VLOOKUP($B342,'Institution Evaluation'!$A$55:$F$346,2,0),IFERROR(VLOOKUP($B342,'Privacy Analyst Evaluation'!$A$46:$F$120,2,0),""))&amp;""</f>
        <v>Do you have a documented patch management process?*</v>
      </c>
      <c r="D342" s="209" t="str">
        <f>IFERROR(VLOOKUP($B342,'Institution Evaluation'!$A$55:$F$346,3,0),IFERROR(VLOOKUP($B342,'Privacy Analyst Evaluation'!$A$46:$F$120,3,0),""))&amp;""</f>
        <v>Yes</v>
      </c>
      <c r="E342" s="209" t="str">
        <f>IFERROR(VLOOKUP($B342,'Institution Evaluation'!$A$55:$F$346,4,0),IFERROR(VLOOKUP($B342,'Privacy Analyst Evaluation'!$A$46:$F$120,4,0),""))&amp;""</f>
        <v/>
      </c>
      <c r="F342" s="209" t="str">
        <f>IFERROR(VLOOKUP($B342,'Institution Evaluation'!$A$55:$F$346,6,0),IFERROR(VLOOKUP($B342,'Privacy Analyst Evaluation'!$A$46:$F$120,6,0),""))&amp;""</f>
        <v/>
      </c>
      <c r="G342" s="248"/>
      <c r="H342" s="209" t="str">
        <f>IFERROR(IF($H341+1&gt;'(backend scoring)'!$Q$335,"",$H341+1),"")</f>
        <v/>
      </c>
      <c r="I342" s="209" t="str">
        <f t="array" ref="I342">XLOOKUP($H342,'(backend scoring)'!$S$2:$S$333,'(backend scoring)'!$A$2:$A$333,"")</f>
        <v/>
      </c>
      <c r="J342" s="209" t="str">
        <f>IFERROR(VLOOKUP($I342,'Institution Evaluation'!$A$55:$F$346,2,0),IFERROR(VLOOKUP($I342,'Privacy Analyst Evaluation'!$A$46:$F$120,2,0),""))</f>
        <v/>
      </c>
      <c r="K342" s="209" t="str">
        <f>IFERROR(VLOOKUP($I342,'Institution Evaluation'!$A$55:$F$346,3,0),IFERROR(VLOOKUP($I342,'Privacy Analyst Evaluation'!$A$46:$F$120,3,0),""))&amp;""</f>
        <v/>
      </c>
      <c r="L342" s="209" t="str">
        <f>IFERROR(VLOOKUP($I342,'Institution Evaluation'!$A$55:$F$346,4,0),IFERROR(VLOOKUP($I342,'Privacy Analyst Evaluation'!$A$46:$F$120,4,0),""))&amp;""</f>
        <v/>
      </c>
      <c r="M342" s="209" t="str">
        <f>IFERROR(VLOOKUP($I342,'Institution Evaluation'!$A$55:$F$346,6,0),IFERROR(VLOOKUP($I342,'Privacy Analyst Evaluation'!$A$46:$F$120,6,0),""))&amp;""</f>
        <v/>
      </c>
    </row>
    <row r="343" ht="15.75" customHeight="1">
      <c r="A343" s="209">
        <f>IFERROR(IF($A342+1&gt;'(backend scoring)'!$T$335,"",$A342+1),"")</f>
        <v>52</v>
      </c>
      <c r="B343" s="209" t="str">
        <f t="array" ref="B343">XLOOKUP($A343,'(backend scoring)'!$V$2:$V$333,'(backend scoring)'!$A$2:$A$333,"")</f>
        <v>PPPR-02</v>
      </c>
      <c r="C343" s="209" t="str">
        <f>IFERROR(VLOOKUP($B343,'Institution Evaluation'!$A$55:$F$346,2,0),IFERROR(VLOOKUP($B343,'Privacy Analyst Evaluation'!$A$46:$F$120,2,0),""))&amp;""</f>
        <v>Can your organization comply with institutional policies on privacy and data protection with regard to users of institutional systems, if required?*</v>
      </c>
      <c r="D343" s="209" t="str">
        <f>IFERROR(VLOOKUP($B343,'Institution Evaluation'!$A$55:$F$346,3,0),IFERROR(VLOOKUP($B343,'Privacy Analyst Evaluation'!$A$46:$F$120,3,0),""))&amp;""</f>
        <v>Yes</v>
      </c>
      <c r="E343" s="209" t="str">
        <f>IFERROR(VLOOKUP($B343,'Institution Evaluation'!$A$55:$F$346,4,0),IFERROR(VLOOKUP($B343,'Privacy Analyst Evaluation'!$A$46:$F$120,4,0),""))&amp;""</f>
        <v>We will comply with customers’ privacy and data protection policies as contracted.</v>
      </c>
      <c r="F343" s="209" t="str">
        <f>IFERROR(VLOOKUP($B343,'Institution Evaluation'!$A$55:$F$346,6,0),IFERROR(VLOOKUP($B343,'Privacy Analyst Evaluation'!$A$46:$F$120,6,0),""))&amp;""</f>
        <v/>
      </c>
      <c r="G343" s="248"/>
      <c r="H343" s="209" t="str">
        <f>IFERROR(IF($H342+1&gt;'(backend scoring)'!$Q$335,"",$H342+1),"")</f>
        <v/>
      </c>
      <c r="I343" s="209" t="str">
        <f t="array" ref="I343">XLOOKUP($H343,'(backend scoring)'!$S$2:$S$333,'(backend scoring)'!$A$2:$A$333,"")</f>
        <v/>
      </c>
      <c r="J343" s="209" t="str">
        <f>IFERROR(VLOOKUP($I343,'Institution Evaluation'!$A$55:$F$346,2,0),IFERROR(VLOOKUP($I343,'Privacy Analyst Evaluation'!$A$46:$F$120,2,0),""))</f>
        <v/>
      </c>
      <c r="K343" s="209" t="str">
        <f>IFERROR(VLOOKUP($I343,'Institution Evaluation'!$A$55:$F$346,3,0),IFERROR(VLOOKUP($I343,'Privacy Analyst Evaluation'!$A$46:$F$120,3,0),""))&amp;""</f>
        <v/>
      </c>
      <c r="L343" s="209" t="str">
        <f>IFERROR(VLOOKUP($I343,'Institution Evaluation'!$A$55:$F$346,4,0),IFERROR(VLOOKUP($I343,'Privacy Analyst Evaluation'!$A$46:$F$120,4,0),""))&amp;""</f>
        <v/>
      </c>
      <c r="M343" s="209" t="str">
        <f>IFERROR(VLOOKUP($I343,'Institution Evaluation'!$A$55:$F$346,6,0),IFERROR(VLOOKUP($I343,'Privacy Analyst Evaluation'!$A$46:$F$120,6,0),""))&amp;""</f>
        <v/>
      </c>
    </row>
    <row r="344" ht="15.75" customHeight="1">
      <c r="A344" s="209">
        <f>IFERROR(IF($A343+1&gt;'(backend scoring)'!$T$335,"",$A343+1),"")</f>
        <v>53</v>
      </c>
      <c r="B344" s="209" t="str">
        <f t="array" ref="B344">XLOOKUP($A344,'(backend scoring)'!$V$2:$V$333,'(backend scoring)'!$A$2:$A$333,"")</f>
        <v>PPPR-03</v>
      </c>
      <c r="C344" s="209" t="str">
        <f>IFERROR(VLOOKUP($B344,'Institution Evaluation'!$A$55:$F$346,2,0),IFERROR(VLOOKUP($B344,'Privacy Analyst Evaluation'!$A$46:$F$120,2,0),""))&amp;""</f>
        <v>Is your company subject to the institution's geographic region's laws and regulations?*</v>
      </c>
      <c r="D344" s="209" t="str">
        <f>IFERROR(VLOOKUP($B344,'Institution Evaluation'!$A$55:$F$346,3,0),IFERROR(VLOOKUP($B344,'Privacy Analyst Evaluation'!$A$46:$F$120,3,0),""))&amp;""</f>
        <v>Yes</v>
      </c>
      <c r="E344" s="209" t="str">
        <f>IFERROR(VLOOKUP($B344,'Institution Evaluation'!$A$55:$F$346,4,0),IFERROR(VLOOKUP($B344,'Privacy Analyst Evaluation'!$A$46:$F$120,4,0),""))&amp;""</f>
        <v>CoGrader is headquartered in the USA and complies with applicable regional laws and contractual residency requirements where required. </v>
      </c>
      <c r="F344" s="209" t="str">
        <f>IFERROR(VLOOKUP($B344,'Institution Evaluation'!$A$55:$F$346,6,0),IFERROR(VLOOKUP($B344,'Privacy Analyst Evaluation'!$A$46:$F$120,6,0),""))&amp;""</f>
        <v/>
      </c>
      <c r="G344" s="248"/>
      <c r="H344" s="209" t="str">
        <f>IFERROR(IF($H343+1&gt;'(backend scoring)'!$Q$335,"",$H343+1),"")</f>
        <v/>
      </c>
      <c r="I344" s="209" t="str">
        <f t="array" ref="I344">XLOOKUP($H344,'(backend scoring)'!$S$2:$S$333,'(backend scoring)'!$A$2:$A$333,"")</f>
        <v/>
      </c>
      <c r="J344" s="209" t="str">
        <f>IFERROR(VLOOKUP($I344,'Institution Evaluation'!$A$55:$F$346,2,0),IFERROR(VLOOKUP($I344,'Privacy Analyst Evaluation'!$A$46:$F$120,2,0),""))</f>
        <v/>
      </c>
      <c r="K344" s="209" t="str">
        <f>IFERROR(VLOOKUP($I344,'Institution Evaluation'!$A$55:$F$346,3,0),IFERROR(VLOOKUP($I344,'Privacy Analyst Evaluation'!$A$46:$F$120,3,0),""))&amp;""</f>
        <v/>
      </c>
      <c r="L344" s="209" t="str">
        <f>IFERROR(VLOOKUP($I344,'Institution Evaluation'!$A$55:$F$346,4,0),IFERROR(VLOOKUP($I344,'Privacy Analyst Evaluation'!$A$46:$F$120,4,0),""))&amp;""</f>
        <v/>
      </c>
      <c r="M344" s="209" t="str">
        <f>IFERROR(VLOOKUP($I344,'Institution Evaluation'!$A$55:$F$346,6,0),IFERROR(VLOOKUP($I344,'Privacy Analyst Evaluation'!$A$46:$F$120,6,0),""))&amp;""</f>
        <v/>
      </c>
    </row>
    <row r="345" ht="15.75" customHeight="1">
      <c r="A345" s="209">
        <f>IFERROR(IF($A344+1&gt;'(backend scoring)'!$T$335,"",$A344+1),"")</f>
        <v>54</v>
      </c>
      <c r="B345" s="209" t="str">
        <f t="array" ref="B345">XLOOKUP($A345,'(backend scoring)'!$V$2:$V$333,'(backend scoring)'!$A$2:$A$333,"")</f>
        <v>VULN-01</v>
      </c>
      <c r="C345" s="209" t="str">
        <f>IFERROR(VLOOKUP($B345,'Institution Evaluation'!$A$55:$F$346,2,0),IFERROR(VLOOKUP($B345,'Privacy Analyst Evaluation'!$A$46:$F$120,2,0),""))&amp;""</f>
        <v>Are your systems and applications scanned with an authenticated user account for vulnerabilities (that are remediated) prior to new releases?*</v>
      </c>
      <c r="D345" s="209" t="str">
        <f>IFERROR(VLOOKUP($B345,'Institution Evaluation'!$A$55:$F$346,3,0),IFERROR(VLOOKUP($B345,'Privacy Analyst Evaluation'!$A$46:$F$120,3,0),""))&amp;""</f>
        <v>Yes</v>
      </c>
      <c r="E345" s="209" t="str">
        <f>IFERROR(VLOOKUP($B345,'Institution Evaluation'!$A$55:$F$346,4,0),IFERROR(VLOOKUP($B345,'Privacy Analyst Evaluation'!$A$46:$F$120,4,0),""))&amp;""</f>
        <v>Yes. CoGrader maintains a comprehensive vulnerability management and secure development program:
Host-based vulnerability scans are performed at least quarterly on all external-facing systems (Control CA-16)
Critical and high vulnerabilities are tracked to remediation
A formal systems development life cycle (SDLC) methodology is in place that governs the development, acquisition, implementation, changes, and maintenance of information systems and related technology requirements (Control CA-35)
All changes to software and infrastructure components must be authorized, formally documented, tested, reviewed, and approved prior to being implemented in the production environment (Control CA-39)
Quality assurance testing and code reviews are performed in a separate environment before pushing to production
Source code is managed in a private GitHub repository, with version control allowing for tracking changes and rollbacks as needed
Infrastructure supporting the service is patched as part of routine maintenance and as a result of identified vulnerabilities to ensure servers are hardened against security threats (Control CA-67)
The company's formal policies outline requirements for vulnerability management and system monitoring (Control CA-75)</v>
      </c>
      <c r="F345" s="209" t="str">
        <f>IFERROR(VLOOKUP($B345,'Institution Evaluation'!$A$55:$F$346,6,0),IFERROR(VLOOKUP($B345,'Privacy Analyst Evaluation'!$A$46:$F$120,6,0),""))&amp;""</f>
        <v/>
      </c>
      <c r="G345" s="248"/>
      <c r="H345" s="209" t="str">
        <f>IFERROR(IF($H344+1&gt;'(backend scoring)'!$Q$335,"",$H344+1),"")</f>
        <v/>
      </c>
      <c r="I345" s="209" t="str">
        <f t="array" ref="I345">XLOOKUP($H345,'(backend scoring)'!$S$2:$S$333,'(backend scoring)'!$A$2:$A$333,"")</f>
        <v/>
      </c>
      <c r="J345" s="209" t="str">
        <f>IFERROR(VLOOKUP($I345,'Institution Evaluation'!$A$55:$F$346,2,0),IFERROR(VLOOKUP($I345,'Privacy Analyst Evaluation'!$A$46:$F$120,2,0),""))</f>
        <v/>
      </c>
      <c r="K345" s="209" t="str">
        <f>IFERROR(VLOOKUP($I345,'Institution Evaluation'!$A$55:$F$346,3,0),IFERROR(VLOOKUP($I345,'Privacy Analyst Evaluation'!$A$46:$F$120,3,0),""))&amp;""</f>
        <v/>
      </c>
      <c r="L345" s="209" t="str">
        <f>IFERROR(VLOOKUP($I345,'Institution Evaluation'!$A$55:$F$346,4,0),IFERROR(VLOOKUP($I345,'Privacy Analyst Evaluation'!$A$46:$F$120,4,0),""))&amp;""</f>
        <v/>
      </c>
      <c r="M345" s="209" t="str">
        <f>IFERROR(VLOOKUP($I345,'Institution Evaluation'!$A$55:$F$346,6,0),IFERROR(VLOOKUP($I345,'Privacy Analyst Evaluation'!$A$46:$F$120,6,0),""))&amp;""</f>
        <v/>
      </c>
    </row>
    <row r="346" ht="15.75" customHeight="1">
      <c r="A346" s="209">
        <f>IFERROR(IF($A345+1&gt;'(backend scoring)'!$T$335,"",$A345+1),"")</f>
        <v>55</v>
      </c>
      <c r="B346" s="209" t="str">
        <f t="array" ref="B346">XLOOKUP($A346,'(backend scoring)'!$V$2:$V$333,'(backend scoring)'!$A$2:$A$333,"")</f>
        <v>VULN-02</v>
      </c>
      <c r="C346" s="209" t="str">
        <f>IFERROR(VLOOKUP($B346,'Institution Evaluation'!$A$55:$F$346,2,0),IFERROR(VLOOKUP($B346,'Privacy Analyst Evaluation'!$A$46:$F$120,2,0),""))&amp;""</f>
        <v>Will you provide results of application and system vulnerability scans to the institution?*</v>
      </c>
      <c r="D346" s="209" t="str">
        <f>IFERROR(VLOOKUP($B346,'Institution Evaluation'!$A$55:$F$346,3,0),IFERROR(VLOOKUP($B346,'Privacy Analyst Evaluation'!$A$46:$F$120,3,0),""))&amp;""</f>
        <v>Yes</v>
      </c>
      <c r="E346" s="209" t="str">
        <f>IFERROR(VLOOKUP($B346,'Institution Evaluation'!$A$55:$F$346,4,0),IFERROR(VLOOKUP($B346,'Privacy Analyst Evaluation'!$A$46:$F$120,4,0),""))&amp;""</f>
        <v>Yes. CoGrader can provide vulnerability scan summaries and remediation status to institutional customers upon request, subject to execution of an appropriate confidentiality agreement or NDA. This information may be shared as part of:
Our SOC 2 Type 1 report, which documents our vulnerability management controls and attestation by independent auditors
Security due diligence documentation provided during vendor evaluation processes
Periodic security reviews as defined in customer agreements
Please contact security@cograder.com to request this information.</v>
      </c>
      <c r="F346" s="209" t="str">
        <f>IFERROR(VLOOKUP($B346,'Institution Evaluation'!$A$55:$F$346,6,0),IFERROR(VLOOKUP($B346,'Privacy Analyst Evaluation'!$A$46:$F$120,6,0),""))&amp;""</f>
        <v/>
      </c>
      <c r="G346" s="248"/>
      <c r="H346" s="209" t="str">
        <f>IFERROR(IF($H345+1&gt;'(backend scoring)'!$Q$335,"",$H345+1),"")</f>
        <v/>
      </c>
      <c r="I346" s="209" t="str">
        <f t="array" ref="I346">XLOOKUP($H346,'(backend scoring)'!$S$2:$S$333,'(backend scoring)'!$A$2:$A$333,"")</f>
        <v/>
      </c>
      <c r="J346" s="209" t="str">
        <f>IFERROR(VLOOKUP($I346,'Institution Evaluation'!$A$55:$F$346,2,0),IFERROR(VLOOKUP($I346,'Privacy Analyst Evaluation'!$A$46:$F$120,2,0),""))</f>
        <v/>
      </c>
      <c r="K346" s="209" t="str">
        <f>IFERROR(VLOOKUP($I346,'Institution Evaluation'!$A$55:$F$346,3,0),IFERROR(VLOOKUP($I346,'Privacy Analyst Evaluation'!$A$46:$F$120,3,0),""))&amp;""</f>
        <v/>
      </c>
      <c r="L346" s="209" t="str">
        <f>IFERROR(VLOOKUP($I346,'Institution Evaluation'!$A$55:$F$346,4,0),IFERROR(VLOOKUP($I346,'Privacy Analyst Evaluation'!$A$46:$F$120,4,0),""))&amp;""</f>
        <v/>
      </c>
      <c r="M346" s="209" t="str">
        <f>IFERROR(VLOOKUP($I346,'Institution Evaluation'!$A$55:$F$346,6,0),IFERROR(VLOOKUP($I346,'Privacy Analyst Evaluation'!$A$46:$F$120,6,0),""))&amp;""</f>
        <v/>
      </c>
    </row>
    <row r="347" ht="15.75" customHeight="1">
      <c r="A347" s="209">
        <f>IFERROR(IF($A346+1&gt;'(backend scoring)'!$T$335,"",$A346+1),"")</f>
        <v>56</v>
      </c>
      <c r="B347" s="209" t="str">
        <f t="array" ref="B347">XLOOKUP($A347,'(backend scoring)'!$V$2:$V$333,'(backend scoring)'!$A$2:$A$333,"")</f>
        <v>VULN-03</v>
      </c>
      <c r="C347" s="209" t="str">
        <f>IFERROR(VLOOKUP($B347,'Institution Evaluation'!$A$55:$F$346,2,0),IFERROR(VLOOKUP($B347,'Privacy Analyst Evaluation'!$A$46:$F$120,2,0),""))&amp;""</f>
        <v>Will you allow the institution to perform its own vulnerability testing and/or scanning of your systems and/or application, provided that testing is performed at a mutually agreed upon time and date?*</v>
      </c>
      <c r="D347" s="209" t="str">
        <f>IFERROR(VLOOKUP($B347,'Institution Evaluation'!$A$55:$F$346,3,0),IFERROR(VLOOKUP($B347,'Privacy Analyst Evaluation'!$A$46:$F$120,3,0),""))&amp;""</f>
        <v>Yes</v>
      </c>
      <c r="E347" s="209" t="str">
        <f>IFERROR(VLOOKUP($B347,'Institution Evaluation'!$A$55:$F$346,4,0),IFERROR(VLOOKUP($B347,'Privacy Analyst Evaluation'!$A$46:$F$120,4,0),""))&amp;""</f>
        <v>CoGrader can accommodate customer-initiated security testing under appropriate conditions:
Testing must be coordinated in advance and performed at a mutually agreed upon time and date
A formal authorization agreement or penetration testing rules of engagement document must be executed prior to testing
Testing scope, methods, and boundaries must be defined and approved in advance
CoGrader requests advance notice of at least 14 business days to coordinate internally and with our infrastructure providers
Testing must not disrupt service availability for other customers
Please contact security@cograder.com to initiate a request for customer-directed security testing.</v>
      </c>
      <c r="F347" s="209" t="str">
        <f>IFERROR(VLOOKUP($B347,'Institution Evaluation'!$A$55:$F$346,6,0),IFERROR(VLOOKUP($B347,'Privacy Analyst Evaluation'!$A$46:$F$120,6,0),""))&amp;""</f>
        <v/>
      </c>
      <c r="G347" s="248"/>
      <c r="H347" s="209" t="str">
        <f>IFERROR(IF($H346+1&gt;'(backend scoring)'!$Q$335,"",$H346+1),"")</f>
        <v/>
      </c>
      <c r="I347" s="209" t="str">
        <f t="array" ref="I347">XLOOKUP($H347,'(backend scoring)'!$S$2:$S$333,'(backend scoring)'!$A$2:$A$333,"")</f>
        <v/>
      </c>
      <c r="J347" s="209" t="str">
        <f>IFERROR(VLOOKUP($I347,'Institution Evaluation'!$A$55:$F$346,2,0),IFERROR(VLOOKUP($I347,'Privacy Analyst Evaluation'!$A$46:$F$120,2,0),""))</f>
        <v/>
      </c>
      <c r="K347" s="209" t="str">
        <f>IFERROR(VLOOKUP($I347,'Institution Evaluation'!$A$55:$F$346,3,0),IFERROR(VLOOKUP($I347,'Privacy Analyst Evaluation'!$A$46:$F$120,3,0),""))&amp;""</f>
        <v/>
      </c>
      <c r="L347" s="209" t="str">
        <f>IFERROR(VLOOKUP($I347,'Institution Evaluation'!$A$55:$F$346,4,0),IFERROR(VLOOKUP($I347,'Privacy Analyst Evaluation'!$A$46:$F$120,4,0),""))&amp;""</f>
        <v/>
      </c>
      <c r="M347" s="209" t="str">
        <f>IFERROR(VLOOKUP($I347,'Institution Evaluation'!$A$55:$F$346,6,0),IFERROR(VLOOKUP($I347,'Privacy Analyst Evaluation'!$A$46:$F$120,6,0),""))&amp;""</f>
        <v/>
      </c>
    </row>
    <row r="348" ht="15.75" customHeight="1">
      <c r="A348" s="209">
        <f>IFERROR(IF($A347+1&gt;'(backend scoring)'!$T$335,"",$A347+1),"")</f>
        <v>57</v>
      </c>
      <c r="B348" s="209" t="str">
        <f t="array" ref="B348">XLOOKUP($A348,'(backend scoring)'!$V$2:$V$333,'(backend scoring)'!$A$2:$A$333,"")</f>
        <v>HIPA-01</v>
      </c>
      <c r="C348" s="209" t="str">
        <f>IFERROR(VLOOKUP($B348,'Institution Evaluation'!$A$55:$F$346,2,0),IFERROR(VLOOKUP($B348,'Privacy Analyst Evaluation'!$A$46:$F$120,2,0),""))&amp;""</f>
        <v>Do your workforce members receive regular training related to the Health Insurance Portability and Accountability Act (HIPAA) Privacy and Security Rules and the HITECH Act?*</v>
      </c>
      <c r="D348" s="209" t="str">
        <f>IFERROR(VLOOKUP($B348,'Institution Evaluation'!$A$55:$F$346,3,0),IFERROR(VLOOKUP($B348,'Privacy Analyst Evaluation'!$A$46:$F$120,3,0),""))&amp;""</f>
        <v/>
      </c>
      <c r="E348" s="209" t="str">
        <f>IFERROR(VLOOKUP($B348,'Institution Evaluation'!$A$55:$F$346,4,0),IFERROR(VLOOKUP($B348,'Privacy Analyst Evaluation'!$A$46:$F$120,4,0),""))&amp;""</f>
        <v>This question does not apply.</v>
      </c>
      <c r="F348" s="209" t="str">
        <f>IFERROR(VLOOKUP($B348,'Institution Evaluation'!$A$55:$F$346,6,0),IFERROR(VLOOKUP($B348,'Privacy Analyst Evaluation'!$A$46:$F$120,6,0),""))&amp;""</f>
        <v/>
      </c>
      <c r="G348" s="248"/>
      <c r="H348" s="209" t="str">
        <f>IFERROR(IF($H347+1&gt;'(backend scoring)'!$Q$335,"",$H347+1),"")</f>
        <v/>
      </c>
      <c r="I348" s="209" t="str">
        <f t="array" ref="I348">XLOOKUP($H348,'(backend scoring)'!$S$2:$S$333,'(backend scoring)'!$A$2:$A$333,"")</f>
        <v/>
      </c>
      <c r="J348" s="209" t="str">
        <f>IFERROR(VLOOKUP($I348,'Institution Evaluation'!$A$55:$F$346,2,0),IFERROR(VLOOKUP($I348,'Privacy Analyst Evaluation'!$A$46:$F$120,2,0),""))</f>
        <v/>
      </c>
      <c r="K348" s="209" t="str">
        <f>IFERROR(VLOOKUP($I348,'Institution Evaluation'!$A$55:$F$346,3,0),IFERROR(VLOOKUP($I348,'Privacy Analyst Evaluation'!$A$46:$F$120,3,0),""))&amp;""</f>
        <v/>
      </c>
      <c r="L348" s="209" t="str">
        <f>IFERROR(VLOOKUP($I348,'Institution Evaluation'!$A$55:$F$346,4,0),IFERROR(VLOOKUP($I348,'Privacy Analyst Evaluation'!$A$46:$F$120,4,0),""))&amp;""</f>
        <v/>
      </c>
      <c r="M348" s="209" t="str">
        <f>IFERROR(VLOOKUP($I348,'Institution Evaluation'!$A$55:$F$346,6,0),IFERROR(VLOOKUP($I348,'Privacy Analyst Evaluation'!$A$46:$F$120,6,0),""))&amp;""</f>
        <v/>
      </c>
    </row>
    <row r="349" ht="15.75" customHeight="1">
      <c r="A349" s="209">
        <f>IFERROR(IF($A348+1&gt;'(backend scoring)'!$T$335,"",$A348+1),"")</f>
        <v>58</v>
      </c>
      <c r="B349" s="209" t="str">
        <f t="array" ref="B349">XLOOKUP($A349,'(backend scoring)'!$V$2:$V$333,'(backend scoring)'!$A$2:$A$333,"")</f>
        <v>HIPA-02</v>
      </c>
      <c r="C349" s="209" t="str">
        <f>IFERROR(VLOOKUP($B349,'Institution Evaluation'!$A$55:$F$346,2,0),IFERROR(VLOOKUP($B349,'Privacy Analyst Evaluation'!$A$46:$F$120,2,0),""))&amp;""</f>
        <v>Have you identified areas of risk?*</v>
      </c>
      <c r="D349" s="209" t="str">
        <f>IFERROR(VLOOKUP($B349,'Institution Evaluation'!$A$55:$F$346,3,0),IFERROR(VLOOKUP($B349,'Privacy Analyst Evaluation'!$A$46:$F$120,3,0),""))&amp;""</f>
        <v/>
      </c>
      <c r="E349" s="209" t="str">
        <f>IFERROR(VLOOKUP($B349,'Institution Evaluation'!$A$55:$F$346,4,0),IFERROR(VLOOKUP($B349,'Privacy Analyst Evaluation'!$A$46:$F$120,4,0),""))&amp;""</f>
        <v>This question does not apply.</v>
      </c>
      <c r="F349" s="209" t="str">
        <f>IFERROR(VLOOKUP($B349,'Institution Evaluation'!$A$55:$F$346,6,0),IFERROR(VLOOKUP($B349,'Privacy Analyst Evaluation'!$A$46:$F$120,6,0),""))&amp;""</f>
        <v/>
      </c>
      <c r="G349" s="248"/>
      <c r="H349" s="209" t="str">
        <f>IFERROR(IF($H348+1&gt;'(backend scoring)'!$Q$335,"",$H348+1),"")</f>
        <v/>
      </c>
      <c r="I349" s="209" t="str">
        <f t="array" ref="I349">XLOOKUP($H349,'(backend scoring)'!$S$2:$S$333,'(backend scoring)'!$A$2:$A$333,"")</f>
        <v/>
      </c>
      <c r="J349" s="209" t="str">
        <f>IFERROR(VLOOKUP($I349,'Institution Evaluation'!$A$55:$F$346,2,0),IFERROR(VLOOKUP($I349,'Privacy Analyst Evaluation'!$A$46:$F$120,2,0),""))</f>
        <v/>
      </c>
      <c r="K349" s="209" t="str">
        <f>IFERROR(VLOOKUP($I349,'Institution Evaluation'!$A$55:$F$346,3,0),IFERROR(VLOOKUP($I349,'Privacy Analyst Evaluation'!$A$46:$F$120,3,0),""))&amp;""</f>
        <v/>
      </c>
      <c r="L349" s="209" t="str">
        <f>IFERROR(VLOOKUP($I349,'Institution Evaluation'!$A$55:$F$346,4,0),IFERROR(VLOOKUP($I349,'Privacy Analyst Evaluation'!$A$46:$F$120,4,0),""))&amp;""</f>
        <v/>
      </c>
      <c r="M349" s="209" t="str">
        <f>IFERROR(VLOOKUP($I349,'Institution Evaluation'!$A$55:$F$346,6,0),IFERROR(VLOOKUP($I349,'Privacy Analyst Evaluation'!$A$46:$F$120,6,0),""))&amp;""</f>
        <v/>
      </c>
    </row>
    <row r="350" ht="15.75" customHeight="1">
      <c r="A350" s="209">
        <f>IFERROR(IF($A349+1&gt;'(backend scoring)'!$T$335,"",$A349+1),"")</f>
        <v>59</v>
      </c>
      <c r="B350" s="209" t="str">
        <f t="array" ref="B350">XLOOKUP($A350,'(backend scoring)'!$V$2:$V$333,'(backend scoring)'!$A$2:$A$333,"")</f>
        <v>HIPA-03</v>
      </c>
      <c r="C350" s="209" t="str">
        <f>IFERROR(VLOOKUP($B350,'Institution Evaluation'!$A$55:$F$346,2,0),IFERROR(VLOOKUP($B350,'Privacy Analyst Evaluation'!$A$46:$F$120,2,0),""))&amp;""</f>
        <v>Have the relevant policies/plans been tested?*</v>
      </c>
      <c r="D350" s="209" t="str">
        <f>IFERROR(VLOOKUP($B350,'Institution Evaluation'!$A$55:$F$346,3,0),IFERROR(VLOOKUP($B350,'Privacy Analyst Evaluation'!$A$46:$F$120,3,0),""))&amp;""</f>
        <v/>
      </c>
      <c r="E350" s="209" t="str">
        <f>IFERROR(VLOOKUP($B350,'Institution Evaluation'!$A$55:$F$346,4,0),IFERROR(VLOOKUP($B350,'Privacy Analyst Evaluation'!$A$46:$F$120,4,0),""))&amp;""</f>
        <v>This question does not apply.</v>
      </c>
      <c r="F350" s="209" t="str">
        <f>IFERROR(VLOOKUP($B350,'Institution Evaluation'!$A$55:$F$346,6,0),IFERROR(VLOOKUP($B350,'Privacy Analyst Evaluation'!$A$46:$F$120,6,0),""))&amp;""</f>
        <v/>
      </c>
      <c r="G350" s="248"/>
      <c r="H350" s="209" t="str">
        <f>IFERROR(IF($H349+1&gt;'(backend scoring)'!$Q$335,"",$H349+1),"")</f>
        <v/>
      </c>
      <c r="I350" s="209" t="str">
        <f t="array" ref="I350">XLOOKUP($H350,'(backend scoring)'!$S$2:$S$333,'(backend scoring)'!$A$2:$A$333,"")</f>
        <v/>
      </c>
      <c r="J350" s="209" t="str">
        <f>IFERROR(VLOOKUP($I350,'Institution Evaluation'!$A$55:$F$346,2,0),IFERROR(VLOOKUP($I350,'Privacy Analyst Evaluation'!$A$46:$F$120,2,0),""))</f>
        <v/>
      </c>
      <c r="K350" s="209" t="str">
        <f>IFERROR(VLOOKUP($I350,'Institution Evaluation'!$A$55:$F$346,3,0),IFERROR(VLOOKUP($I350,'Privacy Analyst Evaluation'!$A$46:$F$120,3,0),""))&amp;""</f>
        <v/>
      </c>
      <c r="L350" s="209" t="str">
        <f>IFERROR(VLOOKUP($I350,'Institution Evaluation'!$A$55:$F$346,4,0),IFERROR(VLOOKUP($I350,'Privacy Analyst Evaluation'!$A$46:$F$120,4,0),""))&amp;""</f>
        <v/>
      </c>
      <c r="M350" s="209" t="str">
        <f>IFERROR(VLOOKUP($I350,'Institution Evaluation'!$A$55:$F$346,6,0),IFERROR(VLOOKUP($I350,'Privacy Analyst Evaluation'!$A$46:$F$120,6,0),""))&amp;""</f>
        <v/>
      </c>
    </row>
    <row r="351" ht="15.75" customHeight="1">
      <c r="A351" s="209">
        <f>IFERROR(IF($A350+1&gt;'(backend scoring)'!$T$335,"",$A350+1),"")</f>
        <v>60</v>
      </c>
      <c r="B351" s="209" t="str">
        <f t="array" ref="B351">XLOOKUP($A351,'(backend scoring)'!$V$2:$V$333,'(backend scoring)'!$A$2:$A$333,"")</f>
        <v>HIPA-04</v>
      </c>
      <c r="C351" s="209" t="str">
        <f>IFERROR(VLOOKUP($B351,'Institution Evaluation'!$A$55:$F$346,2,0),IFERROR(VLOOKUP($B351,'Privacy Analyst Evaluation'!$A$46:$F$120,2,0),""))&amp;""</f>
        <v>Have you entered into a Business Associate Agreements with all subcontractors who may have access to protected health information (PHI)?*</v>
      </c>
      <c r="D351" s="209" t="str">
        <f>IFERROR(VLOOKUP($B351,'Institution Evaluation'!$A$55:$F$346,3,0),IFERROR(VLOOKUP($B351,'Privacy Analyst Evaluation'!$A$46:$F$120,3,0),""))&amp;""</f>
        <v/>
      </c>
      <c r="E351" s="209" t="str">
        <f>IFERROR(VLOOKUP($B351,'Institution Evaluation'!$A$55:$F$346,4,0),IFERROR(VLOOKUP($B351,'Privacy Analyst Evaluation'!$A$46:$F$120,4,0),""))&amp;""</f>
        <v>This question does not apply.</v>
      </c>
      <c r="F351" s="209" t="str">
        <f>IFERROR(VLOOKUP($B351,'Institution Evaluation'!$A$55:$F$346,6,0),IFERROR(VLOOKUP($B351,'Privacy Analyst Evaluation'!$A$46:$F$120,6,0),""))&amp;""</f>
        <v/>
      </c>
      <c r="G351" s="248"/>
      <c r="H351" s="209" t="str">
        <f>IFERROR(IF($H350+1&gt;'(backend scoring)'!$Q$335,"",$H350+1),"")</f>
        <v/>
      </c>
      <c r="I351" s="209" t="str">
        <f t="array" ref="I351">XLOOKUP($H351,'(backend scoring)'!$S$2:$S$333,'(backend scoring)'!$A$2:$A$333,"")</f>
        <v/>
      </c>
      <c r="J351" s="209" t="str">
        <f>IFERROR(VLOOKUP($I351,'Institution Evaluation'!$A$55:$F$346,2,0),IFERROR(VLOOKUP($I351,'Privacy Analyst Evaluation'!$A$46:$F$120,2,0),""))</f>
        <v/>
      </c>
      <c r="K351" s="209" t="str">
        <f>IFERROR(VLOOKUP($I351,'Institution Evaluation'!$A$55:$F$346,3,0),IFERROR(VLOOKUP($I351,'Privacy Analyst Evaluation'!$A$46:$F$120,3,0),""))&amp;""</f>
        <v/>
      </c>
      <c r="L351" s="209" t="str">
        <f>IFERROR(VLOOKUP($I351,'Institution Evaluation'!$A$55:$F$346,4,0),IFERROR(VLOOKUP($I351,'Privacy Analyst Evaluation'!$A$46:$F$120,4,0),""))&amp;""</f>
        <v/>
      </c>
      <c r="M351" s="209" t="str">
        <f>IFERROR(VLOOKUP($I351,'Institution Evaluation'!$A$55:$F$346,6,0),IFERROR(VLOOKUP($I351,'Privacy Analyst Evaluation'!$A$46:$F$120,6,0),""))&amp;""</f>
        <v/>
      </c>
    </row>
    <row r="352" ht="15.75" customHeight="1">
      <c r="A352" s="209">
        <f>IFERROR(IF($A351+1&gt;'(backend scoring)'!$T$335,"",$A351+1),"")</f>
        <v>61</v>
      </c>
      <c r="B352" s="209" t="str">
        <f t="array" ref="B352">XLOOKUP($A352,'(backend scoring)'!$V$2:$V$333,'(backend scoring)'!$A$2:$A$333,"")</f>
        <v>PCID-01</v>
      </c>
      <c r="C352" s="209" t="str">
        <f>IFERROR(VLOOKUP($B352,'Institution Evaluation'!$A$55:$F$346,2,0),IFERROR(VLOOKUP($B352,'Privacy Analyst Evaluation'!$A$46:$F$120,2,0),""))&amp;""</f>
        <v>Do you have a current, executed within the past year, Attestation of Compliance (AoC) or Report on Compliance (RoC)?*</v>
      </c>
      <c r="D352" s="209" t="str">
        <f>IFERROR(VLOOKUP($B352,'Institution Evaluation'!$A$55:$F$346,3,0),IFERROR(VLOOKUP($B352,'Privacy Analyst Evaluation'!$A$46:$F$120,3,0),""))&amp;""</f>
        <v>No</v>
      </c>
      <c r="E352" s="209" t="str">
        <f>IFERROR(VLOOKUP($B352,'Institution Evaluation'!$A$55:$F$346,4,0),IFERROR(VLOOKUP($B352,'Privacy Analyst Evaluation'!$A$46:$F$120,4,0),""))&amp;""</f>
        <v>This question does not apply.</v>
      </c>
      <c r="F352" s="209" t="str">
        <f>IFERROR(VLOOKUP($B352,'Institution Evaluation'!$A$55:$F$346,6,0),IFERROR(VLOOKUP($B352,'Privacy Analyst Evaluation'!$A$46:$F$120,6,0),""))&amp;""</f>
        <v/>
      </c>
      <c r="G352" s="248"/>
      <c r="H352" s="209" t="str">
        <f>IFERROR(IF($H351+1&gt;'(backend scoring)'!$Q$335,"",$H351+1),"")</f>
        <v/>
      </c>
      <c r="I352" s="209" t="str">
        <f t="array" ref="I352">XLOOKUP($H352,'(backend scoring)'!$S$2:$S$333,'(backend scoring)'!$A$2:$A$333,"")</f>
        <v/>
      </c>
      <c r="J352" s="209" t="str">
        <f>IFERROR(VLOOKUP($I352,'Institution Evaluation'!$A$55:$F$346,2,0),IFERROR(VLOOKUP($I352,'Privacy Analyst Evaluation'!$A$46:$F$120,2,0),""))</f>
        <v/>
      </c>
      <c r="K352" s="209" t="str">
        <f>IFERROR(VLOOKUP($I352,'Institution Evaluation'!$A$55:$F$346,3,0),IFERROR(VLOOKUP($I352,'Privacy Analyst Evaluation'!$A$46:$F$120,3,0),""))&amp;""</f>
        <v/>
      </c>
      <c r="L352" s="209" t="str">
        <f>IFERROR(VLOOKUP($I352,'Institution Evaluation'!$A$55:$F$346,4,0),IFERROR(VLOOKUP($I352,'Privacy Analyst Evaluation'!$A$46:$F$120,4,0),""))&amp;""</f>
        <v/>
      </c>
      <c r="M352" s="209" t="str">
        <f>IFERROR(VLOOKUP($I352,'Institution Evaluation'!$A$55:$F$346,6,0),IFERROR(VLOOKUP($I352,'Privacy Analyst Evaluation'!$A$46:$F$120,6,0),""))&amp;""</f>
        <v/>
      </c>
    </row>
    <row r="353" ht="15.75" customHeight="1">
      <c r="A353" s="209">
        <f>IFERROR(IF($A352+1&gt;'(backend scoring)'!$T$335,"",$A352+1),"")</f>
        <v>62</v>
      </c>
      <c r="B353" s="209" t="str">
        <f t="array" ref="B353">XLOOKUP($A353,'(backend scoring)'!$V$2:$V$333,'(backend scoring)'!$A$2:$A$333,"")</f>
        <v>PCID-02</v>
      </c>
      <c r="C353" s="209" t="str">
        <f>IFERROR(VLOOKUP($B353,'Institution Evaluation'!$A$55:$F$346,2,0),IFERROR(VLOOKUP($B353,'Privacy Analyst Evaluation'!$A$46:$F$120,2,0),""))&amp;""</f>
        <v>Is the application listed as an approved Payment Application Data Security Standard (PA-DSS) application?*</v>
      </c>
      <c r="D353" s="209" t="str">
        <f>IFERROR(VLOOKUP($B353,'Institution Evaluation'!$A$55:$F$346,3,0),IFERROR(VLOOKUP($B353,'Privacy Analyst Evaluation'!$A$46:$F$120,3,0),""))&amp;""</f>
        <v>No</v>
      </c>
      <c r="E353" s="209" t="str">
        <f>IFERROR(VLOOKUP($B353,'Institution Evaluation'!$A$55:$F$346,4,0),IFERROR(VLOOKUP($B353,'Privacy Analyst Evaluation'!$A$46:$F$120,4,0),""))&amp;""</f>
        <v>This question does not apply.</v>
      </c>
      <c r="F353" s="209" t="str">
        <f>IFERROR(VLOOKUP($B353,'Institution Evaluation'!$A$55:$F$346,6,0),IFERROR(VLOOKUP($B353,'Privacy Analyst Evaluation'!$A$46:$F$120,6,0),""))&amp;""</f>
        <v/>
      </c>
      <c r="G353" s="248"/>
      <c r="H353" s="209" t="str">
        <f>IFERROR(IF($H352+1&gt;'(backend scoring)'!$Q$335,"",$H352+1),"")</f>
        <v/>
      </c>
      <c r="I353" s="209" t="str">
        <f t="array" ref="I353">XLOOKUP($H353,'(backend scoring)'!$S$2:$S$333,'(backend scoring)'!$A$2:$A$333,"")</f>
        <v/>
      </c>
      <c r="J353" s="209" t="str">
        <f>IFERROR(VLOOKUP($I353,'Institution Evaluation'!$A$55:$F$346,2,0),IFERROR(VLOOKUP($I353,'Privacy Analyst Evaluation'!$A$46:$F$120,2,0),""))</f>
        <v/>
      </c>
      <c r="K353" s="209" t="str">
        <f>IFERROR(VLOOKUP($I353,'Institution Evaluation'!$A$55:$F$346,3,0),IFERROR(VLOOKUP($I353,'Privacy Analyst Evaluation'!$A$46:$F$120,3,0),""))&amp;""</f>
        <v/>
      </c>
      <c r="L353" s="209" t="str">
        <f>IFERROR(VLOOKUP($I353,'Institution Evaluation'!$A$55:$F$346,4,0),IFERROR(VLOOKUP($I353,'Privacy Analyst Evaluation'!$A$46:$F$120,4,0),""))&amp;""</f>
        <v/>
      </c>
      <c r="M353" s="209" t="str">
        <f>IFERROR(VLOOKUP($I353,'Institution Evaluation'!$A$55:$F$346,6,0),IFERROR(VLOOKUP($I353,'Privacy Analyst Evaluation'!$A$46:$F$120,6,0),""))&amp;""</f>
        <v/>
      </c>
    </row>
    <row r="354" ht="15.75" customHeight="1">
      <c r="A354" s="209">
        <f>IFERROR(IF($A353+1&gt;'(backend scoring)'!$T$335,"",$A353+1),"")</f>
        <v>63</v>
      </c>
      <c r="B354" s="209" t="str">
        <f t="array" ref="B354">XLOOKUP($A354,'(backend scoring)'!$V$2:$V$333,'(backend scoring)'!$A$2:$A$333,"")</f>
        <v>PCID-03</v>
      </c>
      <c r="C354" s="209" t="str">
        <f>IFERROR(VLOOKUP($B354,'Institution Evaluation'!$A$55:$F$346,2,0),IFERROR(VLOOKUP($B354,'Privacy Analyst Evaluation'!$A$46:$F$120,2,0),""))&amp;""</f>
        <v>Does the system or solutions use a third party to collect, store, process, or transmit cardholder (payment/credit/debt card) data?*</v>
      </c>
      <c r="D354" s="209" t="str">
        <f>IFERROR(VLOOKUP($B354,'Institution Evaluation'!$A$55:$F$346,3,0),IFERROR(VLOOKUP($B354,'Privacy Analyst Evaluation'!$A$46:$F$120,3,0),""))&amp;""</f>
        <v>Yes</v>
      </c>
      <c r="E354" s="209" t="str">
        <f>IFERROR(VLOOKUP($B354,'Institution Evaluation'!$A$55:$F$346,4,0),IFERROR(VLOOKUP($B354,'Privacy Analyst Evaluation'!$A$46:$F$120,4,0),""))&amp;""</f>
        <v>This question does not apply.</v>
      </c>
      <c r="F354" s="209" t="str">
        <f>IFERROR(VLOOKUP($B354,'Institution Evaluation'!$A$55:$F$346,6,0),IFERROR(VLOOKUP($B354,'Privacy Analyst Evaluation'!$A$46:$F$120,6,0),""))&amp;""</f>
        <v/>
      </c>
      <c r="G354" s="248"/>
      <c r="H354" s="209" t="str">
        <f>IFERROR(IF($H353+1&gt;'(backend scoring)'!$Q$335,"",$H353+1),"")</f>
        <v/>
      </c>
      <c r="I354" s="209" t="str">
        <f t="array" ref="I354">XLOOKUP($H354,'(backend scoring)'!$S$2:$S$333,'(backend scoring)'!$A$2:$A$333,"")</f>
        <v/>
      </c>
      <c r="J354" s="209" t="str">
        <f>IFERROR(VLOOKUP($I354,'Institution Evaluation'!$A$55:$F$346,2,0),IFERROR(VLOOKUP($I354,'Privacy Analyst Evaluation'!$A$46:$F$120,2,0),""))</f>
        <v/>
      </c>
      <c r="K354" s="209" t="str">
        <f>IFERROR(VLOOKUP($I354,'Institution Evaluation'!$A$55:$F$346,3,0),IFERROR(VLOOKUP($I354,'Privacy Analyst Evaluation'!$A$46:$F$120,3,0),""))&amp;""</f>
        <v/>
      </c>
      <c r="L354" s="209" t="str">
        <f>IFERROR(VLOOKUP($I354,'Institution Evaluation'!$A$55:$F$346,4,0),IFERROR(VLOOKUP($I354,'Privacy Analyst Evaluation'!$A$46:$F$120,4,0),""))&amp;""</f>
        <v/>
      </c>
      <c r="M354" s="209" t="str">
        <f>IFERROR(VLOOKUP($I354,'Institution Evaluation'!$A$55:$F$346,6,0),IFERROR(VLOOKUP($I354,'Privacy Analyst Evaluation'!$A$46:$F$120,6,0),""))&amp;""</f>
        <v/>
      </c>
    </row>
    <row r="355" ht="15.75" customHeight="1">
      <c r="A355" s="209">
        <f>IFERROR(IF($A354+1&gt;'(backend scoring)'!$T$335,"",$A354+1),"")</f>
        <v>64</v>
      </c>
      <c r="B355" s="209" t="str">
        <f t="array" ref="B355">XLOOKUP($A355,'(backend scoring)'!$V$2:$V$333,'(backend scoring)'!$A$2:$A$333,"")</f>
        <v>PCOM-01</v>
      </c>
      <c r="C355" s="209" t="str">
        <f>IFERROR(VLOOKUP($B355,'Institution Evaluation'!$A$55:$F$346,2,0),IFERROR(VLOOKUP($B355,'Privacy Analyst Evaluation'!$A$46:$F$120,2,0),""))&amp;""</f>
        <v>Have you had a personal data breach in the past three years that involved reporting to a governmental agency, notice to individuals (including voluntary notice), or notice to another organization or institution?*</v>
      </c>
      <c r="D355" s="209" t="str">
        <f>IFERROR(VLOOKUP($B355,'Institution Evaluation'!$A$55:$F$346,3,0),IFERROR(VLOOKUP($B355,'Privacy Analyst Evaluation'!$A$46:$F$120,3,0),""))&amp;""</f>
        <v>No</v>
      </c>
      <c r="E355" s="209" t="str">
        <f>IFERROR(VLOOKUP($B355,'Institution Evaluation'!$A$55:$F$346,4,0),IFERROR(VLOOKUP($B355,'Privacy Analyst Evaluation'!$A$46:$F$120,4,0),""))&amp;""</f>
        <v>CoGrader maintains an incident response program that requires mandatory reporting, notification and remediation steps. Any incident would be investigated and reported consistent with law and contract. We will provide incident history and notices to customers upon request as part of procurement transparency.</v>
      </c>
      <c r="F355" s="209" t="str">
        <f>IFERROR(VLOOKUP($B355,'Institution Evaluation'!$A$55:$F$346,6,0),IFERROR(VLOOKUP($B355,'Privacy Analyst Evaluation'!$A$46:$F$120,6,0),""))&amp;""</f>
        <v/>
      </c>
      <c r="G355" s="248"/>
      <c r="H355" s="209" t="str">
        <f>IFERROR(IF($H354+1&gt;'(backend scoring)'!$Q$335,"",$H354+1),"")</f>
        <v/>
      </c>
      <c r="I355" s="209" t="str">
        <f t="array" ref="I355">XLOOKUP($H355,'(backend scoring)'!$S$2:$S$333,'(backend scoring)'!$A$2:$A$333,"")</f>
        <v/>
      </c>
      <c r="J355" s="209" t="str">
        <f>IFERROR(VLOOKUP($I355,'Institution Evaluation'!$A$55:$F$346,2,0),IFERROR(VLOOKUP($I355,'Privacy Analyst Evaluation'!$A$46:$F$120,2,0),""))</f>
        <v/>
      </c>
      <c r="K355" s="209" t="str">
        <f>IFERROR(VLOOKUP($I355,'Institution Evaluation'!$A$55:$F$346,3,0),IFERROR(VLOOKUP($I355,'Privacy Analyst Evaluation'!$A$46:$F$120,3,0),""))&amp;""</f>
        <v/>
      </c>
      <c r="L355" s="209" t="str">
        <f>IFERROR(VLOOKUP($I355,'Institution Evaluation'!$A$55:$F$346,4,0),IFERROR(VLOOKUP($I355,'Privacy Analyst Evaluation'!$A$46:$F$120,4,0),""))&amp;""</f>
        <v/>
      </c>
      <c r="M355" s="209" t="str">
        <f>IFERROR(VLOOKUP($I355,'Institution Evaluation'!$A$55:$F$346,6,0),IFERROR(VLOOKUP($I355,'Privacy Analyst Evaluation'!$A$46:$F$120,6,0),""))&amp;""</f>
        <v/>
      </c>
    </row>
    <row r="356" ht="15.75" customHeight="1">
      <c r="A356" s="209">
        <f>IFERROR(IF($A355+1&gt;'(backend scoring)'!$T$335,"",$A355+1),"")</f>
        <v>65</v>
      </c>
      <c r="B356" s="209" t="str">
        <f t="array" ref="B356">XLOOKUP($A356,'(backend scoring)'!$V$2:$V$333,'(backend scoring)'!$A$2:$A$333,"")</f>
        <v>PTHP-01</v>
      </c>
      <c r="C356" s="209" t="str">
        <f>IFERROR(VLOOKUP($B356,'Institution Evaluation'!$A$55:$F$346,2,0),IFERROR(VLOOKUP($B356,'Privacy Analyst Evaluation'!$A$46:$F$120,2,0),""))&amp;""</f>
        <v>Do you have contractual agreements with third parties that require them to maintain standards and to comply with all regulatory requirements?*</v>
      </c>
      <c r="D356" s="209" t="str">
        <f>IFERROR(VLOOKUP($B356,'Institution Evaluation'!$A$55:$F$346,3,0),IFERROR(VLOOKUP($B356,'Privacy Analyst Evaluation'!$A$46:$F$120,3,0),""))&amp;""</f>
        <v>Yes</v>
      </c>
      <c r="E356" s="209" t="str">
        <f>IFERROR(VLOOKUP($B356,'Institution Evaluation'!$A$55:$F$346,4,0),IFERROR(VLOOKUP($B356,'Privacy Analyst Evaluation'!$A$46:$F$120,4,0),""))&amp;""</f>
        <v>Vendor Management and DPAs require subprocessors to meet security and privacy obligations equivalent to CoGrader’s controls. Subprocessor agreements require breach notification, limited access, contractual security controls, and the right to review compliance evidence (for example SOC-2 or ISO attestations). We perform due diligence and annual reviews for high-risk vendors.</v>
      </c>
      <c r="F356" s="209" t="str">
        <f>IFERROR(VLOOKUP($B356,'Institution Evaluation'!$A$55:$F$346,6,0),IFERROR(VLOOKUP($B356,'Privacy Analyst Evaluation'!$A$46:$F$120,6,0),""))&amp;""</f>
        <v/>
      </c>
      <c r="G356" s="248"/>
      <c r="H356" s="209" t="str">
        <f>IFERROR(IF($H355+1&gt;'(backend scoring)'!$Q$335,"",$H355+1),"")</f>
        <v/>
      </c>
      <c r="I356" s="209" t="str">
        <f t="array" ref="I356">XLOOKUP($H356,'(backend scoring)'!$S$2:$S$333,'(backend scoring)'!$A$2:$A$333,"")</f>
        <v/>
      </c>
      <c r="J356" s="209" t="str">
        <f>IFERROR(VLOOKUP($I356,'Institution Evaluation'!$A$55:$F$346,2,0),IFERROR(VLOOKUP($I356,'Privacy Analyst Evaluation'!$A$46:$F$120,2,0),""))</f>
        <v/>
      </c>
      <c r="K356" s="209" t="str">
        <f>IFERROR(VLOOKUP($I356,'Institution Evaluation'!$A$55:$F$346,3,0),IFERROR(VLOOKUP($I356,'Privacy Analyst Evaluation'!$A$46:$F$120,3,0),""))&amp;""</f>
        <v/>
      </c>
      <c r="L356" s="209" t="str">
        <f>IFERROR(VLOOKUP($I356,'Institution Evaluation'!$A$55:$F$346,4,0),IFERROR(VLOOKUP($I356,'Privacy Analyst Evaluation'!$A$46:$F$120,4,0),""))&amp;""</f>
        <v/>
      </c>
      <c r="M356" s="209" t="str">
        <f>IFERROR(VLOOKUP($I356,'Institution Evaluation'!$A$55:$F$346,6,0),IFERROR(VLOOKUP($I356,'Privacy Analyst Evaluation'!$A$46:$F$120,6,0),""))&amp;""</f>
        <v/>
      </c>
    </row>
    <row r="357" ht="15.75" customHeight="1">
      <c r="A357" s="209">
        <f>IFERROR(IF($A356+1&gt;'(backend scoring)'!$T$335,"",$A356+1),"")</f>
        <v>66</v>
      </c>
      <c r="B357" s="209" t="str">
        <f t="array" ref="B357">XLOOKUP($A357,'(backend scoring)'!$V$2:$V$333,'(backend scoring)'!$A$2:$A$333,"")</f>
        <v>PDAT-01</v>
      </c>
      <c r="C357" s="209" t="str">
        <f>IFERROR(VLOOKUP($B357,'Institution Evaluation'!$A$55:$F$346,2,0),IFERROR(VLOOKUP($B357,'Privacy Analyst Evaluation'!$A$46:$F$120,2,0),""))&amp;""</f>
        <v>Do you collect, process, or store demographic information?*</v>
      </c>
      <c r="D357" s="209" t="str">
        <f>IFERROR(VLOOKUP($B357,'Institution Evaluation'!$A$55:$F$346,3,0),IFERROR(VLOOKUP($B357,'Privacy Analyst Evaluation'!$A$46:$F$120,3,0),""))&amp;""</f>
        <v>No</v>
      </c>
      <c r="E357" s="209" t="str">
        <f>IFERROR(VLOOKUP($B357,'Institution Evaluation'!$A$55:$F$346,4,0),IFERROR(VLOOKUP($B357,'Privacy Analyst Evaluation'!$A$46:$F$120,4,0),""))&amp;""</f>
        <v/>
      </c>
      <c r="F357" s="209" t="str">
        <f>IFERROR(VLOOKUP($B357,'Institution Evaluation'!$A$55:$F$346,6,0),IFERROR(VLOOKUP($B357,'Privacy Analyst Evaluation'!$A$46:$F$120,6,0),""))&amp;""</f>
        <v/>
      </c>
      <c r="G357" s="248"/>
      <c r="H357" s="209" t="str">
        <f>IFERROR(IF($H356+1&gt;'(backend scoring)'!$Q$335,"",$H356+1),"")</f>
        <v/>
      </c>
      <c r="I357" s="209" t="str">
        <f t="array" ref="I357">XLOOKUP($H357,'(backend scoring)'!$S$2:$S$333,'(backend scoring)'!$A$2:$A$333,"")</f>
        <v/>
      </c>
      <c r="J357" s="209" t="str">
        <f>IFERROR(VLOOKUP($I357,'Institution Evaluation'!$A$55:$F$346,2,0),IFERROR(VLOOKUP($I357,'Privacy Analyst Evaluation'!$A$46:$F$120,2,0),""))</f>
        <v/>
      </c>
      <c r="K357" s="209" t="str">
        <f>IFERROR(VLOOKUP($I357,'Institution Evaluation'!$A$55:$F$346,3,0),IFERROR(VLOOKUP($I357,'Privacy Analyst Evaluation'!$A$46:$F$120,3,0),""))&amp;""</f>
        <v/>
      </c>
      <c r="L357" s="209" t="str">
        <f>IFERROR(VLOOKUP($I357,'Institution Evaluation'!$A$55:$F$346,4,0),IFERROR(VLOOKUP($I357,'Privacy Analyst Evaluation'!$A$46:$F$120,4,0),""))&amp;""</f>
        <v/>
      </c>
      <c r="M357" s="209" t="str">
        <f>IFERROR(VLOOKUP($I357,'Institution Evaluation'!$A$55:$F$346,6,0),IFERROR(VLOOKUP($I357,'Privacy Analyst Evaluation'!$A$46:$F$120,6,0),""))&amp;""</f>
        <v/>
      </c>
    </row>
    <row r="358" ht="15.75" customHeight="1">
      <c r="A358" s="209">
        <f>IFERROR(IF($A357+1&gt;'(backend scoring)'!$T$335,"",$A357+1),"")</f>
        <v>67</v>
      </c>
      <c r="B358" s="209" t="str">
        <f t="array" ref="B358">XLOOKUP($A358,'(backend scoring)'!$V$2:$V$333,'(backend scoring)'!$A$2:$A$333,"")</f>
        <v>PDAT-02</v>
      </c>
      <c r="C358" s="209" t="str">
        <f>IFERROR(VLOOKUP($B358,'Institution Evaluation'!$A$55:$F$346,2,0),IFERROR(VLOOKUP($B358,'Privacy Analyst Evaluation'!$A$46:$F$120,2,0),""))&amp;""</f>
        <v>Do you capture or create genetic, biometric, or behaviometric information (e.g., facial recognition or fingerprints)?*</v>
      </c>
      <c r="D358" s="209" t="str">
        <f>IFERROR(VLOOKUP($B358,'Institution Evaluation'!$A$55:$F$346,3,0),IFERROR(VLOOKUP($B358,'Privacy Analyst Evaluation'!$A$46:$F$120,3,0),""))&amp;""</f>
        <v>No</v>
      </c>
      <c r="E358" s="209" t="str">
        <f>IFERROR(VLOOKUP($B358,'Institution Evaluation'!$A$55:$F$346,4,0),IFERROR(VLOOKUP($B358,'Privacy Analyst Evaluation'!$A$46:$F$120,4,0),""))&amp;""</f>
        <v/>
      </c>
      <c r="F358" s="209" t="str">
        <f>IFERROR(VLOOKUP($B358,'Institution Evaluation'!$A$55:$F$346,6,0),IFERROR(VLOOKUP($B358,'Privacy Analyst Evaluation'!$A$46:$F$120,6,0),""))&amp;""</f>
        <v/>
      </c>
      <c r="G358" s="248"/>
      <c r="H358" s="209" t="str">
        <f>IFERROR(IF($H357+1&gt;'(backend scoring)'!$Q$335,"",$H357+1),"")</f>
        <v/>
      </c>
      <c r="I358" s="209" t="str">
        <f t="array" ref="I358">XLOOKUP($H358,'(backend scoring)'!$S$2:$S$333,'(backend scoring)'!$A$2:$A$333,"")</f>
        <v/>
      </c>
      <c r="J358" s="209" t="str">
        <f>IFERROR(VLOOKUP($I358,'Institution Evaluation'!$A$55:$F$346,2,0),IFERROR(VLOOKUP($I358,'Privacy Analyst Evaluation'!$A$46:$F$120,2,0),""))</f>
        <v/>
      </c>
      <c r="K358" s="209" t="str">
        <f>IFERROR(VLOOKUP($I358,'Institution Evaluation'!$A$55:$F$346,3,0),IFERROR(VLOOKUP($I358,'Privacy Analyst Evaluation'!$A$46:$F$120,3,0),""))&amp;""</f>
        <v/>
      </c>
      <c r="L358" s="209" t="str">
        <f>IFERROR(VLOOKUP($I358,'Institution Evaluation'!$A$55:$F$346,4,0),IFERROR(VLOOKUP($I358,'Privacy Analyst Evaluation'!$A$46:$F$120,4,0),""))&amp;""</f>
        <v/>
      </c>
      <c r="M358" s="209" t="str">
        <f>IFERROR(VLOOKUP($I358,'Institution Evaluation'!$A$55:$F$346,6,0),IFERROR(VLOOKUP($I358,'Privacy Analyst Evaluation'!$A$46:$F$120,6,0),""))&amp;""</f>
        <v/>
      </c>
    </row>
    <row r="359" ht="15.75" customHeight="1">
      <c r="A359" s="209">
        <f>IFERROR(IF($A358+1&gt;'(backend scoring)'!$T$335,"",$A358+1),"")</f>
        <v>68</v>
      </c>
      <c r="B359" s="209" t="str">
        <f t="array" ref="B359">XLOOKUP($A359,'(backend scoring)'!$V$2:$V$333,'(backend scoring)'!$A$2:$A$333,"")</f>
        <v>PDAT-03</v>
      </c>
      <c r="C359" s="209" t="str">
        <f>IFERROR(VLOOKUP($B359,'Institution Evaluation'!$A$55:$F$346,2,0),IFERROR(VLOOKUP($B359,'Privacy Analyst Evaluation'!$A$46:$F$120,2,0),""))&amp;""</f>
        <v>Do you combine institutional data (including "de-identified," "anonymized," or otherwise masked data) with personal data from any other sources?*</v>
      </c>
      <c r="D359" s="209" t="str">
        <f>IFERROR(VLOOKUP($B359,'Institution Evaluation'!$A$55:$F$346,3,0),IFERROR(VLOOKUP($B359,'Privacy Analyst Evaluation'!$A$46:$F$120,3,0),""))&amp;""</f>
        <v>No</v>
      </c>
      <c r="E359" s="209" t="str">
        <f>IFERROR(VLOOKUP($B359,'Institution Evaluation'!$A$55:$F$346,4,0),IFERROR(VLOOKUP($B359,'Privacy Analyst Evaluation'!$A$46:$F$120,4,0),""))&amp;""</f>
        <v/>
      </c>
      <c r="F359" s="209" t="str">
        <f>IFERROR(VLOOKUP($B359,'Institution Evaluation'!$A$55:$F$346,6,0),IFERROR(VLOOKUP($B359,'Privacy Analyst Evaluation'!$A$46:$F$120,6,0),""))&amp;""</f>
        <v/>
      </c>
      <c r="G359" s="248"/>
      <c r="H359" s="209" t="str">
        <f>IFERROR(IF($H358+1&gt;'(backend scoring)'!$Q$335,"",$H358+1),"")</f>
        <v/>
      </c>
      <c r="I359" s="209" t="str">
        <f t="array" ref="I359">XLOOKUP($H359,'(backend scoring)'!$S$2:$S$333,'(backend scoring)'!$A$2:$A$333,"")</f>
        <v/>
      </c>
      <c r="J359" s="209" t="str">
        <f>IFERROR(VLOOKUP($I359,'Institution Evaluation'!$A$55:$F$346,2,0),IFERROR(VLOOKUP($I359,'Privacy Analyst Evaluation'!$A$46:$F$120,2,0),""))</f>
        <v/>
      </c>
      <c r="K359" s="209" t="str">
        <f>IFERROR(VLOOKUP($I359,'Institution Evaluation'!$A$55:$F$346,3,0),IFERROR(VLOOKUP($I359,'Privacy Analyst Evaluation'!$A$46:$F$120,3,0),""))&amp;""</f>
        <v/>
      </c>
      <c r="L359" s="209" t="str">
        <f>IFERROR(VLOOKUP($I359,'Institution Evaluation'!$A$55:$F$346,4,0),IFERROR(VLOOKUP($I359,'Privacy Analyst Evaluation'!$A$46:$F$120,4,0),""))&amp;""</f>
        <v/>
      </c>
      <c r="M359" s="209" t="str">
        <f>IFERROR(VLOOKUP($I359,'Institution Evaluation'!$A$55:$F$346,6,0),IFERROR(VLOOKUP($I359,'Privacy Analyst Evaluation'!$A$46:$F$120,6,0),""))&amp;""</f>
        <v/>
      </c>
      <c r="N359" s="61"/>
      <c r="O359" s="61"/>
      <c r="P359" s="61"/>
      <c r="Q359" s="61"/>
      <c r="R359" s="61"/>
      <c r="S359" s="61"/>
      <c r="T359" s="61"/>
      <c r="U359" s="61"/>
      <c r="V359" s="61"/>
      <c r="W359" s="61"/>
      <c r="X359" s="61"/>
      <c r="Y359" s="61"/>
      <c r="Z359" s="61"/>
      <c r="AA359" s="61"/>
      <c r="AB359" s="61"/>
      <c r="AC359" s="61"/>
      <c r="AD359" s="61"/>
      <c r="AE359" s="61"/>
      <c r="AF359" s="61"/>
      <c r="AG359" s="61"/>
      <c r="AH359" s="61"/>
    </row>
    <row r="360" ht="15.75" customHeight="1">
      <c r="A360" s="209">
        <f>IFERROR(IF($A359+1&gt;'(backend scoring)'!$T$335,"",$A359+1),"")</f>
        <v>69</v>
      </c>
      <c r="B360" s="209" t="str">
        <f t="array" ref="B360">XLOOKUP($A360,'(backend scoring)'!$V$2:$V$333,'(backend scoring)'!$A$2:$A$333,"")</f>
        <v>PRPO-06</v>
      </c>
      <c r="C360" s="209" t="str">
        <f>IFERROR(VLOOKUP($B360,'Institution Evaluation'!$A$55:$F$346,2,0),IFERROR(VLOOKUP($B360,'Privacy Analyst Evaluation'!$A$46:$F$120,2,0),""))&amp;""</f>
        <v>Do you have a privacy awareness/training program?*</v>
      </c>
      <c r="D360" s="209" t="str">
        <f>IFERROR(VLOOKUP($B360,'Institution Evaluation'!$A$55:$F$346,3,0),IFERROR(VLOOKUP($B360,'Privacy Analyst Evaluation'!$A$46:$F$120,3,0),""))&amp;""</f>
        <v>Yes</v>
      </c>
      <c r="E360" s="209" t="str">
        <f>IFERROR(VLOOKUP($B360,'Institution Evaluation'!$A$55:$F$346,4,0),IFERROR(VLOOKUP($B360,'Privacy Analyst Evaluation'!$A$46:$F$120,4,0),""))&amp;""</f>
        <v>CoGrader maintains a formal privacy and security awareness program. All new hires receive privacy and security training during onboarding and periodic refresher training thereafter. Role-based privacy modules are provided for product, engineering, support, and customer-facing staff. Training is tracked and enforced via HR and learning systems.</v>
      </c>
      <c r="F360" s="209" t="str">
        <f>IFERROR(VLOOKUP($B360,'Institution Evaluation'!$A$55:$F$346,6,0),IFERROR(VLOOKUP($B360,'Privacy Analyst Evaluation'!$A$46:$F$120,6,0),""))&amp;""</f>
        <v/>
      </c>
      <c r="G360" s="248"/>
      <c r="H360" s="209" t="str">
        <f>IFERROR(IF($H359+1&gt;'(backend scoring)'!$Q$335,"",$H359+1),"")</f>
        <v/>
      </c>
      <c r="I360" s="209" t="str">
        <f t="array" ref="I360">XLOOKUP($H360,'(backend scoring)'!$S$2:$S$333,'(backend scoring)'!$A$2:$A$333,"")</f>
        <v/>
      </c>
      <c r="J360" s="209" t="str">
        <f>IFERROR(VLOOKUP($I360,'Institution Evaluation'!$A$55:$F$346,2,0),IFERROR(VLOOKUP($I360,'Privacy Analyst Evaluation'!$A$46:$F$120,2,0),""))</f>
        <v/>
      </c>
      <c r="K360" s="209" t="str">
        <f>IFERROR(VLOOKUP($I360,'Institution Evaluation'!$A$55:$F$346,3,0),IFERROR(VLOOKUP($I360,'Privacy Analyst Evaluation'!$A$46:$F$120,3,0),""))&amp;""</f>
        <v/>
      </c>
      <c r="L360" s="209" t="str">
        <f>IFERROR(VLOOKUP($I360,'Institution Evaluation'!$A$55:$F$346,4,0),IFERROR(VLOOKUP($I360,'Privacy Analyst Evaluation'!$A$46:$F$120,4,0),""))&amp;""</f>
        <v/>
      </c>
      <c r="M360" s="209" t="str">
        <f>IFERROR(VLOOKUP($I360,'Institution Evaluation'!$A$55:$F$346,6,0),IFERROR(VLOOKUP($I360,'Privacy Analyst Evaluation'!$A$46:$F$120,6,0),""))&amp;""</f>
        <v/>
      </c>
      <c r="N360" s="61"/>
      <c r="O360" s="61"/>
      <c r="P360" s="61"/>
      <c r="Q360" s="61"/>
      <c r="R360" s="61"/>
      <c r="S360" s="61"/>
      <c r="T360" s="61"/>
      <c r="U360" s="61"/>
      <c r="V360" s="61"/>
      <c r="W360" s="61"/>
      <c r="X360" s="61"/>
      <c r="Y360" s="61"/>
      <c r="Z360" s="61"/>
      <c r="AA360" s="61"/>
      <c r="AB360" s="61"/>
      <c r="AC360" s="61"/>
      <c r="AD360" s="61"/>
      <c r="AE360" s="61"/>
      <c r="AF360" s="61"/>
      <c r="AG360" s="61"/>
      <c r="AH360" s="61"/>
    </row>
    <row r="361" ht="15.75" customHeight="1">
      <c r="A361" s="209">
        <f>IFERROR(IF($A360+1&gt;'(backend scoring)'!$T$335,"",$A360+1),"")</f>
        <v>70</v>
      </c>
      <c r="B361" s="209" t="str">
        <f t="array" ref="B361">XLOOKUP($A361,'(backend scoring)'!$V$2:$V$333,'(backend scoring)'!$A$2:$A$333,"")</f>
        <v>PRPO-12</v>
      </c>
      <c r="C361" s="209" t="str">
        <f>IFERROR(VLOOKUP($B361,'Institution Evaluation'!$A$55:$F$346,2,0),IFERROR(VLOOKUP($B361,'Privacy Analyst Evaluation'!$A$46:$F$120,2,0),""))&amp;""</f>
        <v>Do you share any institutional data with law enforcement without a valid warrant or subpoena?*</v>
      </c>
      <c r="D361" s="209" t="str">
        <f>IFERROR(VLOOKUP($B361,'Institution Evaluation'!$A$55:$F$346,3,0),IFERROR(VLOOKUP($B361,'Privacy Analyst Evaluation'!$A$46:$F$120,3,0),""))&amp;""</f>
        <v>No</v>
      </c>
      <c r="E361" s="209" t="str">
        <f>IFERROR(VLOOKUP($B361,'Institution Evaluation'!$A$55:$F$346,4,0),IFERROR(VLOOKUP($B361,'Privacy Analyst Evaluation'!$A$46:$F$120,4,0),""))&amp;""</f>
        <v>CoGrader does not voluntarily share institutional personal data with law enforcement without a lawful process (warrant, subpoena, or other legal compulsion). Where urgent disclosure is required for imminent harm and permitted by law, legal/privacy review and customer notification procedures apply consistent with contract and legal obligations.</v>
      </c>
      <c r="F361" s="209" t="str">
        <f>IFERROR(VLOOKUP($B361,'Institution Evaluation'!$A$55:$F$346,6,0),IFERROR(VLOOKUP($B361,'Privacy Analyst Evaluation'!$A$46:$F$120,6,0),""))&amp;""</f>
        <v/>
      </c>
      <c r="G361" s="248"/>
      <c r="H361" s="209" t="str">
        <f>IFERROR(IF($H360+1&gt;'(backend scoring)'!$Q$335,"",$H360+1),"")</f>
        <v/>
      </c>
      <c r="I361" s="209" t="str">
        <f t="array" ref="I361">XLOOKUP($H361,'(backend scoring)'!$S$2:$S$333,'(backend scoring)'!$A$2:$A$333,"")</f>
        <v/>
      </c>
      <c r="J361" s="209" t="str">
        <f>IFERROR(VLOOKUP($I361,'Institution Evaluation'!$A$55:$F$346,2,0),IFERROR(VLOOKUP($I361,'Privacy Analyst Evaluation'!$A$46:$F$120,2,0),""))</f>
        <v/>
      </c>
      <c r="K361" s="209" t="str">
        <f>IFERROR(VLOOKUP($I361,'Institution Evaluation'!$A$55:$F$346,3,0),IFERROR(VLOOKUP($I361,'Privacy Analyst Evaluation'!$A$46:$F$120,3,0),""))&amp;""</f>
        <v/>
      </c>
      <c r="L361" s="209" t="str">
        <f>IFERROR(VLOOKUP($I361,'Institution Evaluation'!$A$55:$F$346,4,0),IFERROR(VLOOKUP($I361,'Privacy Analyst Evaluation'!$A$46:$F$120,4,0),""))&amp;""</f>
        <v/>
      </c>
      <c r="M361" s="209" t="str">
        <f>IFERROR(VLOOKUP($I361,'Institution Evaluation'!$A$55:$F$346,6,0),IFERROR(VLOOKUP($I361,'Privacy Analyst Evaluation'!$A$46:$F$120,6,0),""))&amp;""</f>
        <v/>
      </c>
      <c r="N361" s="61"/>
      <c r="O361" s="61"/>
      <c r="P361" s="61"/>
      <c r="Q361" s="61"/>
      <c r="R361" s="61"/>
      <c r="S361" s="61"/>
      <c r="T361" s="61"/>
      <c r="U361" s="61"/>
      <c r="V361" s="61"/>
      <c r="W361" s="61"/>
      <c r="X361" s="61"/>
      <c r="Y361" s="61"/>
      <c r="Z361" s="61"/>
      <c r="AA361" s="61"/>
      <c r="AB361" s="61"/>
      <c r="AC361" s="61"/>
      <c r="AD361" s="61"/>
      <c r="AE361" s="61"/>
      <c r="AF361" s="61"/>
      <c r="AG361" s="61"/>
      <c r="AH361" s="61"/>
    </row>
    <row r="362" ht="15.75" customHeight="1">
      <c r="A362" s="209">
        <f>IFERROR(IF($A361+1&gt;'(backend scoring)'!$T$335,"",$A361+1),"")</f>
        <v>71</v>
      </c>
      <c r="B362" s="209" t="str">
        <f t="array" ref="B362">XLOOKUP($A362,'(backend scoring)'!$V$2:$V$333,'(backend scoring)'!$A$2:$A$333,"")</f>
        <v>DPAI-02</v>
      </c>
      <c r="C362" s="209" t="str">
        <f>IFERROR(VLOOKUP($B362,'Institution Evaluation'!$A$55:$F$346,2,0),IFERROR(VLOOKUP($B362,'Privacy Analyst Evaluation'!$A$46:$F$120,2,0),""))&amp;""</f>
        <v>Is any institutional data retained in AI processing?*</v>
      </c>
      <c r="D362" s="209" t="str">
        <f>IFERROR(VLOOKUP($B362,'Institution Evaluation'!$A$55:$F$346,3,0),IFERROR(VLOOKUP($B362,'Privacy Analyst Evaluation'!$A$46:$F$120,3,0),""))&amp;""</f>
        <v>No</v>
      </c>
      <c r="E362" s="209" t="str">
        <f>IFERROR(VLOOKUP($B362,'Institution Evaluation'!$A$55:$F$346,4,0),IFERROR(VLOOKUP($B362,'Privacy Analyst Evaluation'!$A$46:$F$120,4,0),""))&amp;""</f>
        <v>CoGrader uses OpenAI OpCo, LLC which provides a “no-training, no-retention” enterprise endpoint.</v>
      </c>
      <c r="F362" s="209" t="str">
        <f>IFERROR(VLOOKUP($B362,'Institution Evaluation'!$A$55:$F$346,6,0),IFERROR(VLOOKUP($B362,'Privacy Analyst Evaluation'!$A$46:$F$120,6,0),""))&amp;""</f>
        <v/>
      </c>
      <c r="G362" s="248"/>
      <c r="H362" s="209" t="str">
        <f>IFERROR(IF($H361+1&gt;'(backend scoring)'!$Q$335,"",$H361+1),"")</f>
        <v/>
      </c>
      <c r="I362" s="209" t="str">
        <f t="array" ref="I362">XLOOKUP($H362,'(backend scoring)'!$S$2:$S$333,'(backend scoring)'!$A$2:$A$333,"")</f>
        <v/>
      </c>
      <c r="J362" s="209" t="str">
        <f>IFERROR(VLOOKUP($I362,'Institution Evaluation'!$A$55:$F$346,2,0),IFERROR(VLOOKUP($I362,'Privacy Analyst Evaluation'!$A$46:$F$120,2,0),""))</f>
        <v/>
      </c>
      <c r="K362" s="209" t="str">
        <f>IFERROR(VLOOKUP($I362,'Institution Evaluation'!$A$55:$F$346,3,0),IFERROR(VLOOKUP($I362,'Privacy Analyst Evaluation'!$A$46:$F$120,3,0),""))&amp;""</f>
        <v/>
      </c>
      <c r="L362" s="209" t="str">
        <f>IFERROR(VLOOKUP($I362,'Institution Evaluation'!$A$55:$F$346,4,0),IFERROR(VLOOKUP($I362,'Privacy Analyst Evaluation'!$A$46:$F$120,4,0),""))&amp;""</f>
        <v/>
      </c>
      <c r="M362" s="209" t="str">
        <f>IFERROR(VLOOKUP($I362,'Institution Evaluation'!$A$55:$F$346,6,0),IFERROR(VLOOKUP($I362,'Privacy Analyst Evaluation'!$A$46:$F$120,6,0),""))&amp;""</f>
        <v/>
      </c>
      <c r="N362" s="61"/>
      <c r="O362" s="61"/>
      <c r="P362" s="61"/>
      <c r="Q362" s="61"/>
      <c r="R362" s="61"/>
      <c r="S362" s="61"/>
      <c r="T362" s="61"/>
      <c r="U362" s="61"/>
      <c r="V362" s="61"/>
      <c r="W362" s="61"/>
      <c r="X362" s="61"/>
      <c r="Y362" s="61"/>
      <c r="Z362" s="61"/>
      <c r="AA362" s="61"/>
      <c r="AB362" s="61"/>
      <c r="AC362" s="61"/>
      <c r="AD362" s="61"/>
      <c r="AE362" s="61"/>
      <c r="AF362" s="61"/>
      <c r="AG362" s="61"/>
      <c r="AH362" s="61"/>
    </row>
    <row r="363" ht="15.75" customHeight="1">
      <c r="A363" s="209">
        <f>IFERROR(IF($A362+1&gt;'(backend scoring)'!$T$335,"",$A362+1),"")</f>
        <v>72</v>
      </c>
      <c r="B363" s="209" t="str">
        <f t="array" ref="B363">XLOOKUP($A363,'(backend scoring)'!$V$2:$V$333,'(backend scoring)'!$A$2:$A$333,"")</f>
        <v>DPAI-03</v>
      </c>
      <c r="C363" s="209" t="str">
        <f>IFERROR(VLOOKUP($B363,'Institution Evaluation'!$A$55:$F$346,2,0),IFERROR(VLOOKUP($B363,'Privacy Analyst Evaluation'!$A$46:$F$120,2,0),""))&amp;""</f>
        <v>Do you have agreements in place with third parties or subprocessors regarding the protection of customer data and use of AI?*</v>
      </c>
      <c r="D363" s="209" t="str">
        <f>IFERROR(VLOOKUP($B363,'Institution Evaluation'!$A$55:$F$346,3,0),IFERROR(VLOOKUP($B363,'Privacy Analyst Evaluation'!$A$46:$F$120,3,0),""))&amp;""</f>
        <v>Yes</v>
      </c>
      <c r="E363" s="209" t="str">
        <f>IFERROR(VLOOKUP($B363,'Institution Evaluation'!$A$55:$F$346,4,0),IFERROR(VLOOKUP($B363,'Privacy Analyst Evaluation'!$A$46:$F$120,4,0),""))&amp;""</f>
        <v>CoGrader contracts with subprocessors (including AI providers) via DPAs and processor agreements that define permitted uses, restrict model-training on customer data (unless explicitly authorized), require security/privacy controls, and include breach notification obligations. We validate AI providers’ compliance as part of vendor due diligence and require contractual restrictions on training or secondary uses of student data.</v>
      </c>
      <c r="F363" s="209" t="str">
        <f>IFERROR(VLOOKUP($B363,'Institution Evaluation'!$A$55:$F$346,6,0),IFERROR(VLOOKUP($B363,'Privacy Analyst Evaluation'!$A$46:$F$120,6,0),""))&amp;""</f>
        <v/>
      </c>
      <c r="G363" s="248"/>
      <c r="H363" s="209" t="str">
        <f>IFERROR(IF($H362+1&gt;'(backend scoring)'!$Q$335,"",$H362+1),"")</f>
        <v/>
      </c>
      <c r="I363" s="209" t="str">
        <f t="array" ref="I363">XLOOKUP($H363,'(backend scoring)'!$S$2:$S$333,'(backend scoring)'!$A$2:$A$333,"")</f>
        <v/>
      </c>
      <c r="J363" s="209" t="str">
        <f>IFERROR(VLOOKUP($I363,'Institution Evaluation'!$A$55:$F$346,2,0),IFERROR(VLOOKUP($I363,'Privacy Analyst Evaluation'!$A$46:$F$120,2,0),""))</f>
        <v/>
      </c>
      <c r="K363" s="209" t="str">
        <f>IFERROR(VLOOKUP($I363,'Institution Evaluation'!$A$55:$F$346,3,0),IFERROR(VLOOKUP($I363,'Privacy Analyst Evaluation'!$A$46:$F$120,3,0),""))&amp;""</f>
        <v/>
      </c>
      <c r="L363" s="209" t="str">
        <f>IFERROR(VLOOKUP($I363,'Institution Evaluation'!$A$55:$F$346,4,0),IFERROR(VLOOKUP($I363,'Privacy Analyst Evaluation'!$A$46:$F$120,4,0),""))&amp;""</f>
        <v/>
      </c>
      <c r="M363" s="209" t="str">
        <f>IFERROR(VLOOKUP($I363,'Institution Evaluation'!$A$55:$F$346,6,0),IFERROR(VLOOKUP($I363,'Privacy Analyst Evaluation'!$A$46:$F$120,6,0),""))&amp;""</f>
        <v/>
      </c>
      <c r="N363" s="61"/>
      <c r="O363" s="61"/>
      <c r="P363" s="61"/>
      <c r="Q363" s="61"/>
      <c r="R363" s="61"/>
      <c r="S363" s="61"/>
      <c r="T363" s="61"/>
      <c r="U363" s="61"/>
      <c r="V363" s="61"/>
      <c r="W363" s="61"/>
      <c r="X363" s="61"/>
      <c r="Y363" s="61"/>
      <c r="Z363" s="61"/>
      <c r="AA363" s="61"/>
      <c r="AB363" s="61"/>
      <c r="AC363" s="61"/>
      <c r="AD363" s="61"/>
      <c r="AE363" s="61"/>
      <c r="AF363" s="61"/>
      <c r="AG363" s="61"/>
      <c r="AH363" s="61"/>
    </row>
    <row r="364" ht="15.75" customHeight="1">
      <c r="A364" s="209">
        <f>IFERROR(IF($A363+1&gt;'(backend scoring)'!$T$335,"",$A363+1),"")</f>
        <v>73</v>
      </c>
      <c r="B364" s="209" t="str">
        <f t="array" ref="B364">XLOOKUP($A364,'(backend scoring)'!$V$2:$V$333,'(backend scoring)'!$A$2:$A$333,"")</f>
        <v>AIGN-01</v>
      </c>
      <c r="C364" s="209" t="str">
        <f>IFERROR(VLOOKUP($B364,'Institution Evaluation'!$A$55:$F$346,2,0),IFERROR(VLOOKUP($B364,'Privacy Analyst Evaluation'!$A$46:$F$120,2,0),""))&amp;""</f>
        <v>Does your solution have an AI risk model when developing or implementing your solution's AI model?*</v>
      </c>
      <c r="D364" s="209" t="str">
        <f>IFERROR(VLOOKUP($B364,'Institution Evaluation'!$A$55:$F$346,3,0),IFERROR(VLOOKUP($B364,'Privacy Analyst Evaluation'!$A$46:$F$120,3,0),""))&amp;""</f>
        <v>Yes</v>
      </c>
      <c r="E364" s="209" t="str">
        <f>IFERROR(VLOOKUP($B364,'Institution Evaluation'!$A$55:$F$346,4,0),IFERROR(VLOOKUP($B364,'Privacy Analyst Evaluation'!$A$46:$F$120,4,0),""))&amp;""</f>
        <v/>
      </c>
      <c r="F364" s="209" t="str">
        <f>IFERROR(VLOOKUP($B364,'Institution Evaluation'!$A$55:$F$346,6,0),IFERROR(VLOOKUP($B364,'Privacy Analyst Evaluation'!$A$46:$F$120,6,0),""))&amp;""</f>
        <v/>
      </c>
      <c r="G364" s="248"/>
      <c r="H364" s="209" t="str">
        <f>IFERROR(IF($H363+1&gt;'(backend scoring)'!$Q$335,"",$H363+1),"")</f>
        <v/>
      </c>
      <c r="I364" s="209" t="str">
        <f t="array" ref="I364">XLOOKUP($H364,'(backend scoring)'!$S$2:$S$333,'(backend scoring)'!$A$2:$A$333,"")</f>
        <v/>
      </c>
      <c r="J364" s="209" t="str">
        <f>IFERROR(VLOOKUP($I364,'Institution Evaluation'!$A$55:$F$346,2,0),IFERROR(VLOOKUP($I364,'Privacy Analyst Evaluation'!$A$46:$F$120,2,0),""))</f>
        <v/>
      </c>
      <c r="K364" s="209" t="str">
        <f>IFERROR(VLOOKUP($I364,'Institution Evaluation'!$A$55:$F$346,3,0),IFERROR(VLOOKUP($I364,'Privacy Analyst Evaluation'!$A$46:$F$120,3,0),""))&amp;""</f>
        <v/>
      </c>
      <c r="L364" s="209" t="str">
        <f>IFERROR(VLOOKUP($I364,'Institution Evaluation'!$A$55:$F$346,4,0),IFERROR(VLOOKUP($I364,'Privacy Analyst Evaluation'!$A$46:$F$120,4,0),""))&amp;""</f>
        <v/>
      </c>
      <c r="M364" s="209" t="str">
        <f>IFERROR(VLOOKUP($I364,'Institution Evaluation'!$A$55:$F$346,6,0),IFERROR(VLOOKUP($I364,'Privacy Analyst Evaluation'!$A$46:$F$120,6,0),""))&amp;""</f>
        <v/>
      </c>
      <c r="N364" s="61"/>
      <c r="O364" s="61"/>
      <c r="P364" s="61"/>
      <c r="Q364" s="61"/>
      <c r="R364" s="61"/>
      <c r="S364" s="61"/>
      <c r="T364" s="61"/>
      <c r="U364" s="61"/>
      <c r="V364" s="61"/>
      <c r="W364" s="61"/>
      <c r="X364" s="61"/>
      <c r="Y364" s="61"/>
      <c r="Z364" s="61"/>
      <c r="AA364" s="61"/>
      <c r="AB364" s="61"/>
      <c r="AC364" s="61"/>
      <c r="AD364" s="61"/>
      <c r="AE364" s="61"/>
      <c r="AF364" s="61"/>
      <c r="AG364" s="61"/>
      <c r="AH364" s="61"/>
    </row>
    <row r="365" ht="15.75" customHeight="1">
      <c r="A365" s="209">
        <f>IFERROR(IF($A364+1&gt;'(backend scoring)'!$T$335,"",$A364+1),"")</f>
        <v>74</v>
      </c>
      <c r="B365" s="209" t="str">
        <f t="array" ref="B365">XLOOKUP($A365,'(backend scoring)'!$V$2:$V$333,'(backend scoring)'!$A$2:$A$333,"")</f>
        <v>AIGN-02</v>
      </c>
      <c r="C365" s="209" t="str">
        <f>IFERROR(VLOOKUP($B365,'Institution Evaluation'!$A$55:$F$346,2,0),IFERROR(VLOOKUP($B365,'Privacy Analyst Evaluation'!$A$46:$F$120,2,0),""))&amp;""</f>
        <v>Can your solution's AI features be disabled by tenant and/or user?*</v>
      </c>
      <c r="D365" s="209" t="str">
        <f>IFERROR(VLOOKUP($B365,'Institution Evaluation'!$A$55:$F$346,3,0),IFERROR(VLOOKUP($B365,'Privacy Analyst Evaluation'!$A$46:$F$120,3,0),""))&amp;""</f>
        <v>No</v>
      </c>
      <c r="E365" s="209" t="str">
        <f>IFERROR(VLOOKUP($B365,'Institution Evaluation'!$A$55:$F$346,4,0),IFERROR(VLOOKUP($B365,'Privacy Analyst Evaluation'!$A$46:$F$120,4,0),""))&amp;""</f>
        <v>However, CoGrader provides user-level controls to manually input feedback. </v>
      </c>
      <c r="F365" s="209" t="str">
        <f>IFERROR(VLOOKUP($B365,'Institution Evaluation'!$A$55:$F$346,6,0),IFERROR(VLOOKUP($B365,'Privacy Analyst Evaluation'!$A$46:$F$120,6,0),""))&amp;""</f>
        <v/>
      </c>
      <c r="G365" s="248"/>
      <c r="H365" s="209" t="str">
        <f>IFERROR(IF($H364+1&gt;'(backend scoring)'!$Q$335,"",$H364+1),"")</f>
        <v/>
      </c>
      <c r="I365" s="209" t="str">
        <f t="array" ref="I365">XLOOKUP($H365,'(backend scoring)'!$S$2:$S$333,'(backend scoring)'!$A$2:$A$333,"")</f>
        <v/>
      </c>
      <c r="J365" s="209" t="str">
        <f>IFERROR(VLOOKUP($I365,'Institution Evaluation'!$A$55:$F$346,2,0),IFERROR(VLOOKUP($I365,'Privacy Analyst Evaluation'!$A$46:$F$120,2,0),""))</f>
        <v/>
      </c>
      <c r="K365" s="209" t="str">
        <f>IFERROR(VLOOKUP($I365,'Institution Evaluation'!$A$55:$F$346,3,0),IFERROR(VLOOKUP($I365,'Privacy Analyst Evaluation'!$A$46:$F$120,3,0),""))&amp;""</f>
        <v/>
      </c>
      <c r="L365" s="209" t="str">
        <f>IFERROR(VLOOKUP($I365,'Institution Evaluation'!$A$55:$F$346,4,0),IFERROR(VLOOKUP($I365,'Privacy Analyst Evaluation'!$A$46:$F$120,4,0),""))&amp;""</f>
        <v/>
      </c>
      <c r="M365" s="209" t="str">
        <f>IFERROR(VLOOKUP($I365,'Institution Evaluation'!$A$55:$F$346,6,0),IFERROR(VLOOKUP($I365,'Privacy Analyst Evaluation'!$A$46:$F$120,6,0),""))&amp;""</f>
        <v/>
      </c>
      <c r="N365" s="61"/>
      <c r="O365" s="61"/>
      <c r="P365" s="61"/>
      <c r="Q365" s="61"/>
      <c r="R365" s="61"/>
      <c r="S365" s="61"/>
      <c r="T365" s="61"/>
      <c r="U365" s="61"/>
      <c r="V365" s="61"/>
      <c r="W365" s="61"/>
      <c r="X365" s="61"/>
      <c r="Y365" s="61"/>
      <c r="Z365" s="61"/>
      <c r="AA365" s="61"/>
      <c r="AB365" s="61"/>
      <c r="AC365" s="61"/>
      <c r="AD365" s="61"/>
      <c r="AE365" s="61"/>
      <c r="AF365" s="61"/>
      <c r="AG365" s="61"/>
      <c r="AH365" s="61"/>
    </row>
    <row r="366" ht="15.75" customHeight="1">
      <c r="A366" s="209">
        <f>IFERROR(IF($A365+1&gt;'(backend scoring)'!$T$335,"",$A365+1),"")</f>
        <v>75</v>
      </c>
      <c r="B366" s="209" t="str">
        <f t="array" ref="B366">XLOOKUP($A366,'(backend scoring)'!$V$2:$V$333,'(backend scoring)'!$A$2:$A$333,"")</f>
        <v>AIGN-03</v>
      </c>
      <c r="C366" s="209" t="str">
        <f>IFERROR(VLOOKUP($B366,'Institution Evaluation'!$A$55:$F$346,2,0),IFERROR(VLOOKUP($B366,'Privacy Analyst Evaluation'!$A$46:$F$120,2,0),""))&amp;""</f>
        <v>Have your staff completed responsible AI training?*</v>
      </c>
      <c r="D366" s="209" t="str">
        <f>IFERROR(VLOOKUP($B366,'Institution Evaluation'!$A$55:$F$346,3,0),IFERROR(VLOOKUP($B366,'Privacy Analyst Evaluation'!$A$46:$F$120,3,0),""))&amp;""</f>
        <v>Yes</v>
      </c>
      <c r="E366" s="209" t="str">
        <f>IFERROR(VLOOKUP($B366,'Institution Evaluation'!$A$55:$F$346,4,0),IFERROR(VLOOKUP($B366,'Privacy Analyst Evaluation'!$A$46:$F$120,4,0),""))&amp;""</f>
        <v>Product, engineering and model-operational staff receive role-based responsible-AI training covering model risk, bias awareness, privacy, and safe deployment. Training is part of onboarding and refreshed periodically. Training completion is tracked for audit. </v>
      </c>
      <c r="F366" s="209" t="str">
        <f>IFERROR(VLOOKUP($B366,'Institution Evaluation'!$A$55:$F$346,6,0),IFERROR(VLOOKUP($B366,'Privacy Analyst Evaluation'!$A$46:$F$120,6,0),""))&amp;""</f>
        <v/>
      </c>
      <c r="G366" s="248"/>
      <c r="H366" s="209" t="str">
        <f>IFERROR(IF($H365+1&gt;'(backend scoring)'!$Q$335,"",$H365+1),"")</f>
        <v/>
      </c>
      <c r="I366" s="209" t="str">
        <f t="array" ref="I366">XLOOKUP($H366,'(backend scoring)'!$S$2:$S$333,'(backend scoring)'!$A$2:$A$333,"")</f>
        <v/>
      </c>
      <c r="J366" s="209" t="str">
        <f>IFERROR(VLOOKUP($I366,'Institution Evaluation'!$A$55:$F$346,2,0),IFERROR(VLOOKUP($I366,'Privacy Analyst Evaluation'!$A$46:$F$120,2,0),""))</f>
        <v/>
      </c>
      <c r="K366" s="209" t="str">
        <f>IFERROR(VLOOKUP($I366,'Institution Evaluation'!$A$55:$F$346,3,0),IFERROR(VLOOKUP($I366,'Privacy Analyst Evaluation'!$A$46:$F$120,3,0),""))&amp;""</f>
        <v/>
      </c>
      <c r="L366" s="209" t="str">
        <f>IFERROR(VLOOKUP($I366,'Institution Evaluation'!$A$55:$F$346,4,0),IFERROR(VLOOKUP($I366,'Privacy Analyst Evaluation'!$A$46:$F$120,4,0),""))&amp;""</f>
        <v/>
      </c>
      <c r="M366" s="209" t="str">
        <f>IFERROR(VLOOKUP($I366,'Institution Evaluation'!$A$55:$F$346,6,0),IFERROR(VLOOKUP($I366,'Privacy Analyst Evaluation'!$A$46:$F$120,6,0),""))&amp;""</f>
        <v/>
      </c>
      <c r="N366" s="61"/>
      <c r="O366" s="61"/>
      <c r="P366" s="61"/>
      <c r="Q366" s="61"/>
      <c r="R366" s="61"/>
      <c r="S366" s="61"/>
      <c r="T366" s="61"/>
      <c r="U366" s="61"/>
      <c r="V366" s="61"/>
      <c r="W366" s="61"/>
      <c r="X366" s="61"/>
      <c r="Y366" s="61"/>
      <c r="Z366" s="61"/>
      <c r="AA366" s="61"/>
      <c r="AB366" s="61"/>
      <c r="AC366" s="61"/>
      <c r="AD366" s="61"/>
      <c r="AE366" s="61"/>
      <c r="AF366" s="61"/>
      <c r="AG366" s="61"/>
      <c r="AH366" s="61"/>
    </row>
    <row r="367" ht="15.75" customHeight="1">
      <c r="A367" s="209">
        <f>IFERROR(IF($A366+1&gt;'(backend scoring)'!$T$335,"",$A366+1),"")</f>
        <v>76</v>
      </c>
      <c r="B367" s="209" t="str">
        <f t="array" ref="B367">XLOOKUP($A367,'(backend scoring)'!$V$2:$V$333,'(backend scoring)'!$A$2:$A$333,"")</f>
        <v>AIPL-01</v>
      </c>
      <c r="C367" s="209" t="str">
        <f>IFERROR(VLOOKUP($B367,'Institution Evaluation'!$A$55:$F$346,2,0),IFERROR(VLOOKUP($B367,'Privacy Analyst Evaluation'!$A$46:$F$120,2,0),""))&amp;""</f>
        <v>Are your AI developer's policies, processes, procedures, and practices across the organization related to the mapping, measuring, and managing of AI risks conspicuously posted, unambiguous, and implemented effectively?*</v>
      </c>
      <c r="D367" s="209" t="str">
        <f>IFERROR(VLOOKUP($B367,'Institution Evaluation'!$A$55:$F$346,3,0),IFERROR(VLOOKUP($B367,'Privacy Analyst Evaluation'!$A$46:$F$120,3,0),""))&amp;""</f>
        <v>Yes</v>
      </c>
      <c r="E367" s="209" t="str">
        <f>IFERROR(VLOOKUP($B367,'Institution Evaluation'!$A$55:$F$346,4,0),IFERROR(VLOOKUP($B367,'Privacy Analyst Evaluation'!$A$46:$F$120,4,0),""))&amp;""</f>
        <v>CoGrader maintains published responsible-AI and secure-development policies that define roles, development gates, testing/validation requirements, and measurement of model risks (fairness, robustness, privacy). Policies are operationalized via the SDLC and are used to govern new features and model changes.</v>
      </c>
      <c r="F367" s="209" t="str">
        <f>IFERROR(VLOOKUP($B367,'Institution Evaluation'!$A$55:$F$346,6,0),IFERROR(VLOOKUP($B367,'Privacy Analyst Evaluation'!$A$46:$F$120,6,0),""))&amp;""</f>
        <v/>
      </c>
      <c r="G367" s="248"/>
      <c r="H367" s="209" t="str">
        <f>IFERROR(IF($H366+1&gt;'(backend scoring)'!$Q$335,"",$H366+1),"")</f>
        <v/>
      </c>
      <c r="I367" s="209" t="str">
        <f t="array" ref="I367">XLOOKUP($H367,'(backend scoring)'!$S$2:$S$333,'(backend scoring)'!$A$2:$A$333,"")</f>
        <v/>
      </c>
      <c r="J367" s="209" t="str">
        <f>IFERROR(VLOOKUP($I367,'Institution Evaluation'!$A$55:$F$346,2,0),IFERROR(VLOOKUP($I367,'Privacy Analyst Evaluation'!$A$46:$F$120,2,0),""))</f>
        <v/>
      </c>
      <c r="K367" s="209" t="str">
        <f>IFERROR(VLOOKUP($I367,'Institution Evaluation'!$A$55:$F$346,3,0),IFERROR(VLOOKUP($I367,'Privacy Analyst Evaluation'!$A$46:$F$120,3,0),""))&amp;""</f>
        <v/>
      </c>
      <c r="L367" s="209" t="str">
        <f>IFERROR(VLOOKUP($I367,'Institution Evaluation'!$A$55:$F$346,4,0),IFERROR(VLOOKUP($I367,'Privacy Analyst Evaluation'!$A$46:$F$120,4,0),""))&amp;""</f>
        <v/>
      </c>
      <c r="M367" s="209" t="str">
        <f>IFERROR(VLOOKUP($I367,'Institution Evaluation'!$A$55:$F$346,6,0),IFERROR(VLOOKUP($I367,'Privacy Analyst Evaluation'!$A$46:$F$120,6,0),""))&amp;""</f>
        <v/>
      </c>
      <c r="N367" s="61"/>
      <c r="O367" s="61"/>
      <c r="P367" s="61"/>
      <c r="Q367" s="61"/>
      <c r="R367" s="61"/>
      <c r="S367" s="61"/>
      <c r="T367" s="61"/>
      <c r="U367" s="61"/>
      <c r="V367" s="61"/>
      <c r="W367" s="61"/>
      <c r="X367" s="61"/>
      <c r="Y367" s="61"/>
      <c r="Z367" s="61"/>
      <c r="AA367" s="61"/>
      <c r="AB367" s="61"/>
      <c r="AC367" s="61"/>
      <c r="AD367" s="61"/>
      <c r="AE367" s="61"/>
      <c r="AF367" s="61"/>
      <c r="AG367" s="61"/>
      <c r="AH367" s="61"/>
    </row>
    <row r="368" ht="15.75" customHeight="1">
      <c r="A368" s="209">
        <f>IFERROR(IF($A367+1&gt;'(backend scoring)'!$T$335,"",$A367+1),"")</f>
        <v>77</v>
      </c>
      <c r="B368" s="209" t="str">
        <f t="array" ref="B368">XLOOKUP($A368,'(backend scoring)'!$V$2:$V$333,'(backend scoring)'!$A$2:$A$333,"")</f>
        <v>AIPL-02</v>
      </c>
      <c r="C368" s="209" t="str">
        <f>IFERROR(VLOOKUP($B368,'Institution Evaluation'!$A$55:$F$346,2,0),IFERROR(VLOOKUP($B368,'Privacy Analyst Evaluation'!$A$46:$F$120,2,0),""))&amp;""</f>
        <v>Have you identified and measured AI risks?*</v>
      </c>
      <c r="D368" s="209" t="str">
        <f>IFERROR(VLOOKUP($B368,'Institution Evaluation'!$A$55:$F$346,3,0),IFERROR(VLOOKUP($B368,'Privacy Analyst Evaluation'!$A$46:$F$120,3,0),""))&amp;""</f>
        <v>Yes</v>
      </c>
      <c r="E368" s="209" t="str">
        <f>IFERROR(VLOOKUP($B368,'Institution Evaluation'!$A$55:$F$346,4,0),IFERROR(VLOOKUP($B368,'Privacy Analyst Evaluation'!$A$46:$F$120,4,0),""))&amp;""</f>
        <v>We require risk assessments (model risk, bias, safety and privacy) prior to production promotion. Metrics and tests (performance, fairness checks, adversarial/input-anomaly tests) are collected and used to measure residual risk and drive remediation. Findings and metrics are tracked in the model governance record.</v>
      </c>
      <c r="F368" s="209" t="str">
        <f>IFERROR(VLOOKUP($B368,'Institution Evaluation'!$A$55:$F$346,6,0),IFERROR(VLOOKUP($B368,'Privacy Analyst Evaluation'!$A$46:$F$120,6,0),""))&amp;""</f>
        <v/>
      </c>
      <c r="G368" s="248"/>
      <c r="H368" s="209" t="str">
        <f>IFERROR(IF($H367+1&gt;'(backend scoring)'!$Q$335,"",$H367+1),"")</f>
        <v/>
      </c>
      <c r="I368" s="209" t="str">
        <f t="array" ref="I368">XLOOKUP($H368,'(backend scoring)'!$S$2:$S$333,'(backend scoring)'!$A$2:$A$333,"")</f>
        <v/>
      </c>
      <c r="J368" s="209" t="str">
        <f>IFERROR(VLOOKUP($I368,'Institution Evaluation'!$A$55:$F$346,2,0),IFERROR(VLOOKUP($I368,'Privacy Analyst Evaluation'!$A$46:$F$120,2,0),""))</f>
        <v/>
      </c>
      <c r="K368" s="209" t="str">
        <f>IFERROR(VLOOKUP($I368,'Institution Evaluation'!$A$55:$F$346,3,0),IFERROR(VLOOKUP($I368,'Privacy Analyst Evaluation'!$A$46:$F$120,3,0),""))&amp;""</f>
        <v/>
      </c>
      <c r="L368" s="209" t="str">
        <f>IFERROR(VLOOKUP($I368,'Institution Evaluation'!$A$55:$F$346,4,0),IFERROR(VLOOKUP($I368,'Privacy Analyst Evaluation'!$A$46:$F$120,4,0),""))&amp;""</f>
        <v/>
      </c>
      <c r="M368" s="209" t="str">
        <f>IFERROR(VLOOKUP($I368,'Institution Evaluation'!$A$55:$F$346,6,0),IFERROR(VLOOKUP($I368,'Privacy Analyst Evaluation'!$A$46:$F$120,6,0),""))&amp;""</f>
        <v/>
      </c>
      <c r="N368" s="51" t="s">
        <v>35</v>
      </c>
      <c r="O368" s="61"/>
      <c r="P368" s="61"/>
      <c r="Q368" s="61"/>
      <c r="R368" s="61"/>
      <c r="S368" s="61"/>
      <c r="T368" s="61"/>
      <c r="U368" s="61"/>
      <c r="V368" s="61"/>
      <c r="W368" s="61"/>
      <c r="X368" s="61"/>
      <c r="Y368" s="61"/>
      <c r="Z368" s="61"/>
      <c r="AA368" s="61"/>
      <c r="AB368" s="61"/>
      <c r="AC368" s="61"/>
      <c r="AD368" s="61"/>
      <c r="AE368" s="61"/>
      <c r="AF368" s="61"/>
      <c r="AG368" s="61"/>
      <c r="AH368" s="61"/>
    </row>
    <row r="369" ht="15.75" customHeight="1">
      <c r="A369" s="95" t="s">
        <v>469</v>
      </c>
      <c r="B369" s="95" t="s">
        <v>469</v>
      </c>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row>
    <row r="370" ht="15.75" hidden="1" customHeight="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row>
    <row r="371" ht="15.75" hidden="1" customHeight="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row>
    <row r="372" ht="15.75" hidden="1" customHeight="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row>
    <row r="373" ht="15.75" hidden="1" customHeight="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row>
    <row r="374" ht="15.75" hidden="1" customHeight="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row>
    <row r="375" ht="15.75" hidden="1" customHeight="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row>
    <row r="376" ht="15.75" hidden="1" customHeight="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row>
    <row r="377" ht="15.75" hidden="1" customHeight="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row>
    <row r="378" ht="15.75" hidden="1" customHeight="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row>
    <row r="379" ht="15.75" hidden="1" customHeight="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row>
    <row r="380" ht="15.75" hidden="1" customHeight="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row>
    <row r="381" ht="15.75" hidden="1" customHeight="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row>
    <row r="382" ht="15.75" hidden="1" customHeight="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row>
    <row r="383" ht="15.75" hidden="1" customHeight="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row>
    <row r="384" ht="15.75" hidden="1" customHeight="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row>
    <row r="385" ht="15.75" hidden="1" customHeight="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row>
    <row r="386" ht="15.75" hidden="1" customHeight="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row>
    <row r="387" ht="15.75" hidden="1" customHeight="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row>
    <row r="388" ht="15.75" hidden="1" customHeight="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row>
    <row r="389" ht="15.75" hidden="1" customHeight="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row>
    <row r="390" ht="15.75" hidden="1" customHeight="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row>
    <row r="391" ht="15.75" hidden="1" customHeight="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row>
    <row r="392" ht="15.75" hidden="1" customHeight="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row>
    <row r="393" ht="15.75" hidden="1" customHeight="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row>
    <row r="394" ht="15.75" hidden="1" customHeight="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row>
    <row r="395" ht="15.75" hidden="1" customHeight="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row>
    <row r="396" ht="15.75" hidden="1" customHeight="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row>
    <row r="397" ht="15.75" hidden="1" customHeight="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row>
    <row r="398" ht="15.75" hidden="1" customHeight="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row>
    <row r="399" ht="15.75" hidden="1" customHeight="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row>
    <row r="400" ht="15.75" hidden="1" customHeight="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row>
    <row r="401" ht="15.75" hidden="1" customHeight="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row>
    <row r="402" ht="15.75" hidden="1" customHeight="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row>
    <row r="403" ht="15.75" hidden="1" customHeight="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row>
    <row r="404" ht="15.75" hidden="1" customHeight="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row>
    <row r="405" ht="15.75" hidden="1" customHeight="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row>
    <row r="406" ht="15.75" hidden="1" customHeight="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row>
    <row r="407" ht="15.75" hidden="1" customHeight="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row>
    <row r="408" ht="15.75" hidden="1" customHeight="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row>
    <row r="409" ht="15.75" hidden="1" customHeight="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row>
    <row r="410" ht="15.75" hidden="1" customHeight="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row>
    <row r="411" ht="15.75" hidden="1" customHeight="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row>
    <row r="412" ht="15.75" hidden="1" customHeight="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row>
    <row r="413" ht="15.75" hidden="1" customHeight="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row>
    <row r="414" ht="15.75" hidden="1" customHeight="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row>
    <row r="415" ht="15.75" hidden="1" customHeight="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row>
    <row r="416" ht="15.75" hidden="1" customHeight="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row>
    <row r="417" ht="15.75" hidden="1" customHeight="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row>
    <row r="418" ht="15.75" hidden="1" customHeight="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row>
    <row r="419" ht="15.75" hidden="1" customHeight="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row>
    <row r="420" ht="15.75" hidden="1" customHeight="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row>
    <row r="421" ht="15.75" hidden="1" customHeight="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row>
    <row r="422" ht="15.75" hidden="1" customHeight="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row>
    <row r="423" ht="15.75" hidden="1" customHeight="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row>
    <row r="424" ht="15.75" hidden="1" customHeight="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row>
    <row r="425" ht="15.75" hidden="1" customHeight="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row>
    <row r="426" ht="15.75" hidden="1" customHeight="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row>
    <row r="427" ht="15.75" hidden="1" customHeight="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row>
    <row r="428" ht="15.75" hidden="1" customHeight="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row>
    <row r="429" ht="15.75" hidden="1" customHeight="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row>
    <row r="430" ht="15.75" hidden="1" customHeight="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row>
    <row r="431" ht="15.75" hidden="1" customHeight="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row>
    <row r="432" ht="15.75" hidden="1" customHeight="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row>
    <row r="433" ht="15.75" hidden="1" customHeight="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row>
    <row r="434" ht="15.75" hidden="1" customHeight="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row>
    <row r="435" ht="15.75" hidden="1" customHeight="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row>
    <row r="436" ht="15.75" hidden="1" customHeight="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row>
    <row r="437" ht="15.75" hidden="1" customHeight="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row>
    <row r="438" ht="15.75" hidden="1" customHeight="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row>
    <row r="439" ht="15.75" hidden="1" customHeight="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row>
    <row r="440" ht="15.75" hidden="1" customHeight="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row>
    <row r="441" ht="15.75" hidden="1" customHeight="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row>
    <row r="442" ht="15.75" hidden="1" customHeight="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row>
    <row r="443" ht="15.75" hidden="1" customHeight="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row>
    <row r="444" ht="15.75" hidden="1" customHeight="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row>
    <row r="445" ht="15.75" hidden="1" customHeight="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row>
    <row r="446" ht="15.75" hidden="1" customHeight="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row>
    <row r="447" ht="15.75" hidden="1" customHeight="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row>
    <row r="448" ht="15.75" hidden="1" customHeight="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row>
    <row r="449" ht="15.75" hidden="1" customHeight="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row>
    <row r="450" ht="15.75" hidden="1" customHeight="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row>
    <row r="451" ht="15.75" hidden="1" customHeight="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row>
    <row r="452" ht="15.75" hidden="1" customHeight="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row>
    <row r="453" ht="15.75" hidden="1" customHeight="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row>
    <row r="454" ht="15.75" hidden="1" customHeight="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row>
    <row r="455" ht="15.75" hidden="1" customHeight="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row>
    <row r="456" ht="15.75" hidden="1" customHeight="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row>
    <row r="457" ht="15.75" hidden="1" customHeight="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row>
    <row r="458" ht="15.75" hidden="1" customHeight="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row>
    <row r="459" ht="15.75" hidden="1" customHeight="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row>
    <row r="460" ht="15.75" hidden="1" customHeight="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row>
    <row r="461" ht="15.75" hidden="1" customHeight="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row>
    <row r="462" ht="15.75" hidden="1" customHeight="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row>
    <row r="463" ht="15.75" hidden="1" customHeight="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row>
    <row r="464" ht="15.75" hidden="1" customHeight="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row>
    <row r="465" ht="15.75" hidden="1" customHeight="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row>
    <row r="466" ht="15.75" hidden="1" customHeight="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row>
    <row r="467" ht="15.75" hidden="1" customHeight="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row>
    <row r="468" ht="15.75" hidden="1" customHeight="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row>
    <row r="469" ht="15.75" hidden="1" customHeight="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row>
    <row r="470" ht="15.75" hidden="1" customHeight="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row>
    <row r="471" ht="15.75" hidden="1" customHeight="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row>
    <row r="472" ht="15.75" hidden="1" customHeight="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row>
    <row r="473" ht="15.75" hidden="1" customHeight="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row>
    <row r="474" ht="15.75" hidden="1" customHeight="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row>
    <row r="475" ht="15.75" hidden="1" customHeight="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row>
    <row r="476" ht="15.75" hidden="1" customHeight="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row>
    <row r="477" ht="15.75" hidden="1" customHeight="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row>
    <row r="478" ht="15.75" hidden="1" customHeight="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row>
    <row r="479" ht="15.75" hidden="1" customHeight="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row>
    <row r="480" ht="15.75" hidden="1" customHeight="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row>
    <row r="481" ht="15.75" hidden="1" customHeight="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row>
    <row r="482" ht="15.75" hidden="1" customHeight="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row>
    <row r="483" ht="15.75" hidden="1" customHeight="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row>
    <row r="484" ht="15.75" hidden="1" customHeight="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row>
    <row r="485" ht="15.75" hidden="1" customHeight="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row>
    <row r="486" ht="15.75" hidden="1" customHeight="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row>
    <row r="487" ht="15.75" hidden="1" customHeight="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row>
    <row r="488" ht="15.75" hidden="1" customHeight="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row>
    <row r="489" ht="15.75" hidden="1" customHeight="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row>
    <row r="490" ht="15.75" hidden="1" customHeight="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row>
    <row r="491" ht="15.75" hidden="1" customHeight="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row>
    <row r="492" ht="15.75" hidden="1" customHeight="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row>
    <row r="493" ht="15.75" hidden="1" customHeight="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row>
    <row r="494" ht="15.75" hidden="1" customHeight="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row>
    <row r="495" ht="15.75" hidden="1" customHeight="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row>
    <row r="496" ht="15.75" hidden="1" customHeight="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row>
    <row r="497" ht="15.75" hidden="1" customHeight="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row>
    <row r="498" ht="15.75" hidden="1" customHeight="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row>
    <row r="499" ht="15.75" hidden="1" customHeight="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row>
    <row r="500" ht="15.75" hidden="1" customHeight="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row>
    <row r="501" ht="15.75" hidden="1" customHeight="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row>
    <row r="502" ht="15.75" hidden="1" customHeight="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row>
    <row r="503" ht="15.75" hidden="1" customHeight="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row>
    <row r="504" ht="15.75" hidden="1" customHeight="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row>
    <row r="505" ht="15.75" hidden="1" customHeight="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row>
    <row r="506" ht="15.75" hidden="1" customHeight="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row>
    <row r="507" ht="15.75" hidden="1" customHeight="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row>
    <row r="508" ht="15.75" hidden="1" customHeight="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row>
    <row r="509" ht="15.75" hidden="1" customHeight="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row>
    <row r="510" ht="15.75" hidden="1" customHeight="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row>
    <row r="511" ht="15.75" hidden="1" customHeight="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row>
    <row r="512" ht="15.75" hidden="1" customHeight="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row>
    <row r="513" ht="15.75" hidden="1" customHeight="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row>
    <row r="514" ht="15.75" hidden="1" customHeight="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row>
    <row r="515" ht="15.75" hidden="1" customHeight="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row>
    <row r="516" ht="15.75" hidden="1" customHeight="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row>
    <row r="517" ht="15.75" hidden="1" customHeight="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row>
    <row r="518" ht="15.75" hidden="1" customHeight="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row>
    <row r="519" ht="15.75" hidden="1" customHeight="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row>
    <row r="520" ht="15.75" hidden="1" customHeight="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row>
    <row r="521" ht="15.75" hidden="1" customHeight="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row>
    <row r="522" ht="15.75" hidden="1" customHeight="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row>
    <row r="523" ht="15.75" hidden="1" customHeight="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row>
    <row r="524" ht="15.75" hidden="1" customHeight="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row>
    <row r="525" ht="15.75" hidden="1" customHeight="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row>
    <row r="526" ht="15.75" hidden="1" customHeight="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row>
    <row r="527" ht="15.75" hidden="1" customHeight="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row>
    <row r="528" ht="15.75" hidden="1" customHeight="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row>
    <row r="529" ht="15.75" hidden="1" customHeight="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row>
    <row r="530" ht="15.75" hidden="1" customHeight="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row>
    <row r="531" ht="15.75" hidden="1" customHeight="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row>
    <row r="532" ht="15.75" hidden="1" customHeight="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row>
    <row r="533" ht="15.75" hidden="1" customHeight="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row>
    <row r="534" ht="15.75" hidden="1" customHeight="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row>
    <row r="535" ht="15.75" hidden="1" customHeight="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row>
    <row r="536" ht="15.75" hidden="1" customHeight="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row>
    <row r="537" ht="15.75" hidden="1" customHeight="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row>
    <row r="538" ht="15.75" hidden="1" customHeight="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row>
    <row r="539" ht="15.75" hidden="1" customHeight="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row>
    <row r="540" ht="15.75" hidden="1" customHeight="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row>
    <row r="541" ht="15.75" hidden="1" customHeight="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row>
    <row r="542" ht="15.75" hidden="1" customHeight="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row>
    <row r="543" ht="15.75" hidden="1" customHeight="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row>
    <row r="544" ht="15.75" hidden="1" customHeight="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row>
    <row r="545" ht="15.75" hidden="1" customHeight="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row>
    <row r="546" ht="15.75" hidden="1" customHeight="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row>
    <row r="547" ht="15.75" hidden="1" customHeight="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row>
    <row r="548" ht="15.75" hidden="1" customHeight="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row>
    <row r="549" ht="15.75" hidden="1" customHeight="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row>
    <row r="550" ht="15.75" hidden="1" customHeight="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row>
    <row r="551" ht="15.75" hidden="1" customHeight="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row>
    <row r="552" ht="15.75" hidden="1" customHeight="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row>
    <row r="553" ht="15.75" hidden="1" customHeight="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row>
    <row r="554" ht="15.75" hidden="1" customHeight="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row>
    <row r="555" ht="15.75" hidden="1" customHeight="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row>
    <row r="556" ht="15.75" hidden="1" customHeight="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row>
    <row r="557" ht="15.75" hidden="1" customHeight="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row>
    <row r="558" ht="15.75" hidden="1" customHeight="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row>
    <row r="559" ht="15.75" hidden="1" customHeight="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row>
    <row r="560" ht="15.75" hidden="1" customHeight="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row>
    <row r="561" ht="15.75" hidden="1" customHeight="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row>
    <row r="562" ht="15.75" hidden="1" customHeight="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row>
    <row r="563" ht="15.75" hidden="1" customHeight="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row>
    <row r="564" ht="15.75" hidden="1" customHeight="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row>
    <row r="565" ht="15.75" hidden="1" customHeight="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row>
    <row r="566" ht="15.75" hidden="1" customHeight="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row>
    <row r="567" ht="15.75" hidden="1" customHeight="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row>
    <row r="568" ht="15.75" hidden="1" customHeight="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row>
    <row r="569" ht="15.75" hidden="1" customHeight="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row>
    <row r="570"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row>
    <row r="571"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row>
    <row r="57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row>
    <row r="573"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row>
    <row r="574"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row>
    <row r="575"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row>
    <row r="57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row>
    <row r="577"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row>
    <row r="578"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row>
    <row r="579"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row>
    <row r="580"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row>
    <row r="581"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row>
    <row r="58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row>
    <row r="583"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row>
    <row r="584"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row>
    <row r="585"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row>
    <row r="58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row>
    <row r="587"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row>
    <row r="588"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row>
    <row r="589"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row>
    <row r="590"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row>
    <row r="591"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row>
    <row r="59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row>
    <row r="593"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row>
    <row r="594"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row>
    <row r="595"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row>
    <row r="59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row>
    <row r="597"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row>
    <row r="598"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row>
    <row r="599"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row>
    <row r="600"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row>
    <row r="601"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row>
    <row r="60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row>
    <row r="603"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row>
    <row r="604"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row>
    <row r="605"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row>
    <row r="60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row>
    <row r="607"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row>
    <row r="608"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row>
    <row r="609"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row>
    <row r="610"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row>
    <row r="611"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row>
    <row r="61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row>
    <row r="613"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row>
    <row r="614"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row>
    <row r="615"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row>
    <row r="61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row>
    <row r="617"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row>
    <row r="618"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row>
    <row r="619"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row>
    <row r="620"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row>
    <row r="621"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row>
    <row r="6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row>
    <row r="623"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row>
    <row r="624"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row>
    <row r="625"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row>
    <row r="6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row>
    <row r="627"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row>
    <row r="628"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row>
    <row r="629"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row>
    <row r="630"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row>
    <row r="631"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row>
    <row r="63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row>
    <row r="633"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row>
    <row r="634"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row>
    <row r="635"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row>
    <row r="63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row>
    <row r="637"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row>
    <row r="638"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row>
    <row r="639"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row>
    <row r="640"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row>
    <row r="641"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row>
    <row r="64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row>
    <row r="643"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row>
    <row r="644"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row>
    <row r="645"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row>
    <row r="64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row>
    <row r="647"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row>
    <row r="648"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row>
    <row r="649"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row>
    <row r="650"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row>
    <row r="651"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row>
    <row r="65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row>
    <row r="653"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row>
    <row r="654"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row>
    <row r="655"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row>
    <row r="65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row>
    <row r="657"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row>
    <row r="658"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row>
    <row r="659"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row>
    <row r="660"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row>
    <row r="661"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row>
    <row r="66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row>
    <row r="663"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row>
    <row r="664"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row>
    <row r="665"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row>
    <row r="66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row>
    <row r="667"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row>
    <row r="668"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row>
    <row r="669"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row>
    <row r="670"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row>
    <row r="671"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row>
    <row r="67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row>
    <row r="673"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row>
    <row r="674"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row>
    <row r="675"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row>
    <row r="67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row>
    <row r="677"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row>
    <row r="678"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row>
    <row r="679"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row>
    <row r="680"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row>
    <row r="681"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row>
    <row r="68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row>
    <row r="683"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row>
    <row r="684"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row>
    <row r="685"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row>
    <row r="68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row>
    <row r="687"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row>
    <row r="688"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row>
    <row r="689"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row>
    <row r="690"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row>
    <row r="691"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row>
    <row r="69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row>
    <row r="693"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row>
    <row r="694"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row>
    <row r="695"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row>
    <row r="69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row>
    <row r="697"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row>
    <row r="698"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row>
    <row r="699"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row>
    <row r="700"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row>
    <row r="701"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row>
    <row r="70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row>
    <row r="703"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row>
    <row r="704"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row>
    <row r="705"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row>
    <row r="70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row>
    <row r="707"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row>
    <row r="708"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row>
    <row r="709"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row>
    <row r="710"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row>
    <row r="711"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row>
    <row r="71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row>
    <row r="713"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row>
    <row r="714"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row>
    <row r="715"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row>
    <row r="71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row>
    <row r="717"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row>
    <row r="718"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row>
    <row r="719"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row>
    <row r="720"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row>
    <row r="721"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row>
    <row r="7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row>
    <row r="723"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row>
    <row r="724"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row>
    <row r="725"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row>
    <row r="7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row>
    <row r="727"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row>
    <row r="728"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row>
    <row r="729"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row>
    <row r="730"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row>
    <row r="731"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row>
    <row r="73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row>
    <row r="733"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row>
    <row r="734"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row>
    <row r="735"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row>
    <row r="73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row>
    <row r="737"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row>
    <row r="738"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row>
    <row r="739"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row>
    <row r="740"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row>
    <row r="741"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row>
    <row r="74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row>
    <row r="743"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row>
    <row r="744"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row>
    <row r="745"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row>
    <row r="74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row>
    <row r="747"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row>
    <row r="748"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row>
    <row r="749"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row>
    <row r="750"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row>
    <row r="751"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row>
    <row r="75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row>
    <row r="753"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row>
    <row r="754"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row>
    <row r="755"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row>
    <row r="75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row>
    <row r="757"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row>
    <row r="758"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row>
    <row r="759"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row>
    <row r="760"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row>
    <row r="761"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row>
    <row r="76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row>
    <row r="763"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row>
    <row r="764"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row>
    <row r="765"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row>
    <row r="76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row>
    <row r="767"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row>
    <row r="768"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row>
    <row r="769"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row>
    <row r="770"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row>
    <row r="771"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row>
    <row r="77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row>
    <row r="773"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row>
    <row r="774"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row>
    <row r="775"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row>
    <row r="77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row>
    <row r="777"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row>
    <row r="778"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row>
    <row r="779"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row>
    <row r="780"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row>
    <row r="781"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row>
    <row r="78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row>
    <row r="783"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row>
    <row r="784"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row>
    <row r="785"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row>
    <row r="78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row>
    <row r="787"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row>
    <row r="788"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row>
    <row r="789"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row>
    <row r="790"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row>
    <row r="791"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row>
    <row r="79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row>
    <row r="793"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row>
    <row r="794"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row>
    <row r="795"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row>
    <row r="79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row>
    <row r="797"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row>
    <row r="798"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row>
    <row r="799"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row>
    <row r="800"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row>
    <row r="801"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row>
    <row r="802"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row>
    <row r="803"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row>
    <row r="804"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row>
    <row r="805"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row>
    <row r="80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row>
    <row r="807"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row>
    <row r="808"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row>
    <row r="809"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row>
    <row r="810"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row>
    <row r="811"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row>
    <row r="812"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row>
    <row r="813"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row>
    <row r="814"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row>
    <row r="815"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row>
    <row r="81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row>
    <row r="817"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row>
    <row r="818"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row>
    <row r="819"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row>
    <row r="820"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row>
    <row r="821"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row>
    <row r="822"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row>
    <row r="823"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row>
    <row r="824"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row>
    <row r="825"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row>
    <row r="8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row>
    <row r="827"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row>
    <row r="828"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row>
    <row r="829"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row>
    <row r="830"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row>
    <row r="831"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row>
    <row r="832"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row>
    <row r="833"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row>
    <row r="834"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row>
    <row r="835"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row>
    <row r="83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row>
    <row r="837"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row>
    <row r="838"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row>
    <row r="839"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row>
    <row r="840"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row>
    <row r="841"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row>
    <row r="842"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row>
    <row r="843"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row>
    <row r="844"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row>
    <row r="845"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row>
    <row r="84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row>
    <row r="847"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row>
    <row r="848"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row>
    <row r="849"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row>
    <row r="850"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row>
    <row r="851"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row>
    <row r="852"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row>
    <row r="853"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row>
    <row r="854"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row>
    <row r="855"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row>
    <row r="85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row>
    <row r="857"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row>
    <row r="858"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row>
    <row r="859"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row>
    <row r="860"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row>
    <row r="861"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row>
    <row r="862"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row>
    <row r="863"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row>
    <row r="864"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row>
    <row r="865"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row>
    <row r="86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row>
    <row r="867"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row>
    <row r="868"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row>
    <row r="869"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row>
    <row r="870"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row>
    <row r="871"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row>
    <row r="872"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row>
    <row r="873"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row>
    <row r="874"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row>
    <row r="875"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row>
    <row r="87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row>
    <row r="877"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row>
    <row r="878"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row>
    <row r="879"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row>
    <row r="880"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row>
    <row r="881"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row>
    <row r="882"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row>
    <row r="883"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row>
    <row r="884"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row>
    <row r="885"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row>
    <row r="88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row>
    <row r="887"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row>
    <row r="888"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row>
    <row r="889"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row>
    <row r="890"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row>
    <row r="891"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row>
    <row r="892"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row>
    <row r="893"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row>
    <row r="894"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row>
    <row r="895"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row>
    <row r="89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row>
    <row r="897"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row>
    <row r="898"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row>
    <row r="899"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row>
    <row r="900"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row>
    <row r="901"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row>
    <row r="902"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row>
    <row r="903"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row>
    <row r="904"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row>
    <row r="905"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row>
    <row r="90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row>
    <row r="907"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row>
    <row r="908"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row>
    <row r="909"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row>
    <row r="910"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row>
    <row r="911"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row>
    <row r="912"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row>
    <row r="913"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row>
    <row r="914"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row>
    <row r="915"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row>
    <row r="91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row>
    <row r="917"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row>
    <row r="918"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row>
    <row r="919"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row>
    <row r="920"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row>
    <row r="921"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row>
    <row r="922"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row>
    <row r="923"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row>
    <row r="924"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row>
    <row r="925"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row>
    <row r="9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row>
    <row r="927"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row>
    <row r="928"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row>
    <row r="929"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row>
    <row r="930"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row>
    <row r="931"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row>
    <row r="932"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row>
    <row r="933"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row>
    <row r="934"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row>
    <row r="935"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row>
    <row r="93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row>
    <row r="937"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row>
    <row r="938"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row>
    <row r="939"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row>
    <row r="940"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row>
    <row r="941"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row>
    <row r="942"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row>
    <row r="943"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row>
    <row r="944"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row>
    <row r="945"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row>
    <row r="94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row>
    <row r="947"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row>
    <row r="948"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row>
    <row r="949"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row>
    <row r="950"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row>
    <row r="951"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row>
    <row r="952"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row>
    <row r="953"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row>
    <row r="954"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row>
    <row r="955"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row>
    <row r="95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row>
    <row r="957"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row>
    <row r="958"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row>
    <row r="959"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row>
    <row r="960"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row>
    <row r="961"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row>
    <row r="962"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row>
    <row r="963"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row>
    <row r="964"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row>
    <row r="965"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row>
    <row r="96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row>
    <row r="967"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row>
    <row r="968"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row>
    <row r="969"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row>
    <row r="970"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row>
    <row r="971"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row>
    <row r="972"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row>
    <row r="973"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row>
    <row r="974"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row>
    <row r="975"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row>
    <row r="97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row>
    <row r="977"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row>
    <row r="978"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row>
    <row r="979"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row>
    <row r="980"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row>
    <row r="981"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row>
    <row r="982"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row>
    <row r="983"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row>
    <row r="984"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row>
    <row r="985"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row>
    <row r="98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row>
    <row r="987"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row>
    <row r="988"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row>
    <row r="989"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row>
    <row r="990"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row>
    <row r="991"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row>
    <row r="992"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row>
    <row r="993"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row>
    <row r="994"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row>
    <row r="995"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row>
    <row r="99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row>
    <row r="997"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row>
    <row r="998"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row>
    <row r="999"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row>
    <row r="1000"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row>
  </sheetData>
  <hyperlinks>
    <hyperlink r:id="rId1" ref="A8"/>
  </hyperlinks>
  <printOptions/>
  <pageMargins bottom="0.75" footer="0.0" header="0.0" left="0.7" right="0.7" top="0.75"/>
  <pageSetup orientation="portrait"/>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0B233"/>
    <pageSetUpPr/>
  </sheetPr>
  <sheetViews>
    <sheetView showGridLines="0" workbookViewId="0"/>
  </sheetViews>
  <sheetFormatPr customHeight="1" defaultColWidth="9.18" defaultRowHeight="15.0"/>
  <cols>
    <col customWidth="1" min="1" max="1" width="18.82"/>
    <col customWidth="1" min="2" max="2" width="41.36"/>
    <col customWidth="1" min="3" max="9" width="19.64"/>
    <col customWidth="1" min="10" max="10" width="18.82"/>
    <col customWidth="1" hidden="1" min="11" max="11" width="16.09"/>
    <col customWidth="1" min="12" max="12" width="8.45"/>
    <col customWidth="1" hidden="1" min="13" max="14" width="8.45"/>
    <col customWidth="1" min="15" max="26" width="8.45"/>
  </cols>
  <sheetData>
    <row r="1" ht="23.25" hidden="1" customHeight="1">
      <c r="A1" s="61" t="s">
        <v>654</v>
      </c>
      <c r="B1" s="61"/>
      <c r="C1" s="61"/>
      <c r="D1" s="61"/>
      <c r="E1" s="61"/>
      <c r="F1" s="61"/>
      <c r="G1" s="61"/>
      <c r="H1" s="61"/>
      <c r="I1" s="61"/>
      <c r="J1" s="61"/>
      <c r="K1" s="61"/>
      <c r="L1" s="61"/>
      <c r="M1" s="61"/>
      <c r="N1" s="61"/>
      <c r="O1" s="61"/>
      <c r="P1" s="61"/>
      <c r="Q1" s="61"/>
      <c r="R1" s="61"/>
      <c r="S1" s="61"/>
      <c r="T1" s="61"/>
      <c r="U1" s="61"/>
      <c r="V1" s="61"/>
      <c r="W1" s="61"/>
      <c r="X1" s="61"/>
      <c r="Y1" s="61"/>
      <c r="Z1" s="61"/>
    </row>
    <row r="2" ht="36.0" customHeight="1">
      <c r="A2" s="110" t="s">
        <v>665</v>
      </c>
      <c r="B2" s="110"/>
      <c r="C2" s="110"/>
      <c r="D2" s="110"/>
      <c r="E2" s="110"/>
      <c r="F2" s="110"/>
      <c r="G2" s="110"/>
      <c r="H2" s="110"/>
      <c r="I2" s="112" t="str">
        <f>'Auto Responses'!$A$36</f>
        <v>Version 4.1.2</v>
      </c>
      <c r="J2" s="112"/>
      <c r="K2" s="249"/>
      <c r="L2" s="249"/>
      <c r="M2" s="249"/>
      <c r="N2" s="249"/>
      <c r="O2" s="249"/>
      <c r="P2" s="249"/>
      <c r="Q2" s="249"/>
      <c r="R2" s="249"/>
      <c r="S2" s="249"/>
      <c r="T2" s="249"/>
      <c r="U2" s="249"/>
      <c r="V2" s="249"/>
      <c r="W2" s="249"/>
      <c r="X2" s="249"/>
      <c r="Y2" s="249"/>
      <c r="Z2" s="249"/>
    </row>
    <row r="3" ht="21.0" customHeight="1">
      <c r="A3" s="114"/>
      <c r="B3" s="114"/>
      <c r="C3" s="114"/>
      <c r="D3" s="114"/>
      <c r="E3" s="114"/>
      <c r="F3" s="114"/>
      <c r="G3" s="114"/>
      <c r="H3" s="114"/>
      <c r="I3" s="114"/>
      <c r="J3" s="114"/>
      <c r="K3" s="61"/>
      <c r="L3" s="61"/>
      <c r="M3" s="61"/>
      <c r="N3" s="61"/>
      <c r="O3" s="61"/>
      <c r="P3" s="61"/>
      <c r="Q3" s="61"/>
      <c r="R3" s="61"/>
      <c r="S3" s="61"/>
      <c r="T3" s="61"/>
      <c r="U3" s="61"/>
      <c r="V3" s="61"/>
      <c r="W3" s="61"/>
      <c r="X3" s="61"/>
      <c r="Y3" s="61"/>
      <c r="Z3" s="61"/>
    </row>
    <row r="4" ht="36.0" customHeight="1">
      <c r="A4" s="115" t="s">
        <v>593</v>
      </c>
      <c r="B4" s="116"/>
      <c r="C4" s="116"/>
      <c r="D4" s="116"/>
      <c r="E4" s="116"/>
      <c r="F4" s="116"/>
      <c r="G4" s="116"/>
      <c r="H4" s="116"/>
      <c r="I4" s="116"/>
      <c r="J4" s="116"/>
      <c r="K4" s="61"/>
      <c r="L4" s="61"/>
      <c r="M4" s="61"/>
      <c r="N4" s="61"/>
      <c r="O4" s="61"/>
      <c r="P4" s="61"/>
      <c r="Q4" s="61"/>
      <c r="R4" s="61"/>
      <c r="S4" s="61"/>
      <c r="T4" s="61"/>
      <c r="U4" s="61"/>
      <c r="V4" s="61"/>
      <c r="W4" s="61"/>
      <c r="X4" s="61"/>
      <c r="Y4" s="61"/>
      <c r="Z4" s="61"/>
    </row>
    <row r="5" ht="19.5" customHeight="1">
      <c r="A5" s="117" t="str">
        <f>HLOOKUP($A$4,'Auto Responses'!$F$2:$F$7,2,0)&amp;""</f>
        <v>1. Upon initial review, you can check the "Non-Negotiable" box by any question to compile a report of questions that may prohibit a full review.</v>
      </c>
      <c r="B5" s="117"/>
      <c r="C5" s="117"/>
      <c r="D5" s="117"/>
      <c r="E5" s="117"/>
      <c r="F5" s="117"/>
      <c r="G5" s="117"/>
      <c r="H5" s="117"/>
      <c r="I5" s="117"/>
      <c r="J5" s="117"/>
      <c r="K5" s="118"/>
      <c r="L5" s="118"/>
      <c r="M5" s="118"/>
      <c r="N5" s="118"/>
      <c r="O5" s="118"/>
      <c r="P5" s="118"/>
      <c r="Q5" s="118"/>
      <c r="R5" s="118"/>
      <c r="S5" s="118"/>
      <c r="T5" s="118"/>
      <c r="U5" s="118"/>
      <c r="V5" s="118"/>
      <c r="W5" s="118"/>
      <c r="X5" s="118"/>
      <c r="Y5" s="118"/>
      <c r="Z5" s="118"/>
    </row>
    <row r="6" ht="19.5" customHeight="1">
      <c r="A6" s="117" t="str">
        <f>HLOOKUP($A$4,'Auto Responses'!$F$2:$F$7,3,0)&amp;""</f>
        <v>2. When evaluating an answer, a default importance level has been set. You can use the "Importance Override" dropdown to override the default and adjust the value of the question.</v>
      </c>
      <c r="B6" s="117"/>
      <c r="C6" s="117"/>
      <c r="D6" s="117"/>
      <c r="E6" s="117"/>
      <c r="F6" s="117"/>
      <c r="G6" s="117"/>
      <c r="H6" s="117"/>
      <c r="I6" s="117"/>
      <c r="J6" s="117"/>
      <c r="K6" s="118"/>
      <c r="L6" s="118"/>
      <c r="M6" s="118"/>
      <c r="N6" s="118"/>
      <c r="O6" s="118"/>
      <c r="P6" s="118"/>
      <c r="Q6" s="118"/>
      <c r="R6" s="118"/>
      <c r="S6" s="118"/>
      <c r="T6" s="118"/>
      <c r="U6" s="118"/>
      <c r="V6" s="118"/>
      <c r="W6" s="118"/>
      <c r="X6" s="118"/>
      <c r="Y6" s="118"/>
      <c r="Z6" s="118"/>
    </row>
    <row r="7" ht="19.5" customHeight="1">
      <c r="A7" s="117" t="str">
        <f>HLOOKUP($A$4,'Auto Responses'!$F$2:$F$7,4,0)&amp;""</f>
        <v>3. For questions that are qualitative or for which you disagree with the preferred response, make a selection in the "Compliant Override" dropdown to adjust the question's impact on the score.</v>
      </c>
      <c r="B7" s="117"/>
      <c r="C7" s="117"/>
      <c r="D7" s="117"/>
      <c r="E7" s="117"/>
      <c r="F7" s="117"/>
      <c r="G7" s="117"/>
      <c r="H7" s="117"/>
      <c r="I7" s="117"/>
      <c r="J7" s="117"/>
      <c r="K7" s="118"/>
      <c r="L7" s="118"/>
      <c r="M7" s="118"/>
      <c r="N7" s="118"/>
      <c r="O7" s="118"/>
      <c r="P7" s="118"/>
      <c r="Q7" s="118"/>
      <c r="R7" s="118"/>
      <c r="S7" s="118"/>
      <c r="T7" s="118"/>
      <c r="U7" s="118"/>
      <c r="V7" s="118"/>
      <c r="W7" s="118"/>
      <c r="X7" s="118"/>
      <c r="Y7" s="118"/>
      <c r="Z7" s="118"/>
    </row>
    <row r="8" ht="19.5" customHeight="1">
      <c r="A8" s="117" t="str">
        <f>HLOOKUP($A$4,'Auto Responses'!$F$2:$F$7,5,0)&amp;""</f>
        <v>4. Each worksheet shows a report for that section. See the "Analyst Report" sheet for a full report of all sections. </v>
      </c>
      <c r="B8" s="117"/>
      <c r="C8" s="117"/>
      <c r="D8" s="117"/>
      <c r="E8" s="117"/>
      <c r="F8" s="117"/>
      <c r="G8" s="117"/>
      <c r="H8" s="117"/>
      <c r="I8" s="117"/>
      <c r="J8" s="117"/>
      <c r="K8" s="118"/>
      <c r="L8" s="118"/>
      <c r="M8" s="118"/>
      <c r="N8" s="118"/>
      <c r="O8" s="118"/>
      <c r="P8" s="118"/>
      <c r="Q8" s="118"/>
      <c r="R8" s="118"/>
      <c r="S8" s="118"/>
      <c r="T8" s="118"/>
      <c r="U8" s="118"/>
      <c r="V8" s="118"/>
      <c r="W8" s="118"/>
      <c r="X8" s="118"/>
      <c r="Y8" s="118"/>
      <c r="Z8" s="118"/>
    </row>
    <row r="9" ht="19.5" customHeight="1">
      <c r="A9" s="117" t="str">
        <f>HLOOKUP($A$4,'Auto Responses'!$F$2:$F$7,6,0)&amp;""</f>
        <v>5. If you are evaluating a question that appears in an earlier section, the Importance and Compliant Override cannot be changed but additional notes can be added. </v>
      </c>
      <c r="B9" s="117"/>
      <c r="C9" s="117"/>
      <c r="D9" s="117"/>
      <c r="E9" s="117"/>
      <c r="F9" s="117"/>
      <c r="G9" s="117"/>
      <c r="H9" s="117"/>
      <c r="I9" s="117"/>
      <c r="J9" s="117"/>
      <c r="K9" s="118"/>
      <c r="L9" s="118"/>
      <c r="M9" s="118"/>
      <c r="N9" s="118"/>
      <c r="O9" s="118"/>
      <c r="P9" s="118"/>
      <c r="Q9" s="118"/>
      <c r="R9" s="118"/>
      <c r="S9" s="118"/>
      <c r="T9" s="118"/>
      <c r="U9" s="118"/>
      <c r="V9" s="118"/>
      <c r="W9" s="118"/>
      <c r="X9" s="118"/>
      <c r="Y9" s="118"/>
      <c r="Z9" s="118"/>
    </row>
    <row r="10" ht="19.5" customHeight="1">
      <c r="A10" s="119" t="str">
        <f>HLOOKUP($A$4,'Auto Responses'!$F$2:$F$8,7,0)&amp;""</f>
        <v>For full instructions, please visit EDUCAUSE.edu/HECVAT</v>
      </c>
      <c r="B10" s="120"/>
      <c r="C10" s="120"/>
      <c r="D10" s="120"/>
      <c r="E10" s="120"/>
      <c r="F10" s="120"/>
      <c r="G10" s="120"/>
      <c r="H10" s="120"/>
      <c r="I10" s="120"/>
      <c r="J10" s="120"/>
      <c r="K10" s="61"/>
      <c r="L10" s="61"/>
      <c r="M10" s="61"/>
      <c r="N10" s="61"/>
      <c r="O10" s="61"/>
      <c r="P10" s="61"/>
      <c r="Q10" s="61"/>
      <c r="R10" s="61"/>
      <c r="S10" s="61"/>
      <c r="T10" s="61"/>
      <c r="U10" s="61"/>
      <c r="V10" s="61"/>
      <c r="W10" s="61"/>
      <c r="X10" s="61"/>
      <c r="Y10" s="61"/>
      <c r="Z10" s="61"/>
    </row>
    <row r="11" ht="25.5" customHeight="1">
      <c r="A11" s="121" t="str">
        <f>'START HERE'!$B$13</f>
        <v>Solution Provider Name</v>
      </c>
      <c r="B11" s="122"/>
      <c r="C11" s="123" t="str">
        <f>VLOOKUP($A11,'START HERE'!$B$13:$C$21,2,0)&amp;""</f>
        <v>CoGrader</v>
      </c>
      <c r="D11" s="124"/>
      <c r="E11" s="231"/>
      <c r="F11" s="127"/>
      <c r="G11" s="127"/>
      <c r="H11" s="128"/>
      <c r="I11" s="127"/>
      <c r="J11" s="127"/>
      <c r="K11" s="129"/>
      <c r="L11" s="129"/>
      <c r="M11" s="129"/>
      <c r="N11" s="129"/>
      <c r="O11" s="129"/>
      <c r="P11" s="129"/>
      <c r="Q11" s="129"/>
      <c r="R11" s="129"/>
      <c r="S11" s="129"/>
      <c r="T11" s="129"/>
      <c r="U11" s="129"/>
      <c r="V11" s="129"/>
      <c r="W11" s="129"/>
      <c r="X11" s="129"/>
      <c r="Y11" s="129"/>
      <c r="Z11" s="129"/>
    </row>
    <row r="12" ht="25.5" customHeight="1">
      <c r="A12" s="130" t="str">
        <f>'START HERE'!$B$16</f>
        <v>Solution Provider Contact Name</v>
      </c>
      <c r="B12" s="131"/>
      <c r="C12" s="132" t="str">
        <f>VLOOKUP($A12,'START HERE'!$B$13:$C$21,2,0)&amp;""</f>
        <v>Gil Quadros Flores</v>
      </c>
      <c r="D12" s="133"/>
      <c r="E12" s="232"/>
      <c r="F12" s="127"/>
      <c r="G12" s="127"/>
      <c r="H12" s="128"/>
      <c r="I12" s="127"/>
      <c r="J12" s="127"/>
      <c r="K12" s="129"/>
      <c r="L12" s="129"/>
      <c r="M12" s="129"/>
      <c r="N12" s="129"/>
      <c r="O12" s="129"/>
      <c r="P12" s="129"/>
      <c r="Q12" s="129"/>
      <c r="R12" s="129"/>
      <c r="S12" s="129"/>
      <c r="T12" s="129"/>
      <c r="U12" s="129"/>
      <c r="V12" s="129"/>
      <c r="W12" s="129"/>
      <c r="X12" s="129"/>
      <c r="Y12" s="129"/>
      <c r="Z12" s="129"/>
    </row>
    <row r="13" ht="25.5" customHeight="1">
      <c r="A13" s="130" t="str">
        <f>'START HERE'!$B$17</f>
        <v>Solution Provider Contact Title</v>
      </c>
      <c r="B13" s="131"/>
      <c r="C13" s="132" t="str">
        <f>VLOOKUP($A13,'START HERE'!$B$13:$C$21,2,0)&amp;""</f>
        <v>CEO</v>
      </c>
      <c r="D13" s="133"/>
      <c r="E13" s="232"/>
      <c r="F13" s="127"/>
      <c r="G13" s="127"/>
      <c r="H13" s="128"/>
      <c r="I13" s="127"/>
      <c r="J13" s="127"/>
      <c r="K13" s="129"/>
      <c r="L13" s="129"/>
      <c r="M13" s="129"/>
      <c r="N13" s="129"/>
      <c r="O13" s="129"/>
      <c r="P13" s="129"/>
      <c r="Q13" s="129"/>
      <c r="R13" s="129"/>
      <c r="S13" s="129"/>
      <c r="T13" s="129"/>
      <c r="U13" s="129"/>
      <c r="V13" s="129"/>
      <c r="W13" s="129"/>
      <c r="X13" s="129"/>
      <c r="Y13" s="129"/>
      <c r="Z13" s="129"/>
    </row>
    <row r="14" ht="25.5" customHeight="1">
      <c r="A14" s="130" t="str">
        <f>'START HERE'!$B$18</f>
        <v>Solution Provider Contact Email</v>
      </c>
      <c r="B14" s="131"/>
      <c r="C14" s="132" t="str">
        <f>VLOOKUP($A14,'START HERE'!$B$13:$C$21,2,0)&amp;""</f>
        <v>partnerships@cograder.com</v>
      </c>
      <c r="D14" s="133"/>
      <c r="E14" s="232"/>
      <c r="F14" s="233"/>
      <c r="G14" s="129"/>
      <c r="H14" s="129"/>
      <c r="I14" s="129"/>
      <c r="J14" s="129"/>
      <c r="K14" s="129"/>
      <c r="L14" s="129"/>
      <c r="M14" s="129"/>
      <c r="N14" s="129"/>
      <c r="O14" s="129"/>
      <c r="P14" s="129"/>
      <c r="Q14" s="129"/>
      <c r="R14" s="129"/>
      <c r="S14" s="129"/>
      <c r="T14" s="129"/>
      <c r="U14" s="129"/>
      <c r="V14" s="129"/>
      <c r="W14" s="129"/>
      <c r="X14" s="129"/>
      <c r="Y14" s="129"/>
      <c r="Z14" s="129"/>
    </row>
    <row r="15" ht="25.5" customHeight="1">
      <c r="A15" s="130" t="str">
        <f>'START HERE'!$B$14</f>
        <v>Solution Name</v>
      </c>
      <c r="B15" s="131"/>
      <c r="C15" s="132" t="str">
        <f>VLOOKUP($A15,'START HERE'!$B$13:$C$21,2,0)&amp;""</f>
        <v>CoGrader</v>
      </c>
      <c r="D15" s="133"/>
      <c r="E15" s="232"/>
      <c r="F15" s="233"/>
      <c r="G15" s="129"/>
      <c r="H15" s="129"/>
      <c r="I15" s="129"/>
      <c r="J15" s="129"/>
      <c r="K15" s="129"/>
      <c r="L15" s="129"/>
      <c r="M15" s="129"/>
      <c r="N15" s="129"/>
      <c r="O15" s="129"/>
      <c r="P15" s="129"/>
      <c r="Q15" s="129"/>
      <c r="R15" s="129"/>
      <c r="S15" s="129"/>
      <c r="T15" s="129"/>
      <c r="U15" s="129"/>
      <c r="V15" s="129"/>
      <c r="W15" s="129"/>
      <c r="X15" s="129"/>
      <c r="Y15" s="129"/>
      <c r="Z15" s="129"/>
    </row>
    <row r="16" ht="25.5" customHeight="1">
      <c r="A16" s="130" t="str">
        <f>'START HERE'!$B$15</f>
        <v>Solution Description</v>
      </c>
      <c r="B16" s="131"/>
      <c r="C16" s="132" t="str">
        <f>VLOOKUP($A16,'START HERE'!$B$13:$C$21,2,0)&amp;""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6" s="133"/>
      <c r="E16" s="232"/>
      <c r="F16" s="233"/>
      <c r="G16" s="129"/>
      <c r="H16" s="129"/>
      <c r="I16" s="129"/>
      <c r="J16" s="129"/>
      <c r="K16" s="129"/>
      <c r="L16" s="129"/>
      <c r="M16" s="129"/>
      <c r="N16" s="129"/>
      <c r="O16" s="129"/>
      <c r="P16" s="129"/>
      <c r="Q16" s="129"/>
      <c r="R16" s="129"/>
      <c r="S16" s="129"/>
      <c r="T16" s="129"/>
      <c r="U16" s="129"/>
      <c r="V16" s="129"/>
      <c r="W16" s="129"/>
      <c r="X16" s="129"/>
      <c r="Y16" s="129"/>
      <c r="Z16" s="129"/>
    </row>
    <row r="17" ht="25.5" customHeight="1">
      <c r="A17" s="136" t="s">
        <v>594</v>
      </c>
      <c r="B17" s="137"/>
      <c r="C17" s="138" t="str">
        <f>'START HERE'!$C$3</f>
        <v/>
      </c>
      <c r="D17" s="139"/>
      <c r="E17" s="234"/>
      <c r="F17" s="233"/>
      <c r="G17" s="129"/>
      <c r="H17" s="129"/>
      <c r="I17" s="129"/>
      <c r="J17" s="129"/>
      <c r="K17" s="129"/>
      <c r="L17" s="129"/>
      <c r="M17" s="129"/>
      <c r="N17" s="129"/>
      <c r="O17" s="129"/>
      <c r="P17" s="129"/>
      <c r="Q17" s="129"/>
      <c r="R17" s="129"/>
      <c r="S17" s="129"/>
      <c r="T17" s="129"/>
      <c r="U17" s="129"/>
      <c r="V17" s="129"/>
      <c r="W17" s="129"/>
      <c r="X17" s="129"/>
      <c r="Y17" s="129"/>
      <c r="Z17" s="129"/>
    </row>
    <row r="18" ht="24.75" customHeight="1">
      <c r="A18" s="127"/>
      <c r="B18" s="127"/>
      <c r="C18" s="141"/>
      <c r="D18" s="142"/>
      <c r="E18" s="127"/>
      <c r="F18" s="127"/>
      <c r="G18" s="127"/>
      <c r="H18" s="128"/>
      <c r="I18" s="128"/>
      <c r="J18" s="128"/>
      <c r="K18" s="129"/>
      <c r="L18" s="129"/>
      <c r="M18" s="129"/>
      <c r="N18" s="129"/>
      <c r="O18" s="129"/>
      <c r="P18" s="129"/>
      <c r="Q18" s="129"/>
      <c r="R18" s="129"/>
      <c r="S18" s="129"/>
      <c r="T18" s="129"/>
      <c r="U18" s="129"/>
      <c r="V18" s="129"/>
      <c r="W18" s="129"/>
      <c r="X18" s="129"/>
      <c r="Y18" s="129"/>
      <c r="Z18" s="129"/>
    </row>
    <row r="19" ht="24.0" customHeight="1">
      <c r="A19" s="143"/>
      <c r="D19" s="143"/>
      <c r="E19" s="144"/>
      <c r="F19" s="144"/>
      <c r="G19" s="144"/>
      <c r="H19" s="144"/>
      <c r="I19" s="144"/>
      <c r="J19" s="144"/>
      <c r="K19" s="144"/>
      <c r="L19" s="144"/>
      <c r="M19" s="144"/>
      <c r="N19" s="144"/>
      <c r="O19" s="144"/>
      <c r="P19" s="144"/>
      <c r="Q19" s="144"/>
      <c r="R19" s="144"/>
      <c r="S19" s="144"/>
      <c r="T19" s="144"/>
      <c r="U19" s="144"/>
      <c r="V19" s="144"/>
      <c r="W19" s="144"/>
      <c r="X19" s="144"/>
      <c r="Y19" s="144"/>
      <c r="Z19" s="144"/>
    </row>
    <row r="20" ht="30.0" customHeight="1">
      <c r="A20" s="145" t="s">
        <v>595</v>
      </c>
      <c r="B20" s="146" t="s">
        <v>596</v>
      </c>
      <c r="C20" s="147" t="s">
        <v>597</v>
      </c>
      <c r="D20" s="148" t="s">
        <v>598</v>
      </c>
      <c r="E20" s="149" t="s">
        <v>599</v>
      </c>
      <c r="F20" s="149" t="s">
        <v>600</v>
      </c>
      <c r="G20" s="150" t="s">
        <v>601</v>
      </c>
      <c r="H20" s="151"/>
      <c r="I20" s="152"/>
      <c r="J20" s="61"/>
      <c r="K20" s="61"/>
      <c r="L20" s="61"/>
      <c r="M20" s="61"/>
      <c r="N20" s="61"/>
      <c r="O20" s="61"/>
      <c r="P20" s="61"/>
      <c r="Q20" s="61"/>
      <c r="R20" s="61"/>
      <c r="S20" s="61"/>
      <c r="T20" s="61"/>
      <c r="U20" s="61"/>
      <c r="V20" s="61"/>
      <c r="W20" s="61"/>
      <c r="X20" s="61"/>
      <c r="Y20" s="61"/>
      <c r="Z20" s="61"/>
    </row>
    <row r="21" ht="40.5" customHeight="1">
      <c r="A21" s="153"/>
      <c r="B21" s="154" t="str">
        <f>VLOOKUP($K21,'Auto Responses'!$N$4:$O$38,2,0)&amp;""</f>
        <v> General Privacy</v>
      </c>
      <c r="C21" s="155" t="b">
        <v>1</v>
      </c>
      <c r="D21" s="156">
        <f>IF($C21=TRUE,SUMIF('(backend scoring)'!$B$3:$B$333,$K21,'(backend scoring)'!$O$3:$O$333),"")</f>
        <v>10</v>
      </c>
      <c r="E21" s="157">
        <f>IF($C21=TRUE,SUMIF('(backend scoring)'!$B$3:$B$333,$K21,'(backend scoring)'!$P$3:$P$333),"")</f>
        <v>0</v>
      </c>
      <c r="F21" s="158">
        <f t="shared" ref="F21:F31" si="1">IFERROR($E21/$D21,"N/A")</f>
        <v>0</v>
      </c>
      <c r="G21" s="159" t="s">
        <v>666</v>
      </c>
      <c r="H21" s="160"/>
      <c r="I21" s="161"/>
      <c r="J21" s="153"/>
      <c r="K21" s="153" t="s">
        <v>667</v>
      </c>
      <c r="L21" s="153"/>
      <c r="M21" s="153"/>
      <c r="N21" s="153"/>
      <c r="O21" s="153"/>
      <c r="P21" s="153"/>
      <c r="Q21" s="153"/>
      <c r="R21" s="153"/>
      <c r="S21" s="153"/>
      <c r="T21" s="153"/>
      <c r="U21" s="153"/>
      <c r="V21" s="153"/>
      <c r="W21" s="153"/>
      <c r="X21" s="153"/>
      <c r="Y21" s="153"/>
      <c r="Z21" s="153"/>
    </row>
    <row r="22" ht="40.5" customHeight="1">
      <c r="A22" s="153"/>
      <c r="B22" s="154" t="str">
        <f>VLOOKUP($K22,'Auto Responses'!$N$4:$O$38,2,0)&amp;""</f>
        <v> Privacy-Specific Company Details</v>
      </c>
      <c r="C22" s="155" t="b">
        <v>1</v>
      </c>
      <c r="D22" s="156">
        <f>IF($C22=TRUE,SUMIF('(backend scoring)'!$B$3:$B$333,$K22,'(backend scoring)'!$O$3:$O$333),"")</f>
        <v>40</v>
      </c>
      <c r="E22" s="157">
        <f>IF($C22=TRUE,SUMIF('(backend scoring)'!$B$3:$B$333,$K22,'(backend scoring)'!$P$3:$P$333),"")</f>
        <v>30</v>
      </c>
      <c r="F22" s="163">
        <f t="shared" si="1"/>
        <v>0.75</v>
      </c>
      <c r="G22" s="164" t="s">
        <v>668</v>
      </c>
      <c r="H22" s="165"/>
      <c r="I22" s="166"/>
      <c r="J22" s="153"/>
      <c r="K22" s="153" t="s">
        <v>669</v>
      </c>
      <c r="L22" s="153"/>
      <c r="M22" s="153"/>
      <c r="N22" s="153"/>
      <c r="O22" s="153"/>
      <c r="P22" s="153"/>
      <c r="Q22" s="153"/>
      <c r="R22" s="153"/>
      <c r="S22" s="153"/>
      <c r="T22" s="153"/>
      <c r="U22" s="153"/>
      <c r="V22" s="153"/>
      <c r="W22" s="153"/>
      <c r="X22" s="153"/>
      <c r="Y22" s="153"/>
      <c r="Z22" s="153"/>
    </row>
    <row r="23" ht="40.5" customHeight="1">
      <c r="A23" s="153"/>
      <c r="B23" s="154" t="str">
        <f>VLOOKUP($K23,'Auto Responses'!$N$4:$O$38,2,0)&amp;""</f>
        <v> Privacy-Specific Documentation</v>
      </c>
      <c r="C23" s="155" t="b">
        <v>1</v>
      </c>
      <c r="D23" s="156">
        <f>IF($C23=TRUE,SUMIF('(backend scoring)'!$B$3:$B$333,$K23,'(backend scoring)'!$O$3:$O$333),"")</f>
        <v>10</v>
      </c>
      <c r="E23" s="157">
        <f>IF($C23=TRUE,SUMIF('(backend scoring)'!$B$3:$B$333,$K23,'(backend scoring)'!$P$3:$P$333),"")</f>
        <v>10</v>
      </c>
      <c r="F23" s="163">
        <f t="shared" si="1"/>
        <v>1</v>
      </c>
      <c r="G23" s="164" t="s">
        <v>670</v>
      </c>
      <c r="H23" s="165"/>
      <c r="I23" s="166"/>
      <c r="J23" s="153"/>
      <c r="K23" s="153" t="s">
        <v>671</v>
      </c>
      <c r="L23" s="153"/>
      <c r="M23" s="153"/>
      <c r="N23" s="153"/>
      <c r="O23" s="153"/>
      <c r="P23" s="153"/>
      <c r="Q23" s="153"/>
      <c r="R23" s="153"/>
      <c r="S23" s="153"/>
      <c r="T23" s="153"/>
      <c r="U23" s="153"/>
      <c r="V23" s="153"/>
      <c r="W23" s="153"/>
      <c r="X23" s="153"/>
      <c r="Y23" s="153"/>
      <c r="Z23" s="153"/>
    </row>
    <row r="24" ht="40.5" customHeight="1">
      <c r="A24" s="153"/>
      <c r="B24" s="154" t="str">
        <f>VLOOKUP($K24,'Auto Responses'!$N$4:$O$38,2,0)&amp;""</f>
        <v> Privacy of Third Parties</v>
      </c>
      <c r="C24" s="155" t="b">
        <v>1</v>
      </c>
      <c r="D24" s="156">
        <f>IF($C24=TRUE,SUMIF('(backend scoring)'!$B$3:$B$333,$K24,'(backend scoring)'!$O$3:$O$333),"")</f>
        <v>25</v>
      </c>
      <c r="E24" s="157">
        <f>IF($C24=TRUE,SUMIF('(backend scoring)'!$B$3:$B$333,$K24,'(backend scoring)'!$P$3:$P$333),"")</f>
        <v>25</v>
      </c>
      <c r="F24" s="163">
        <f t="shared" si="1"/>
        <v>1</v>
      </c>
      <c r="G24" s="164" t="s">
        <v>672</v>
      </c>
      <c r="H24" s="165"/>
      <c r="I24" s="166"/>
      <c r="J24" s="153"/>
      <c r="K24" s="153" t="s">
        <v>673</v>
      </c>
      <c r="L24" s="153"/>
      <c r="M24" s="153"/>
      <c r="N24" s="153"/>
      <c r="O24" s="153"/>
      <c r="P24" s="153"/>
      <c r="Q24" s="153"/>
      <c r="R24" s="153"/>
      <c r="S24" s="153"/>
      <c r="T24" s="153"/>
      <c r="U24" s="153"/>
      <c r="V24" s="153"/>
      <c r="W24" s="153"/>
      <c r="X24" s="153"/>
      <c r="Y24" s="153"/>
      <c r="Z24" s="153"/>
    </row>
    <row r="25" ht="40.5" customHeight="1">
      <c r="A25" s="153"/>
      <c r="B25" s="154" t="str">
        <f>VLOOKUP($K25,'Auto Responses'!$N$4:$O$38,2,0)&amp;""</f>
        <v> Privacy Change Management</v>
      </c>
      <c r="C25" s="155" t="b">
        <v>1</v>
      </c>
      <c r="D25" s="156">
        <f>IF($C25=TRUE,SUMIF('(backend scoring)'!$B$3:$B$333,$K25,'(backend scoring)'!$O$3:$O$333),"")</f>
        <v>15</v>
      </c>
      <c r="E25" s="157">
        <f>IF($C25=TRUE,SUMIF('(backend scoring)'!$B$3:$B$333,$K25,'(backend scoring)'!$P$3:$P$333),"")</f>
        <v>5</v>
      </c>
      <c r="F25" s="163">
        <f t="shared" si="1"/>
        <v>0.3333333333</v>
      </c>
      <c r="G25" s="164" t="s">
        <v>674</v>
      </c>
      <c r="H25" s="165"/>
      <c r="I25" s="166"/>
      <c r="J25" s="153"/>
      <c r="K25" s="153" t="s">
        <v>675</v>
      </c>
      <c r="L25" s="153"/>
      <c r="M25" s="153"/>
      <c r="N25" s="153"/>
      <c r="O25" s="153"/>
      <c r="P25" s="153"/>
      <c r="Q25" s="153"/>
      <c r="R25" s="153"/>
      <c r="S25" s="153"/>
      <c r="T25" s="153"/>
      <c r="U25" s="153"/>
      <c r="V25" s="153"/>
      <c r="W25" s="153"/>
      <c r="X25" s="153"/>
      <c r="Y25" s="153"/>
      <c r="Z25" s="153"/>
    </row>
    <row r="26" ht="40.5" customHeight="1">
      <c r="A26" s="153"/>
      <c r="B26" s="154" t="str">
        <f>VLOOKUP($K26,'Auto Responses'!$N$4:$O$38,2,0)&amp;""</f>
        <v> Privacy of Sensitive Data</v>
      </c>
      <c r="C26" s="155" t="b">
        <v>1</v>
      </c>
      <c r="D26" s="156">
        <f>IF($C26=TRUE,SUMIF('(backend scoring)'!$B$3:$B$333,$K26,'(backend scoring)'!$O$3:$O$333),"")</f>
        <v>80</v>
      </c>
      <c r="E26" s="157">
        <f>IF($C26=TRUE,SUMIF('(backend scoring)'!$B$3:$B$333,$K26,'(backend scoring)'!$P$3:$P$333),"")</f>
        <v>5</v>
      </c>
      <c r="F26" s="163">
        <f t="shared" si="1"/>
        <v>0.0625</v>
      </c>
      <c r="G26" s="164" t="s">
        <v>676</v>
      </c>
      <c r="H26" s="165"/>
      <c r="I26" s="166"/>
      <c r="J26" s="153"/>
      <c r="K26" s="153" t="s">
        <v>677</v>
      </c>
      <c r="L26" s="153"/>
      <c r="M26" s="153"/>
      <c r="N26" s="153"/>
      <c r="O26" s="153"/>
      <c r="P26" s="153"/>
      <c r="Q26" s="153"/>
      <c r="R26" s="153"/>
      <c r="S26" s="153"/>
      <c r="T26" s="153"/>
      <c r="U26" s="153"/>
      <c r="V26" s="153"/>
      <c r="W26" s="153"/>
      <c r="X26" s="153"/>
      <c r="Y26" s="153"/>
      <c r="Z26" s="153"/>
    </row>
    <row r="27" ht="40.5" customHeight="1">
      <c r="A27" s="153"/>
      <c r="B27" s="154" t="str">
        <f>VLOOKUP($K27,'Auto Responses'!$N$4:$O$38,2,0)&amp;""</f>
        <v> Privacy Policies and Procedures</v>
      </c>
      <c r="C27" s="155" t="b">
        <v>1</v>
      </c>
      <c r="D27" s="156">
        <f>IF($C27=TRUE,SUMIF('(backend scoring)'!$B$3:$B$333,$K27,'(backend scoring)'!$O$3:$O$333),"")</f>
        <v>100</v>
      </c>
      <c r="E27" s="157">
        <f>IF($C27=TRUE,SUMIF('(backend scoring)'!$B$3:$B$333,$K27,'(backend scoring)'!$P$3:$P$333),"")</f>
        <v>100</v>
      </c>
      <c r="F27" s="163">
        <f t="shared" si="1"/>
        <v>1</v>
      </c>
      <c r="G27" s="164" t="s">
        <v>678</v>
      </c>
      <c r="H27" s="165"/>
      <c r="I27" s="166"/>
      <c r="J27" s="153"/>
      <c r="K27" s="153" t="s">
        <v>679</v>
      </c>
      <c r="L27" s="153"/>
      <c r="M27" s="153"/>
      <c r="N27" s="153"/>
      <c r="O27" s="153"/>
      <c r="P27" s="153"/>
      <c r="Q27" s="153"/>
      <c r="R27" s="153"/>
      <c r="S27" s="153"/>
      <c r="T27" s="153"/>
      <c r="U27" s="153"/>
      <c r="V27" s="153"/>
      <c r="W27" s="153"/>
      <c r="X27" s="153"/>
      <c r="Y27" s="153"/>
      <c r="Z27" s="153"/>
    </row>
    <row r="28" ht="40.5" customHeight="1">
      <c r="A28" s="153"/>
      <c r="B28" s="154" t="str">
        <f>VLOOKUP($K28,'Auto Responses'!$N$4:$O$38,2,0)&amp;""</f>
        <v> International Privacy</v>
      </c>
      <c r="C28" s="155" t="b">
        <v>1</v>
      </c>
      <c r="D28" s="156">
        <f>IF($C28=TRUE,SUMIF('(backend scoring)'!$B$3:$B$333,$K28,'(backend scoring)'!$O$3:$O$333),"")</f>
        <v>50</v>
      </c>
      <c r="E28" s="157">
        <f>IF($C28=TRUE,SUMIF('(backend scoring)'!$B$3:$B$333,$K28,'(backend scoring)'!$P$3:$P$333),"")</f>
        <v>0</v>
      </c>
      <c r="F28" s="163">
        <f t="shared" si="1"/>
        <v>0</v>
      </c>
      <c r="G28" s="164" t="s">
        <v>680</v>
      </c>
      <c r="H28" s="165"/>
      <c r="I28" s="166"/>
      <c r="J28" s="153"/>
      <c r="K28" s="153" t="s">
        <v>681</v>
      </c>
      <c r="L28" s="153"/>
      <c r="M28" s="153"/>
      <c r="N28" s="153"/>
      <c r="O28" s="153"/>
      <c r="P28" s="153"/>
      <c r="Q28" s="153"/>
      <c r="R28" s="153"/>
      <c r="S28" s="153"/>
      <c r="T28" s="153"/>
      <c r="U28" s="153"/>
      <c r="V28" s="153"/>
      <c r="W28" s="153"/>
      <c r="X28" s="153"/>
      <c r="Y28" s="153"/>
      <c r="Z28" s="153"/>
    </row>
    <row r="29" ht="40.5" customHeight="1">
      <c r="A29" s="153"/>
      <c r="B29" s="154" t="str">
        <f>VLOOKUP($K29,'Auto Responses'!$N$4:$O$38,2,0)&amp;""</f>
        <v> Data Privacy</v>
      </c>
      <c r="C29" s="155" t="b">
        <v>1</v>
      </c>
      <c r="D29" s="156">
        <f>IF($C29=TRUE,SUMIF('(backend scoring)'!$B$3:$B$333,$K29,'(backend scoring)'!$O$3:$O$333),"")</f>
        <v>150</v>
      </c>
      <c r="E29" s="157">
        <f>IF($C29=TRUE,SUMIF('(backend scoring)'!$B$3:$B$333,$K29,'(backend scoring)'!$P$3:$P$333),"")</f>
        <v>150</v>
      </c>
      <c r="F29" s="163">
        <f t="shared" si="1"/>
        <v>1</v>
      </c>
      <c r="G29" s="164" t="s">
        <v>682</v>
      </c>
      <c r="H29" s="165"/>
      <c r="I29" s="166"/>
      <c r="J29" s="153"/>
      <c r="K29" s="153" t="s">
        <v>683</v>
      </c>
      <c r="L29" s="153"/>
      <c r="M29" s="153"/>
      <c r="N29" s="153"/>
      <c r="O29" s="153"/>
      <c r="P29" s="153"/>
      <c r="Q29" s="153"/>
      <c r="R29" s="153"/>
      <c r="S29" s="153"/>
      <c r="T29" s="153"/>
      <c r="U29" s="153"/>
      <c r="V29" s="153"/>
      <c r="W29" s="153"/>
      <c r="X29" s="153"/>
      <c r="Y29" s="153"/>
      <c r="Z29" s="153"/>
    </row>
    <row r="30" ht="40.5" customHeight="1">
      <c r="A30" s="153"/>
      <c r="B30" s="154" t="str">
        <f>VLOOKUP($K30,'Auto Responses'!$N$4:$O$38,2,0)&amp;""</f>
        <v> Privacy and AI</v>
      </c>
      <c r="C30" s="155" t="b">
        <v>1</v>
      </c>
      <c r="D30" s="156">
        <f>IF($C30=TRUE,SUMIF('(backend scoring)'!$B$3:$B$333,$K30,'(backend scoring)'!$O$3:$O$333),"")</f>
        <v>80</v>
      </c>
      <c r="E30" s="157">
        <f>IF($C30=TRUE,SUMIF('(backend scoring)'!$B$3:$B$333,$K30,'(backend scoring)'!$P$3:$P$333),"")</f>
        <v>40</v>
      </c>
      <c r="F30" s="163">
        <f t="shared" si="1"/>
        <v>0.5</v>
      </c>
      <c r="G30" s="164" t="s">
        <v>684</v>
      </c>
      <c r="H30" s="165"/>
      <c r="I30" s="166"/>
      <c r="J30" s="153"/>
      <c r="K30" s="153" t="s">
        <v>685</v>
      </c>
      <c r="L30" s="153"/>
      <c r="M30" s="153"/>
      <c r="N30" s="153"/>
      <c r="O30" s="153"/>
      <c r="P30" s="153"/>
      <c r="Q30" s="153"/>
      <c r="R30" s="153"/>
      <c r="S30" s="153"/>
      <c r="T30" s="153"/>
      <c r="U30" s="153"/>
      <c r="V30" s="153"/>
      <c r="W30" s="153"/>
      <c r="X30" s="153"/>
      <c r="Y30" s="153"/>
      <c r="Z30" s="153"/>
    </row>
    <row r="31" ht="30.0" customHeight="1">
      <c r="A31" s="153"/>
      <c r="B31" s="146" t="s">
        <v>686</v>
      </c>
      <c r="C31" s="147"/>
      <c r="D31" s="174">
        <f t="shared" ref="D31:E31" si="2">SUM(D21:D30)</f>
        <v>560</v>
      </c>
      <c r="E31" s="174">
        <f t="shared" si="2"/>
        <v>365</v>
      </c>
      <c r="F31" s="175">
        <f t="shared" si="1"/>
        <v>0.6517857143</v>
      </c>
      <c r="G31" s="176"/>
      <c r="H31" s="177"/>
      <c r="I31" s="178"/>
      <c r="J31" s="51" t="s">
        <v>35</v>
      </c>
      <c r="K31" s="153"/>
      <c r="L31" s="153"/>
      <c r="M31" s="153"/>
      <c r="N31" s="153"/>
      <c r="O31" s="153"/>
      <c r="P31" s="153"/>
      <c r="Q31" s="153"/>
      <c r="R31" s="153"/>
      <c r="S31" s="153"/>
      <c r="T31" s="153"/>
      <c r="U31" s="153"/>
      <c r="V31" s="153"/>
      <c r="W31" s="153"/>
      <c r="X31" s="153"/>
      <c r="Y31" s="153"/>
      <c r="Z31" s="153"/>
    </row>
    <row r="32" ht="15.75" customHeight="1">
      <c r="A32" s="61"/>
      <c r="B32" s="61"/>
      <c r="C32" s="61"/>
      <c r="D32" s="61"/>
      <c r="E32" s="61"/>
      <c r="F32" s="61" t="s">
        <v>641</v>
      </c>
      <c r="G32" s="61"/>
      <c r="H32" s="61"/>
      <c r="I32" s="61"/>
      <c r="J32" s="61"/>
      <c r="K32" s="61"/>
      <c r="L32" s="61"/>
      <c r="M32" s="61"/>
      <c r="N32" s="61"/>
      <c r="O32" s="61"/>
      <c r="P32" s="61"/>
      <c r="Q32" s="61"/>
      <c r="R32" s="61"/>
      <c r="S32" s="61"/>
      <c r="T32" s="61"/>
      <c r="U32" s="61"/>
      <c r="V32" s="61"/>
      <c r="W32" s="61"/>
      <c r="X32" s="61"/>
      <c r="Y32" s="61"/>
      <c r="Z32" s="61"/>
    </row>
    <row r="33"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row>
    <row r="34" ht="15.0"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row>
    <row r="35" ht="36.0" customHeight="1">
      <c r="A35" s="179" t="s">
        <v>687</v>
      </c>
      <c r="B35" s="179"/>
      <c r="C35" s="180"/>
      <c r="D35" s="179"/>
      <c r="E35" s="179"/>
      <c r="F35" s="179"/>
      <c r="G35" s="179"/>
      <c r="H35" s="179"/>
      <c r="I35" s="179"/>
      <c r="J35" s="179"/>
      <c r="K35" s="179"/>
      <c r="L35" s="6"/>
      <c r="M35" s="249"/>
      <c r="N35" s="249"/>
      <c r="O35" s="249"/>
      <c r="P35" s="249"/>
      <c r="Q35" s="249"/>
      <c r="R35" s="249"/>
      <c r="S35" s="249"/>
      <c r="T35" s="249"/>
      <c r="U35" s="249"/>
      <c r="V35" s="249"/>
      <c r="W35" s="249"/>
      <c r="X35" s="249"/>
      <c r="Y35" s="249"/>
      <c r="Z35" s="249"/>
    </row>
    <row r="36" ht="36.0" customHeight="1">
      <c r="A36" s="181" t="s">
        <v>643</v>
      </c>
      <c r="B36" s="181"/>
      <c r="C36" s="182"/>
      <c r="D36" s="181"/>
      <c r="E36" s="181"/>
      <c r="F36" s="181"/>
      <c r="G36" s="181"/>
      <c r="H36" s="181"/>
      <c r="I36" s="181"/>
      <c r="J36" s="181"/>
      <c r="K36" s="181"/>
      <c r="L36" s="2"/>
      <c r="M36" s="61"/>
      <c r="N36" s="61"/>
      <c r="O36" s="61"/>
      <c r="P36" s="61"/>
      <c r="Q36" s="61"/>
      <c r="R36" s="61"/>
      <c r="S36" s="61"/>
      <c r="T36" s="61"/>
      <c r="U36" s="61"/>
      <c r="V36" s="61"/>
      <c r="W36" s="61"/>
      <c r="X36" s="61"/>
      <c r="Y36" s="61"/>
      <c r="Z36" s="61"/>
    </row>
    <row r="37" ht="36.0" customHeight="1">
      <c r="A37" s="17" t="s">
        <v>593</v>
      </c>
      <c r="B37" s="18"/>
      <c r="C37" s="19"/>
      <c r="D37" s="20"/>
      <c r="E37" s="20"/>
      <c r="F37" s="21"/>
      <c r="G37" s="21"/>
      <c r="H37" s="21"/>
      <c r="I37" s="21"/>
      <c r="J37" s="21"/>
      <c r="K37" s="21"/>
      <c r="L37" s="2"/>
      <c r="M37" s="2"/>
      <c r="N37" s="2"/>
      <c r="O37" s="2"/>
      <c r="P37" s="2"/>
      <c r="Q37" s="2"/>
      <c r="R37" s="2"/>
      <c r="S37" s="2"/>
      <c r="T37" s="2"/>
      <c r="U37" s="2"/>
      <c r="V37" s="2"/>
      <c r="W37" s="2"/>
      <c r="X37" s="2"/>
      <c r="Y37" s="2"/>
      <c r="Z37" s="2"/>
    </row>
    <row r="38" ht="19.5" customHeight="1">
      <c r="A38" s="117" t="str">
        <f>HLOOKUP($A$4,'Auto Responses'!$F$2:$F$7,2,0)&amp;""</f>
        <v>1. Upon initial review, you can check the "Non-Negotiable" box by any question to compile a report of questions that may prohibit a full review.</v>
      </c>
      <c r="B38" s="117"/>
      <c r="C38" s="117"/>
      <c r="D38" s="117"/>
      <c r="E38" s="117"/>
      <c r="F38" s="117"/>
      <c r="G38" s="117"/>
      <c r="H38" s="117"/>
      <c r="I38" s="117"/>
      <c r="J38" s="117"/>
      <c r="K38" s="23"/>
      <c r="L38" s="2"/>
      <c r="M38" s="2"/>
      <c r="N38" s="2"/>
      <c r="O38" s="2"/>
      <c r="P38" s="2"/>
      <c r="Q38" s="2"/>
      <c r="R38" s="2"/>
      <c r="S38" s="2"/>
      <c r="T38" s="2"/>
      <c r="U38" s="2"/>
      <c r="V38" s="2"/>
      <c r="W38" s="2"/>
      <c r="X38" s="2"/>
      <c r="Y38" s="2"/>
      <c r="Z38" s="2"/>
    </row>
    <row r="39" ht="19.5" customHeight="1">
      <c r="A39" s="117" t="str">
        <f>HLOOKUP($A$4,'Auto Responses'!$F$2:$F$7,3,0)&amp;""</f>
        <v>2. When evaluating an answer, a default importance level has been set. You can use the "Importance Override" dropdown to override the default and adjust the value of the question.</v>
      </c>
      <c r="B39" s="117"/>
      <c r="C39" s="117"/>
      <c r="D39" s="117"/>
      <c r="E39" s="117"/>
      <c r="F39" s="117"/>
      <c r="G39" s="117"/>
      <c r="H39" s="117"/>
      <c r="I39" s="117"/>
      <c r="J39" s="117"/>
      <c r="K39" s="23"/>
      <c r="L39" s="2"/>
      <c r="M39" s="2"/>
      <c r="N39" s="2"/>
      <c r="O39" s="2"/>
      <c r="P39" s="2"/>
      <c r="Q39" s="2"/>
      <c r="R39" s="2"/>
      <c r="S39" s="2"/>
      <c r="T39" s="2"/>
      <c r="U39" s="2"/>
      <c r="V39" s="2"/>
      <c r="W39" s="2"/>
      <c r="X39" s="2"/>
      <c r="Y39" s="2"/>
      <c r="Z39" s="2"/>
    </row>
    <row r="40" ht="19.5" customHeight="1">
      <c r="A40" s="117" t="str">
        <f>HLOOKUP($A$4,'Auto Responses'!$F$2:$F$7,4,0)&amp;""</f>
        <v>3. For questions that are qualitative or for which you disagree with the preferred response, make a selection in the "Compliant Override" dropdown to adjust the question's impact on the score.</v>
      </c>
      <c r="B40" s="117"/>
      <c r="C40" s="117"/>
      <c r="D40" s="117"/>
      <c r="E40" s="117"/>
      <c r="F40" s="117"/>
      <c r="G40" s="117"/>
      <c r="H40" s="117"/>
      <c r="I40" s="117"/>
      <c r="J40" s="117"/>
      <c r="K40" s="23"/>
      <c r="L40" s="2"/>
      <c r="M40" s="2"/>
      <c r="N40" s="2"/>
      <c r="O40" s="2"/>
      <c r="P40" s="2"/>
      <c r="Q40" s="2"/>
      <c r="R40" s="2"/>
      <c r="S40" s="2"/>
      <c r="T40" s="2"/>
      <c r="U40" s="2"/>
      <c r="V40" s="2"/>
      <c r="W40" s="2"/>
      <c r="X40" s="2"/>
      <c r="Y40" s="2"/>
      <c r="Z40" s="2"/>
    </row>
    <row r="41" ht="19.5" customHeight="1">
      <c r="A41" s="117" t="str">
        <f>HLOOKUP($A$4,'Auto Responses'!$F$2:$F$7,5,0)&amp;""</f>
        <v>4. Each worksheet shows a report for that section. See the "Analyst Report" sheet for a full report of all sections. </v>
      </c>
      <c r="B41" s="117"/>
      <c r="C41" s="117"/>
      <c r="D41" s="117"/>
      <c r="E41" s="117"/>
      <c r="F41" s="117"/>
      <c r="G41" s="117"/>
      <c r="H41" s="117"/>
      <c r="I41" s="117"/>
      <c r="J41" s="117"/>
      <c r="K41" s="23"/>
      <c r="L41" s="2"/>
      <c r="M41" s="2"/>
      <c r="N41" s="2"/>
      <c r="O41" s="2"/>
      <c r="P41" s="2"/>
      <c r="Q41" s="2"/>
      <c r="R41" s="2"/>
      <c r="S41" s="2"/>
      <c r="T41" s="2"/>
      <c r="U41" s="2"/>
      <c r="V41" s="2"/>
      <c r="W41" s="2"/>
      <c r="X41" s="2"/>
      <c r="Y41" s="2"/>
      <c r="Z41" s="2"/>
    </row>
    <row r="42" ht="19.5" customHeight="1">
      <c r="A42" s="117" t="str">
        <f>HLOOKUP($A$4,'Auto Responses'!$F$2:$F$7,6,0)&amp;""</f>
        <v>5. If you are evaluating a question that appears in an earlier section, the Importance and Compliant Override cannot be changed but additional notes can be added. </v>
      </c>
      <c r="B42" s="117"/>
      <c r="C42" s="117"/>
      <c r="D42" s="117"/>
      <c r="E42" s="117"/>
      <c r="F42" s="117"/>
      <c r="G42" s="117"/>
      <c r="H42" s="117"/>
      <c r="I42" s="117"/>
      <c r="J42" s="117"/>
      <c r="K42" s="23"/>
      <c r="L42" s="2"/>
      <c r="M42" s="2"/>
      <c r="N42" s="2"/>
      <c r="O42" s="2"/>
      <c r="P42" s="2"/>
      <c r="Q42" s="2"/>
      <c r="R42" s="2"/>
      <c r="S42" s="2"/>
      <c r="T42" s="2"/>
      <c r="U42" s="2"/>
      <c r="V42" s="2"/>
      <c r="W42" s="2"/>
      <c r="X42" s="2"/>
      <c r="Y42" s="2"/>
      <c r="Z42" s="2"/>
    </row>
    <row r="43" ht="19.5" customHeight="1">
      <c r="A43" s="117" t="str">
        <f>HLOOKUP($A$4,'Auto Responses'!$F$2:$F$8,7,0)&amp;""</f>
        <v>For full instructions, please visit EDUCAUSE.edu/HECVAT</v>
      </c>
      <c r="B43" s="120"/>
      <c r="C43" s="120"/>
      <c r="D43" s="120"/>
      <c r="E43" s="120"/>
      <c r="F43" s="120"/>
      <c r="G43" s="120"/>
      <c r="H43" s="120"/>
      <c r="I43" s="120"/>
      <c r="J43" s="120"/>
      <c r="K43" s="23"/>
      <c r="L43" s="2"/>
      <c r="M43" s="2"/>
      <c r="N43" s="2"/>
      <c r="O43" s="2"/>
      <c r="P43" s="2"/>
      <c r="Q43" s="2"/>
      <c r="R43" s="2"/>
      <c r="S43" s="2"/>
      <c r="T43" s="2"/>
      <c r="U43" s="2"/>
      <c r="V43" s="2"/>
      <c r="W43" s="2"/>
      <c r="X43" s="2"/>
      <c r="Y43" s="2"/>
      <c r="Z43" s="2"/>
    </row>
    <row r="44" ht="41.25" customHeight="1">
      <c r="A44" s="183"/>
      <c r="B44" s="183"/>
      <c r="C44" s="184"/>
      <c r="D44" s="183"/>
      <c r="E44" s="183"/>
      <c r="F44" s="52" t="s">
        <v>24</v>
      </c>
      <c r="G44" s="186" t="s">
        <v>644</v>
      </c>
      <c r="H44" s="187"/>
      <c r="I44" s="187"/>
      <c r="J44" s="187"/>
      <c r="K44" s="250"/>
      <c r="L44" s="2"/>
      <c r="M44" s="61"/>
      <c r="N44" s="61"/>
      <c r="O44" s="61"/>
      <c r="P44" s="61"/>
      <c r="Q44" s="61"/>
      <c r="R44" s="61"/>
      <c r="S44" s="61"/>
      <c r="T44" s="61"/>
      <c r="U44" s="61"/>
      <c r="V44" s="61"/>
      <c r="W44" s="61"/>
      <c r="X44" s="61"/>
      <c r="Y44" s="61"/>
      <c r="Z44" s="61"/>
    </row>
    <row r="45" ht="48.0" customHeight="1">
      <c r="A45" s="188" t="s">
        <v>645</v>
      </c>
      <c r="B45" s="189" t="s">
        <v>646</v>
      </c>
      <c r="C45" s="189" t="s">
        <v>688</v>
      </c>
      <c r="D45" s="190" t="s">
        <v>22</v>
      </c>
      <c r="E45" s="191" t="s">
        <v>23</v>
      </c>
      <c r="F45" s="192" t="s">
        <v>647</v>
      </c>
      <c r="G45" s="193" t="s">
        <v>648</v>
      </c>
      <c r="H45" s="194" t="s">
        <v>649</v>
      </c>
      <c r="I45" s="194" t="s">
        <v>650</v>
      </c>
      <c r="J45" s="195" t="s">
        <v>651</v>
      </c>
      <c r="K45" s="196" t="s">
        <v>652</v>
      </c>
      <c r="L45" s="2"/>
      <c r="M45" s="197"/>
      <c r="N45" s="197"/>
      <c r="O45" s="197"/>
      <c r="P45" s="197"/>
      <c r="Q45" s="197"/>
      <c r="R45" s="197"/>
      <c r="S45" s="197"/>
      <c r="T45" s="197"/>
      <c r="U45" s="197"/>
      <c r="V45" s="197"/>
      <c r="W45" s="197"/>
      <c r="X45" s="197"/>
      <c r="Y45" s="197"/>
      <c r="Z45" s="197"/>
    </row>
    <row r="46" ht="36.75" customHeight="1">
      <c r="A46" s="18" t="str">
        <f>VLOOKUP(LEFT($A47,4),'Auto Responses'!$N$4:$O$38,2,0)&amp;""</f>
        <v> General Privacy</v>
      </c>
      <c r="B46" s="40"/>
      <c r="C46" s="41"/>
      <c r="D46" s="41"/>
      <c r="E46" s="41"/>
      <c r="F46" s="199" t="s">
        <v>653</v>
      </c>
      <c r="G46" s="208" t="s">
        <v>648</v>
      </c>
      <c r="H46" s="208" t="s">
        <v>649</v>
      </c>
      <c r="I46" s="208" t="s">
        <v>650</v>
      </c>
      <c r="J46" s="208" t="s">
        <v>651</v>
      </c>
      <c r="K46" s="41"/>
      <c r="L46" s="2"/>
      <c r="M46" s="2"/>
      <c r="N46" s="2"/>
      <c r="O46" s="2"/>
      <c r="P46" s="2"/>
      <c r="Q46" s="2"/>
      <c r="R46" s="2"/>
      <c r="S46" s="2"/>
      <c r="T46" s="2"/>
      <c r="U46" s="2"/>
      <c r="V46" s="2"/>
      <c r="W46" s="2"/>
      <c r="X46" s="2"/>
      <c r="Y46" s="2"/>
      <c r="Z46" s="2"/>
    </row>
    <row r="47" ht="48.0" customHeight="1">
      <c r="A47" s="34" t="s">
        <v>471</v>
      </c>
      <c r="B47" s="43" t="str">
        <f>VLOOKUP($A47,Questions!$A$2:$X$333,2,0)</f>
        <v>Does your solution process FERPA-related data?</v>
      </c>
      <c r="C47" s="206" t="str">
        <f>VLOOKUP($A47,Privacy!$A$13:$E$97,3,0)&amp;""</f>
        <v>Yes</v>
      </c>
      <c r="D47" s="209" t="str">
        <f>IF(LEFT(VLOOKUP($A47,Privacy!$A$13:$E$97,5,0),21)='Auto Responses'!$A$32,'Auto Responses'!$A$33,VLOOKUP($A47,Privacy!$A$13:$E$97,4,0))&amp;""</f>
        <v>CoGrader processes student educational records (student identifiers, assignment text, rubric/grade data) when customers provide that data for grading. We treat such data as FERPA-related and protect it under our Data Processing Agreements (DPAs) and Provider Data Security &amp; Privacy Plan.
https://cograder.com/privacypolicy</v>
      </c>
      <c r="E47" s="210" t="str">
        <f>VLOOKUP($A47,Privacy!$A$13:$E$97,5,0)&amp;""</f>
        <v>Provide documentation on the types of FERPA data you process and for what purpose, including data unrelated to service delivery such as marketing.</v>
      </c>
      <c r="F47" s="217"/>
      <c r="G47" s="204" t="str">
        <f>VLOOKUP($A47,Questions!$A$2:$X$333,21,0)&amp;""</f>
        <v/>
      </c>
      <c r="H47" s="205"/>
      <c r="I47" s="206" t="str">
        <f>VLOOKUP($A47,Questions!$A$2:$X$333,23,0)&amp;""</f>
        <v/>
      </c>
      <c r="J47" s="205"/>
      <c r="K47" s="207" t="b">
        <v>0</v>
      </c>
      <c r="L47" s="2"/>
      <c r="M47" s="197"/>
      <c r="N47" s="197"/>
      <c r="O47" s="197"/>
      <c r="P47" s="197"/>
      <c r="Q47" s="197"/>
      <c r="R47" s="197"/>
      <c r="S47" s="197"/>
      <c r="T47" s="197"/>
      <c r="U47" s="197"/>
      <c r="V47" s="197"/>
      <c r="W47" s="197"/>
      <c r="X47" s="197"/>
      <c r="Y47" s="197"/>
      <c r="Z47" s="197"/>
    </row>
    <row r="48" ht="48.0" customHeight="1">
      <c r="A48" s="34" t="s">
        <v>473</v>
      </c>
      <c r="B48" s="43" t="str">
        <f>VLOOKUP($A48,Questions!$A$2:$X$333,2,0)</f>
        <v>Does your solution process GDPR-related or PIPL-related data?</v>
      </c>
      <c r="C48" s="206" t="str">
        <f>VLOOKUP($A48,Privacy!$A$13:$E$97,3,0)&amp;""</f>
        <v>No</v>
      </c>
      <c r="D48" s="209" t="str">
        <f>IF(LEFT(VLOOKUP($A48,Privacy!$A$13:$E$97,5,0),21)='Auto Responses'!$A$32,'Auto Responses'!$A$33,VLOOKUP($A48,Privacy!$A$13:$E$97,4,0))&amp;""</f>
        <v>CoGrader is headquartered in the United States and complies with applicable U.S. federal and state legal obligations; </v>
      </c>
      <c r="E48" s="210" t="str">
        <f>VLOOKUP($A48,Privacy!$A$13:$E$97,5,0)&amp;""</f>
        <v>GDPR data includes any data related to an identified or identifiable natural person physically located in the European Economic Area (EEA).
PIPL-related data includes any personal data related to an identified or identifiable person located in the People's Republic of China (PRC)</v>
      </c>
      <c r="F48" s="217"/>
      <c r="G48" s="204" t="str">
        <f>VLOOKUP($A48,Questions!$A$2:$X$333,21,0)&amp;""</f>
        <v/>
      </c>
      <c r="H48" s="205"/>
      <c r="I48" s="206" t="str">
        <f>VLOOKUP($A48,Questions!$A$2:$X$333,23,0)&amp;""</f>
        <v/>
      </c>
      <c r="J48" s="205"/>
      <c r="K48" s="207" t="b">
        <v>0</v>
      </c>
      <c r="L48" s="2"/>
      <c r="M48" s="197"/>
      <c r="N48" s="197"/>
      <c r="O48" s="197"/>
      <c r="P48" s="197"/>
      <c r="Q48" s="197"/>
      <c r="R48" s="197"/>
      <c r="S48" s="197"/>
      <c r="T48" s="197"/>
      <c r="U48" s="197"/>
      <c r="V48" s="197"/>
      <c r="W48" s="197"/>
      <c r="X48" s="197"/>
      <c r="Y48" s="197"/>
      <c r="Z48" s="197"/>
    </row>
    <row r="49" ht="48.0" customHeight="1">
      <c r="A49" s="34" t="s">
        <v>475</v>
      </c>
      <c r="B49" s="43" t="str">
        <f>VLOOKUP($A49,Questions!$A$2:$X$333,2,0)</f>
        <v>Does your solution process personal data regulated by state law(s) (e.g., CCPA)?</v>
      </c>
      <c r="C49" s="206" t="str">
        <f>VLOOKUP($A49,Privacy!$A$13:$E$97,3,0)&amp;""</f>
        <v>Yes</v>
      </c>
      <c r="D49" s="209" t="str">
        <f>IF(LEFT(VLOOKUP($A49,Privacy!$A$13:$E$97,5,0),21)='Auto Responses'!$A$32,'Auto Responses'!$A$33,VLOOKUP($A49,Privacy!$A$13:$E$97,4,0))&amp;""</f>
        <v>CoGrader processes personal data that may be subject to state privacy laws. We address state-level requirements contractually and operationally (data access/deletion mechanisms, mapping of data categories, DPA terms and response workflows). Where state law imposes specific obligations, we will support customers through contractual commitments and operational procedures.</v>
      </c>
      <c r="E49" s="210" t="str">
        <f>VLOOKUP($A49,Privacy!$A$13:$E$97,5,0)&amp;""</f>
        <v>Provide documentation of any processes or policies that address compliance with applicable state laws.</v>
      </c>
      <c r="F49" s="217"/>
      <c r="G49" s="204" t="str">
        <f>VLOOKUP($A49,Questions!$A$2:$X$333,21,0)&amp;""</f>
        <v/>
      </c>
      <c r="H49" s="205"/>
      <c r="I49" s="206" t="str">
        <f>VLOOKUP($A49,Questions!$A$2:$X$333,23,0)&amp;""</f>
        <v/>
      </c>
      <c r="J49" s="205"/>
      <c r="K49" s="207" t="b">
        <v>0</v>
      </c>
      <c r="L49" s="2"/>
      <c r="M49" s="197"/>
      <c r="N49" s="197"/>
      <c r="O49" s="197"/>
      <c r="P49" s="197"/>
      <c r="Q49" s="197"/>
      <c r="R49" s="197"/>
      <c r="S49" s="197"/>
      <c r="T49" s="197"/>
      <c r="U49" s="197"/>
      <c r="V49" s="197"/>
      <c r="W49" s="197"/>
      <c r="X49" s="197"/>
      <c r="Y49" s="197"/>
      <c r="Z49" s="197"/>
    </row>
    <row r="50" ht="48.0" customHeight="1">
      <c r="A50" s="34" t="s">
        <v>477</v>
      </c>
      <c r="B50" s="43" t="str">
        <f>VLOOKUP($A50,Questions!$A$2:$X$333,2,0)</f>
        <v>Does your solution process user-provided data that may contain regulated information?</v>
      </c>
      <c r="C50" s="206" t="str">
        <f>VLOOKUP($A50,Privacy!$A$13:$E$97,3,0)&amp;""</f>
        <v>Yes</v>
      </c>
      <c r="D50" s="209" t="str">
        <f>IF(LEFT(VLOOKUP($A50,Privacy!$A$13:$E$97,5,0),21)='Auto Responses'!$A$32,'Auto Responses'!$A$33,VLOOKUP($A50,Privacy!$A$13:$E$97,4,0))&amp;""</f>
        <v>The platform accepts teacher-provided student work and associated metadata that may include regulated categories (student PII). CoGrader’s policy is to collect only what is necessary for educational purposes and to treat any regulated contents per contractual and legal obligations. We do not sell student data, do not use student PII to train models, and restrict third-party access via DPAs and vendor controls.</v>
      </c>
      <c r="E50" s="210" t="str">
        <f>VLOOKUP($A50,Privacy!$A$13:$E$97,5,0)&amp;""</f>
        <v>Identify any applicable regulations and provide documentation of any processes or policies that address compliance with each.</v>
      </c>
      <c r="F50" s="217"/>
      <c r="G50" s="204" t="str">
        <f>VLOOKUP($A50,Questions!$A$2:$X$333,21,0)&amp;""</f>
        <v/>
      </c>
      <c r="H50" s="205"/>
      <c r="I50" s="206" t="str">
        <f>VLOOKUP($A50,Questions!$A$2:$X$333,23,0)&amp;""</f>
        <v/>
      </c>
      <c r="J50" s="205"/>
      <c r="K50" s="207" t="b">
        <v>0</v>
      </c>
      <c r="L50" s="2"/>
      <c r="M50" s="197"/>
      <c r="N50" s="197"/>
      <c r="O50" s="197"/>
      <c r="P50" s="197"/>
      <c r="Q50" s="197"/>
      <c r="R50" s="197"/>
      <c r="S50" s="197"/>
      <c r="T50" s="197"/>
      <c r="U50" s="197"/>
      <c r="V50" s="197"/>
      <c r="W50" s="197"/>
      <c r="X50" s="197"/>
      <c r="Y50" s="197"/>
      <c r="Z50" s="197"/>
    </row>
    <row r="51" ht="48.0" customHeight="1">
      <c r="A51" s="34" t="s">
        <v>479</v>
      </c>
      <c r="B51" s="43" t="str">
        <f>VLOOKUP($A51,Questions!$A$2:$X$333,2,0)</f>
        <v>Web Link to Product/Service Privacy Notice</v>
      </c>
      <c r="C51" s="251" t="str">
        <f>VLOOKUP($A51,Privacy!$A$13:$E$97,3,0)&amp;""</f>
        <v>https://cograder.com/privacypolicy</v>
      </c>
      <c r="D51" s="209" t="str">
        <f>IF(LEFT(VLOOKUP($A51,Privacy!$A$13:$E$97,5,0),21)='Auto Responses'!$A$32,'Auto Responses'!$A$33,VLOOKUP($A51,Privacy!$A$13:$E$97,4,0))&amp;""</f>
        <v>Full privacy notice and contact information (privacy@cograder.com) are published at the link above. The policy describes data types collected, processing purposes, retention, security measures, and rights &amp; choices for users and institutions.</v>
      </c>
      <c r="E51" s="210" t="str">
        <f>VLOOKUP($A51,Privacy!$A$13:$E$97,5,0)&amp;""</f>
        <v>If multiple notices are implicated, provide all that apply. If any other documents are incorporated by reference, provide them as well.</v>
      </c>
      <c r="F51" s="217"/>
      <c r="G51" s="204" t="str">
        <f>VLOOKUP($A51,Questions!$A$2:$X$333,21,0)&amp;""</f>
        <v>Not scored</v>
      </c>
      <c r="H51" s="205"/>
      <c r="I51" s="206" t="str">
        <f>VLOOKUP($A51,Questions!$A$2:$X$333,23,0)&amp;""</f>
        <v/>
      </c>
      <c r="J51" s="205"/>
      <c r="K51" s="207" t="b">
        <v>0</v>
      </c>
      <c r="L51" s="2"/>
      <c r="M51" s="197"/>
      <c r="N51" s="197"/>
      <c r="O51" s="197"/>
      <c r="P51" s="197"/>
      <c r="Q51" s="197"/>
      <c r="R51" s="197"/>
      <c r="S51" s="197"/>
      <c r="T51" s="197"/>
      <c r="U51" s="197"/>
      <c r="V51" s="197"/>
      <c r="W51" s="197"/>
      <c r="X51" s="197"/>
      <c r="Y51" s="197"/>
      <c r="Z51" s="197"/>
    </row>
    <row r="52" ht="36.75" customHeight="1">
      <c r="A52" s="18" t="str">
        <f>VLOOKUP(LEFT($A53,4),'Auto Responses'!$N$4:$O$38,2,0)&amp;""</f>
        <v> Privacy-Specific Company Details</v>
      </c>
      <c r="B52" s="40"/>
      <c r="C52" s="41"/>
      <c r="D52" s="41"/>
      <c r="E52" s="212"/>
      <c r="F52" s="199" t="s">
        <v>653</v>
      </c>
      <c r="G52" s="208" t="s">
        <v>648</v>
      </c>
      <c r="H52" s="208" t="s">
        <v>649</v>
      </c>
      <c r="I52" s="208" t="s">
        <v>650</v>
      </c>
      <c r="J52" s="208" t="s">
        <v>651</v>
      </c>
      <c r="K52" s="41"/>
      <c r="L52" s="2"/>
      <c r="M52" s="2"/>
      <c r="N52" s="2"/>
      <c r="O52" s="2"/>
      <c r="P52" s="2"/>
      <c r="Q52" s="2"/>
      <c r="R52" s="2"/>
      <c r="S52" s="2"/>
      <c r="T52" s="2"/>
      <c r="U52" s="2"/>
      <c r="V52" s="2"/>
      <c r="W52" s="2"/>
      <c r="X52" s="2"/>
      <c r="Y52" s="2"/>
      <c r="Z52" s="2"/>
    </row>
    <row r="53" ht="79.5" customHeight="1">
      <c r="A53" s="34" t="s">
        <v>481</v>
      </c>
      <c r="B53" s="43" t="str">
        <f>VLOOKUP($A53,Questions!$A$2:$X$333,2,0)</f>
        <v>Have you had a personal data breach in the past three years that involved reporting to a governmental agency, notice to individuals (including voluntary notice), or notice to another organization or institution?*</v>
      </c>
      <c r="C53" s="206" t="str">
        <f>VLOOKUP($A53,Privacy!$A$13:$E$97,3,0)&amp;""</f>
        <v>No</v>
      </c>
      <c r="D53" s="209" t="str">
        <f>IF(LEFT(VLOOKUP($A53,Privacy!$A$13:$E$97,5,0),21)='Auto Responses'!$A$32,'Auto Responses'!$A$33,VLOOKUP($A53,Privacy!$A$13:$E$97,4,0))&amp;""</f>
        <v>CoGrader maintains an incident response program that requires mandatory reporting, notification and remediation steps. Any incident would be investigated and reported consistent with law and contract. We will provide incident history and notices to customers upon request as part of procurement transparency.</v>
      </c>
      <c r="E53" s="214" t="str">
        <f>VLOOKUP($A53,Privacy!$A$13:$E$97,5,0)&amp;""</f>
        <v/>
      </c>
      <c r="F53" s="217"/>
      <c r="G53" s="204" t="str">
        <f>VLOOKUP($A53,Questions!$A$2:$X$333,21,0)&amp;""</f>
        <v>No</v>
      </c>
      <c r="H53" s="205"/>
      <c r="I53" s="206" t="str">
        <f>VLOOKUP($A53,Questions!$A$2:$X$333,23,0)&amp;""</f>
        <v>Critical Importance</v>
      </c>
      <c r="J53" s="205"/>
      <c r="K53" s="207" t="b">
        <v>0</v>
      </c>
      <c r="L53" s="2"/>
      <c r="M53" s="197"/>
      <c r="N53" s="197"/>
      <c r="O53" s="197"/>
      <c r="P53" s="197"/>
      <c r="Q53" s="197"/>
      <c r="R53" s="197"/>
      <c r="S53" s="197"/>
      <c r="T53" s="197"/>
      <c r="U53" s="197"/>
      <c r="V53" s="197"/>
      <c r="W53" s="197"/>
      <c r="X53" s="197"/>
      <c r="Y53" s="197"/>
      <c r="Z53" s="197"/>
    </row>
    <row r="54" ht="48.0" customHeight="1">
      <c r="A54" s="34" t="s">
        <v>483</v>
      </c>
      <c r="B54" s="43" t="str">
        <f>VLOOKUP($A54,Questions!$A$2:$X$333,2,0)</f>
        <v>Use this area to share information about your privacy practices that will assist those who are assessing your company data privacy program.*</v>
      </c>
      <c r="C54" s="211" t="str">
        <f>VLOOKUP($A54,Privacy!$A$13:$E$97,3,0)&amp;""</f>
        <v>See Additional Information</v>
      </c>
      <c r="D54" s="209" t="str">
        <f>IF(LEFT(VLOOKUP($A54,Privacy!$A$13:$E$97,5,0),21)='Auto Responses'!$A$32,'Auto Responses'!$A$33,VLOOKUP($A54,Privacy!$A$13:$E$97,4,0))&amp;""</f>
        <v>CoGrader operates a centralized privacy program reflected in our Privacy Policy, DPAs, and security controls. Key elements: privacy-by-design in SDLC, mandatory privacy/security training for staff, DPAs that preserve institutional ownership of student data, restrictions on model training (student PII not used for model training), and vendor management requiring subprocessors to meet equal privacy/security obligations.
privacy@cograder.com is the contact for privacy questions and DPAs; SOC-2 materials, DPAs, and the Provider Data Security &amp; Privacy Plan are available for review under procurement/NDA.</v>
      </c>
      <c r="E54" s="214" t="str">
        <f>VLOOKUP($A54,Privacy!$A$13:$E$97,5,0)&amp;""</f>
        <v>Share any additional details that would help data privacy analysts assess your solution.</v>
      </c>
      <c r="F54" s="217"/>
      <c r="G54" s="204" t="str">
        <f>VLOOKUP($A54,Questions!$A$2:$X$333,21,0)&amp;""</f>
        <v>Not scored</v>
      </c>
      <c r="H54" s="205"/>
      <c r="I54" s="206" t="str">
        <f>VLOOKUP($A54,Questions!$A$2:$X$333,23,0)&amp;""</f>
        <v/>
      </c>
      <c r="J54" s="205"/>
      <c r="K54" s="207" t="b">
        <v>0</v>
      </c>
      <c r="L54" s="2"/>
      <c r="M54" s="197"/>
      <c r="N54" s="197"/>
      <c r="O54" s="197"/>
      <c r="P54" s="197"/>
      <c r="Q54" s="197"/>
      <c r="R54" s="197"/>
      <c r="S54" s="197"/>
      <c r="T54" s="197"/>
      <c r="U54" s="197"/>
      <c r="V54" s="197"/>
      <c r="W54" s="197"/>
      <c r="X54" s="197"/>
      <c r="Y54" s="197"/>
      <c r="Z54" s="197"/>
    </row>
    <row r="55" ht="48.0" customHeight="1">
      <c r="A55" s="34" t="s">
        <v>485</v>
      </c>
      <c r="B55" s="43" t="str">
        <f>VLOOKUP($A55,Questions!$A$2:$X$333,2,0)</f>
        <v>Have you had any violations of your internal privacy policies or violations of applicable privacy law in the past 36 months?</v>
      </c>
      <c r="C55" s="206" t="str">
        <f>VLOOKUP($A55,Privacy!$A$13:$E$97,3,0)&amp;""</f>
        <v>No</v>
      </c>
      <c r="D55" s="209" t="str">
        <f>IF(LEFT(VLOOKUP($A55,Privacy!$A$13:$E$97,5,0),21)='Auto Responses'!$A$32,'Auto Responses'!$A$33,VLOOKUP($A55,Privacy!$A$13:$E$97,4,0))&amp;""</f>
        <v>CoGrader enforces policy through audits, training and incident management; we remediate issues discovered during audits or testing and track corrective actions. Any material events would be disclosed to customers in accordance with contractual requirements.</v>
      </c>
      <c r="E55" s="214" t="str">
        <f>VLOOKUP($A55,Privacy!$A$13:$E$97,5,0)&amp;""</f>
        <v/>
      </c>
      <c r="F55" s="217"/>
      <c r="G55" s="204" t="str">
        <f>VLOOKUP($A55,Questions!$A$2:$X$333,21,0)&amp;""</f>
        <v>No</v>
      </c>
      <c r="H55" s="205"/>
      <c r="I55" s="206" t="str">
        <f>VLOOKUP($A55,Questions!$A$2:$X$333,23,0)&amp;""</f>
        <v>Minor Importance</v>
      </c>
      <c r="J55" s="205"/>
      <c r="K55" s="207" t="b">
        <v>0</v>
      </c>
      <c r="L55" s="2"/>
      <c r="M55" s="197"/>
      <c r="N55" s="197"/>
      <c r="O55" s="197"/>
      <c r="P55" s="197"/>
      <c r="Q55" s="197"/>
      <c r="R55" s="197"/>
      <c r="S55" s="197"/>
      <c r="T55" s="197"/>
      <c r="U55" s="197"/>
      <c r="V55" s="197"/>
      <c r="W55" s="197"/>
      <c r="X55" s="197"/>
      <c r="Y55" s="197"/>
      <c r="Z55" s="197"/>
    </row>
    <row r="56" ht="48.0" customHeight="1">
      <c r="A56" s="34" t="s">
        <v>487</v>
      </c>
      <c r="B56" s="43" t="str">
        <f>VLOOKUP($A56,Questions!$A$2:$X$333,2,0)</f>
        <v>Do you have a dedicated data privacy staff or office?</v>
      </c>
      <c r="C56" s="206" t="str">
        <f>VLOOKUP($A56,Privacy!$A$13:$E$97,3,0)&amp;""</f>
        <v>Yes</v>
      </c>
      <c r="D56" s="209" t="str">
        <f>IF(LEFT(VLOOKUP($A56,Privacy!$A$13:$E$97,5,0),21)='Auto Responses'!$A$32,'Auto Responses'!$A$33,VLOOKUP($A56,Privacy!$A$13:$E$97,4,0))&amp;""</f>
        <v>CoGrader maintains a privacy function responsible for policy, DPA management, incident response coordination, and privacy-by-design guidance. Operational privacy and compliance responsibilities are coordinated with the COO and security leadership; privacy@cograder.com
 is the operational contact for privacy escalations and DPA administration. Documentation of roles and responsibilities is included in our IT Roles &amp; Responsibilities and SOC-2 materials. </v>
      </c>
      <c r="E56" s="214" t="str">
        <f>VLOOKUP($A56,Privacy!$A$13:$E$97,5,0)&amp;""</f>
        <v>Describe your data privacy office, including size, talents, resources, etc.</v>
      </c>
      <c r="F56" s="217"/>
      <c r="G56" s="204" t="str">
        <f>VLOOKUP($A56,Questions!$A$2:$X$333,21,0)&amp;""</f>
        <v>Yes</v>
      </c>
      <c r="H56" s="205"/>
      <c r="I56" s="206" t="str">
        <f>VLOOKUP($A56,Questions!$A$2:$X$333,23,0)&amp;""</f>
        <v>Minor Importance</v>
      </c>
      <c r="J56" s="205"/>
      <c r="K56" s="207" t="b">
        <v>0</v>
      </c>
      <c r="L56" s="2"/>
      <c r="M56" s="197"/>
      <c r="N56" s="197"/>
      <c r="O56" s="197"/>
      <c r="P56" s="197"/>
      <c r="Q56" s="197"/>
      <c r="R56" s="197"/>
      <c r="S56" s="197"/>
      <c r="T56" s="197"/>
      <c r="U56" s="197"/>
      <c r="V56" s="197"/>
      <c r="W56" s="197"/>
      <c r="X56" s="197"/>
      <c r="Y56" s="197"/>
      <c r="Z56" s="197"/>
    </row>
    <row r="57" ht="36.75" customHeight="1">
      <c r="A57" s="18" t="str">
        <f>VLOOKUP(LEFT($A58,4),'Auto Responses'!$N$4:$O$38,2,0)&amp;""</f>
        <v> Privacy-Specific Documentation</v>
      </c>
      <c r="B57" s="40"/>
      <c r="C57" s="41"/>
      <c r="D57" s="41"/>
      <c r="E57" s="212"/>
      <c r="F57" s="199" t="s">
        <v>653</v>
      </c>
      <c r="G57" s="208" t="s">
        <v>648</v>
      </c>
      <c r="H57" s="208" t="s">
        <v>649</v>
      </c>
      <c r="I57" s="208" t="s">
        <v>650</v>
      </c>
      <c r="J57" s="208" t="s">
        <v>651</v>
      </c>
      <c r="K57" s="41"/>
      <c r="L57" s="2"/>
      <c r="M57" s="2"/>
      <c r="N57" s="2"/>
      <c r="O57" s="2"/>
      <c r="P57" s="2"/>
      <c r="Q57" s="2"/>
      <c r="R57" s="2"/>
      <c r="S57" s="2"/>
      <c r="T57" s="2"/>
      <c r="U57" s="2"/>
      <c r="V57" s="2"/>
      <c r="W57" s="2"/>
      <c r="X57" s="2"/>
      <c r="Y57" s="2"/>
      <c r="Z57" s="2"/>
    </row>
    <row r="58" ht="48.0" customHeight="1">
      <c r="A58" s="34" t="s">
        <v>489</v>
      </c>
      <c r="B58" s="43" t="str">
        <f>VLOOKUP($A58,Questions!$A$2:$X$333,2,0)</f>
        <v>If you have completed a SOC 2 audit, does it include the Privacy Trust Service Principle?</v>
      </c>
      <c r="C58" s="206" t="str">
        <f>VLOOKUP($A58,Privacy!$A$13:$E$97,3,0)&amp;""</f>
        <v>No</v>
      </c>
      <c r="D58" s="209" t="str">
        <f>IF(LEFT(VLOOKUP($A58,Privacy!$A$13:$E$97,5,0),21)='Auto Responses'!$A$32,'Auto Responses'!$A$33,VLOOKUP($A58,Privacy!$A$13:$E$97,4,0))&amp;""</f>
        <v>Our SOC-2 materials (system description and controls) were evaluated against the Trust Services Criteria relevant to Security (and related criteria). The current SOC-2 scope documents security, availability and confidentiality controls; privacy commitments are implemented contractually (DPAs) and via our privacy program. We can discuss including the Privacy principle in future attestations if required by procurement.</v>
      </c>
      <c r="E58" s="214" t="str">
        <f>VLOOKUP($A58,Privacy!$A$13:$E$97,5,0)&amp;""</f>
        <v>If your SOC2 Type II audit does not include the Privacy Trust Service Principle, please explain why it was not included at this time, and provide any plans to include it in future SOC 2 audits. 
If the Privacy Trust Service Principle was not (or will not be) included in the SOC 2 audit, please provide an overview of any other reviews your organization conducts that might address the Privacy Trust Principles.</v>
      </c>
      <c r="F58" s="217"/>
      <c r="G58" s="204" t="str">
        <f>VLOOKUP($A58,Questions!$A$2:$X$333,21,0)&amp;""</f>
        <v>Yes</v>
      </c>
      <c r="H58" s="205"/>
      <c r="I58" s="206" t="str">
        <f>VLOOKUP($A58,Questions!$A$2:$X$333,23,0)&amp;""</f>
        <v/>
      </c>
      <c r="J58" s="205"/>
      <c r="K58" s="207" t="b">
        <v>0</v>
      </c>
      <c r="L58" s="2"/>
      <c r="M58" s="197"/>
      <c r="N58" s="197"/>
      <c r="O58" s="197"/>
      <c r="P58" s="197"/>
      <c r="Q58" s="197"/>
      <c r="R58" s="197"/>
      <c r="S58" s="197"/>
      <c r="T58" s="197"/>
      <c r="U58" s="197"/>
      <c r="V58" s="197"/>
      <c r="W58" s="197"/>
      <c r="X58" s="197"/>
      <c r="Y58" s="197"/>
      <c r="Z58" s="197"/>
    </row>
    <row r="59" ht="48.0" customHeight="1">
      <c r="A59" s="34" t="s">
        <v>491</v>
      </c>
      <c r="B59" s="43" t="str">
        <f>VLOOKUP($A59,Questions!$A$2:$X$333,2,0)</f>
        <v>Do you conform with a specific industry-standard privacy framework (e.g., NIST Privacy Framework, GDPR, ISO 27701)?</v>
      </c>
      <c r="C59" s="206" t="str">
        <f>VLOOKUP($A59,Privacy!$A$13:$E$97,3,0)&amp;""</f>
        <v>No</v>
      </c>
      <c r="D59" s="209" t="str">
        <f>IF(LEFT(VLOOKUP($A59,Privacy!$A$13:$E$97,5,0),21)='Auto Responses'!$A$32,'Auto Responses'!$A$33,VLOOKUP($A59,Privacy!$A$13:$E$97,4,0))&amp;""</f>
        <v/>
      </c>
      <c r="E59" s="214" t="str">
        <f>VLOOKUP($A59,Privacy!$A$13:$E$97,5,0)&amp;""</f>
        <v>Please provide any plans to conform with one or more of the industry-standard frameworks, including anticipated timelines, and indicate which framework(s) will be used.</v>
      </c>
      <c r="F59" s="217"/>
      <c r="G59" s="204" t="str">
        <f>VLOOKUP($A59,Questions!$A$2:$X$333,21,0)&amp;""</f>
        <v>Yes</v>
      </c>
      <c r="H59" s="205"/>
      <c r="I59" s="206" t="str">
        <f>VLOOKUP($A59,Questions!$A$2:$X$333,23,0)&amp;""</f>
        <v/>
      </c>
      <c r="J59" s="205"/>
      <c r="K59" s="207" t="b">
        <v>0</v>
      </c>
      <c r="L59" s="2"/>
      <c r="M59" s="197"/>
      <c r="N59" s="197"/>
      <c r="O59" s="197"/>
      <c r="P59" s="197"/>
      <c r="Q59" s="197"/>
      <c r="R59" s="197"/>
      <c r="S59" s="197"/>
      <c r="T59" s="197"/>
      <c r="U59" s="197"/>
      <c r="V59" s="197"/>
      <c r="W59" s="197"/>
      <c r="X59" s="197"/>
      <c r="Y59" s="197"/>
      <c r="Z59" s="197"/>
    </row>
    <row r="60" ht="48.0" customHeight="1">
      <c r="A60" s="34" t="s">
        <v>492</v>
      </c>
      <c r="B60" s="43" t="str">
        <f>VLOOKUP($A60,Questions!$A$2:$X$333,2,0)</f>
        <v>Does your employee onboarding and offboarding policy include training of employees on information security and data privacy?</v>
      </c>
      <c r="C60" s="206" t="str">
        <f>VLOOKUP($A60,Privacy!$A$13:$E$97,3,0)&amp;""</f>
        <v>Yes</v>
      </c>
      <c r="D60" s="209" t="str">
        <f>IF(LEFT(VLOOKUP($A60,Privacy!$A$13:$E$97,5,0),21)='Auto Responses'!$A$32,'Auto Responses'!$A$33,VLOOKUP($A60,Privacy!$A$13:$E$97,4,0))&amp;""</f>
        <v>New hires complete mandatory security and privacy training during onboarding. Role-based privacy and secure-coding training is provided for product, engineering and support teams. Offboarding processes ensure timely removal of access and recovery of assets. Background checks, training records and policy artifacts are maintained as part of our HR and security controls.</v>
      </c>
      <c r="E60" s="214" t="str">
        <f>VLOOKUP($A60,Privacy!$A$13:$E$97,5,0)&amp;""</f>
        <v>Provide an overview of your organization's relevant onboarding/offboarding policy and employee training on information security and privacy.</v>
      </c>
      <c r="F60" s="217"/>
      <c r="G60" s="204" t="str">
        <f>VLOOKUP($A60,Questions!$A$2:$X$333,21,0)&amp;""</f>
        <v>Yes</v>
      </c>
      <c r="H60" s="205"/>
      <c r="I60" s="206" t="str">
        <f>VLOOKUP($A60,Questions!$A$2:$X$333,23,0)&amp;""</f>
        <v>Standard Importance</v>
      </c>
      <c r="J60" s="205"/>
      <c r="K60" s="207" t="b">
        <v>0</v>
      </c>
      <c r="L60" s="2"/>
      <c r="M60" s="197"/>
      <c r="N60" s="197"/>
      <c r="O60" s="197"/>
      <c r="P60" s="197"/>
      <c r="Q60" s="197"/>
      <c r="R60" s="197"/>
      <c r="S60" s="197"/>
      <c r="T60" s="197"/>
      <c r="U60" s="197"/>
      <c r="V60" s="197"/>
      <c r="W60" s="197"/>
      <c r="X60" s="197"/>
      <c r="Y60" s="197"/>
      <c r="Z60" s="197"/>
    </row>
    <row r="61" ht="36.75" customHeight="1">
      <c r="A61" s="18" t="str">
        <f>VLOOKUP(LEFT($A62,4),'Auto Responses'!$N$4:$O$38,2,0)&amp;""</f>
        <v> Privacy of Third Parties</v>
      </c>
      <c r="B61" s="40"/>
      <c r="C61" s="41"/>
      <c r="D61" s="41"/>
      <c r="E61" s="212"/>
      <c r="F61" s="199" t="s">
        <v>653</v>
      </c>
      <c r="G61" s="208" t="s">
        <v>648</v>
      </c>
      <c r="H61" s="208" t="s">
        <v>649</v>
      </c>
      <c r="I61" s="208" t="s">
        <v>650</v>
      </c>
      <c r="J61" s="208" t="s">
        <v>651</v>
      </c>
      <c r="K61" s="41"/>
      <c r="L61" s="2"/>
      <c r="M61" s="2"/>
      <c r="N61" s="2"/>
      <c r="O61" s="2"/>
      <c r="P61" s="2"/>
      <c r="Q61" s="2"/>
      <c r="R61" s="2"/>
      <c r="S61" s="2"/>
      <c r="T61" s="2"/>
      <c r="U61" s="2"/>
      <c r="V61" s="2"/>
      <c r="W61" s="2"/>
      <c r="X61" s="2"/>
      <c r="Y61" s="2"/>
      <c r="Z61" s="2"/>
    </row>
    <row r="62" ht="48.0" customHeight="1">
      <c r="A62" s="34" t="s">
        <v>494</v>
      </c>
      <c r="B62" s="43" t="str">
        <f>VLOOKUP($A62,Questions!$A$2:$X$333,2,0)</f>
        <v>Do you have contractual agreements with third parties that require them to maintain standards and to comply with all regulatory requirements?*</v>
      </c>
      <c r="C62" s="206" t="str">
        <f>VLOOKUP($A62,Privacy!$A$13:$E$97,3,0)&amp;""</f>
        <v>Yes</v>
      </c>
      <c r="D62" s="209" t="str">
        <f>IF(LEFT(VLOOKUP($A62,Privacy!$A$13:$E$97,5,0),21)='Auto Responses'!$A$32,'Auto Responses'!$A$33,VLOOKUP($A62,Privacy!$A$13:$E$97,4,0))&amp;""</f>
        <v>Vendor Management and DPAs require subprocessors to meet security and privacy obligations equivalent to CoGrader’s controls. Subprocessor agreements require breach notification, limited access, contractual security controls, and the right to review compliance evidence (for example SOC-2 or ISO attestations). We perform due diligence and annual reviews for high-risk vendors.</v>
      </c>
      <c r="E62" s="214" t="str">
        <f>VLOOKUP($A62,Privacy!$A$13:$E$97,5,0)&amp;""</f>
        <v>Provide a summary of the contractual language used and your processes for ensuring appropriate language is regularly reviewed and is included in both new and renewed agreements.</v>
      </c>
      <c r="F62" s="217"/>
      <c r="G62" s="204" t="str">
        <f>VLOOKUP($A62,Questions!$A$2:$X$333,21,0)&amp;""</f>
        <v>Yes</v>
      </c>
      <c r="H62" s="205"/>
      <c r="I62" s="206" t="str">
        <f>VLOOKUP($A62,Questions!$A$2:$X$333,23,0)&amp;""</f>
        <v>Critical Importance</v>
      </c>
      <c r="J62" s="205"/>
      <c r="K62" s="207" t="b">
        <v>0</v>
      </c>
      <c r="L62" s="2"/>
      <c r="M62" s="197"/>
      <c r="N62" s="197"/>
      <c r="O62" s="197"/>
      <c r="P62" s="197"/>
      <c r="Q62" s="197"/>
      <c r="R62" s="197"/>
      <c r="S62" s="197"/>
      <c r="T62" s="197"/>
      <c r="U62" s="197"/>
      <c r="V62" s="197"/>
      <c r="W62" s="197"/>
      <c r="X62" s="197"/>
      <c r="Y62" s="197"/>
      <c r="Z62" s="197"/>
    </row>
    <row r="63" ht="95.25" customHeight="1">
      <c r="A63" s="34" t="s">
        <v>496</v>
      </c>
      <c r="B63" s="43" t="str">
        <f>VLOOKUP($A63,Questions!$A$2:$X$333,2,0)</f>
        <v>Do you perform privacy impact assesments of third parties that collect, process, or have access to personal data to ensure they meet industry and regulatory standards and to mitigate harmful, unethical, or discriminatory impacts on data subjects?</v>
      </c>
      <c r="C63" s="206" t="str">
        <f>VLOOKUP($A63,Privacy!$A$13:$E$97,3,0)&amp;""</f>
        <v>Yes</v>
      </c>
      <c r="D63" s="209" t="str">
        <f>IF(LEFT(VLOOKUP($A63,Privacy!$A$13:$E$97,5,0),21)='Auto Responses'!$A$32,'Auto Responses'!$A$33,VLOOKUP($A63,Privacy!$A$13:$E$97,4,0))&amp;""</f>
        <v>CoGrader conducts risk and privacy assessments for third parties that handle personal data. Assessments include review of vendor attestations (SOC-2/ISO), privacy and security controls, contractual terms, and ongoing monitoring. High-risk vendors are reviewed at least annually and corrective actions are tracked. Documentation and vendor-risk summaries are available for procurement review.</v>
      </c>
      <c r="E63" s="214" t="str">
        <f>VLOOKUP($A63,Privacy!$A$13:$E$97,5,0)&amp;""</f>
        <v>Provide a summary of your practices that assures that the third party will be subject to the appropriate standards regarding data privacy.</v>
      </c>
      <c r="F63" s="217"/>
      <c r="G63" s="204" t="str">
        <f>VLOOKUP($A63,Questions!$A$2:$X$333,21,0)&amp;""</f>
        <v>Yes</v>
      </c>
      <c r="H63" s="205"/>
      <c r="I63" s="206" t="str">
        <f>VLOOKUP($A63,Questions!$A$2:$X$333,23,0)&amp;""</f>
        <v>Minor Importance</v>
      </c>
      <c r="J63" s="205"/>
      <c r="K63" s="207" t="b">
        <v>0</v>
      </c>
      <c r="L63" s="2"/>
      <c r="M63" s="197"/>
      <c r="N63" s="197"/>
      <c r="O63" s="197"/>
      <c r="P63" s="197"/>
      <c r="Q63" s="197"/>
      <c r="R63" s="197"/>
      <c r="S63" s="197"/>
      <c r="T63" s="197"/>
      <c r="U63" s="197"/>
      <c r="V63" s="197"/>
      <c r="W63" s="197"/>
      <c r="X63" s="197"/>
      <c r="Y63" s="197"/>
      <c r="Z63" s="197"/>
    </row>
    <row r="64" ht="36.75" customHeight="1">
      <c r="A64" s="18" t="str">
        <f>VLOOKUP(LEFT($A65,4),'Auto Responses'!$N$4:$O$38,2,0)&amp;""</f>
        <v> Privacy Change Management</v>
      </c>
      <c r="B64" s="40"/>
      <c r="C64" s="41"/>
      <c r="D64" s="41"/>
      <c r="E64" s="212"/>
      <c r="F64" s="199" t="s">
        <v>653</v>
      </c>
      <c r="G64" s="208" t="s">
        <v>648</v>
      </c>
      <c r="H64" s="208" t="s">
        <v>649</v>
      </c>
      <c r="I64" s="208" t="s">
        <v>650</v>
      </c>
      <c r="J64" s="208" t="s">
        <v>651</v>
      </c>
      <c r="K64" s="41"/>
      <c r="L64" s="2"/>
      <c r="M64" s="2"/>
      <c r="N64" s="2"/>
      <c r="O64" s="2"/>
      <c r="P64" s="2"/>
      <c r="Q64" s="2"/>
      <c r="R64" s="2"/>
      <c r="S64" s="2"/>
      <c r="T64" s="2"/>
      <c r="U64" s="2"/>
      <c r="V64" s="2"/>
      <c r="W64" s="2"/>
      <c r="X64" s="2"/>
      <c r="Y64" s="2"/>
      <c r="Z64" s="2"/>
    </row>
    <row r="65" ht="48.0" customHeight="1">
      <c r="A65" s="34" t="s">
        <v>498</v>
      </c>
      <c r="B65" s="43" t="str">
        <f>VLOOKUP($A65,Questions!$A$2:$X$333,2,0)</f>
        <v>Does your change management process include privacy review and approval?</v>
      </c>
      <c r="C65" s="206" t="str">
        <f>VLOOKUP($A65,Privacy!$A$13:$E$97,3,0)&amp;""</f>
        <v>Yes</v>
      </c>
      <c r="D65" s="209" t="str">
        <f>IF(LEFT(VLOOKUP($A65,Privacy!$A$13:$E$97,5,0),21)='Auto Responses'!$A$32,'Auto Responses'!$A$33,VLOOKUP($A65,Privacy!$A$13:$E$97,4,0))&amp;""</f>
        <v>Change control and the SDLC include a mandatory privacy and data-protection review for changes that affect data handling, retention, or sharing. Product changes that touch student or personal data require a privacy impact note, an approval by the product/security/privacy owners, test evidence demonstrating that privacy controls remain effective, and a rollback plan. These reviews are embedded in our release gates and change board practice. Evidence: Secure Development / Change Management policies and SOC-2 System Description.</v>
      </c>
      <c r="E65" s="214" t="str">
        <f>VLOOKUP($A65,Privacy!$A$13:$E$97,5,0)&amp;""</f>
        <v>Please describe your process for privacy review.</v>
      </c>
      <c r="F65" s="217"/>
      <c r="G65" s="204" t="str">
        <f>VLOOKUP($A65,Questions!$A$2:$X$333,21,0)&amp;""</f>
        <v>Yes</v>
      </c>
      <c r="H65" s="205"/>
      <c r="I65" s="206" t="str">
        <f>VLOOKUP($A65,Questions!$A$2:$X$333,23,0)&amp;""</f>
        <v/>
      </c>
      <c r="J65" s="205"/>
      <c r="K65" s="207" t="b">
        <v>0</v>
      </c>
      <c r="L65" s="2"/>
      <c r="M65" s="197"/>
      <c r="N65" s="197"/>
      <c r="O65" s="197"/>
      <c r="P65" s="197"/>
      <c r="Q65" s="197"/>
      <c r="R65" s="197"/>
      <c r="S65" s="197"/>
      <c r="T65" s="197"/>
      <c r="U65" s="197"/>
      <c r="V65" s="197"/>
      <c r="W65" s="197"/>
      <c r="X65" s="197"/>
      <c r="Y65" s="197"/>
      <c r="Z65" s="197"/>
    </row>
    <row r="66" ht="48.0" customHeight="1">
      <c r="A66" s="34" t="s">
        <v>500</v>
      </c>
      <c r="B66" s="43" t="str">
        <f>VLOOKUP($A66,Questions!$A$2:$X$333,2,0)</f>
        <v>Do you have policy and procedure, currently implemented, guiding how privacy risks are mitigated until they can be resolved?</v>
      </c>
      <c r="C66" s="206" t="str">
        <f>VLOOKUP($A66,Privacy!$A$13:$E$97,3,0)&amp;""</f>
        <v>Yes</v>
      </c>
      <c r="D66" s="209" t="str">
        <f>IF(LEFT(VLOOKUP($A66,Privacy!$A$13:$E$97,5,0),21)='Auto Responses'!$A$32,'Auto Responses'!$A$33,VLOOKUP($A66,Privacy!$A$13:$E$97,4,0))&amp;""</f>
        <v>Where a privacy issue or vulnerability is discovered, our policy requires short-term compensating controls (for example access limits, monitoring, network isolation), documented risk acceptance or mitigation plans, and a remediation schedule. All mitigations are tracked in our risk register and reviewed by security/privacy owners until the finding is fully resolved. This approach is part of our incident and vulnerability management processes.</v>
      </c>
      <c r="E66" s="214" t="str">
        <f>VLOOKUP($A66,Privacy!$A$13:$E$97,5,0)&amp;""</f>
        <v>Please provide an overview of privacy risk mitigation.</v>
      </c>
      <c r="F66" s="217"/>
      <c r="G66" s="204" t="str">
        <f>VLOOKUP($A66,Questions!$A$2:$X$333,21,0)&amp;""</f>
        <v>Yes</v>
      </c>
      <c r="H66" s="205"/>
      <c r="I66" s="206" t="str">
        <f>VLOOKUP($A66,Questions!$A$2:$X$333,23,0)&amp;""</f>
        <v>Minor Importance</v>
      </c>
      <c r="J66" s="205"/>
      <c r="K66" s="207" t="b">
        <v>0</v>
      </c>
      <c r="L66" s="2"/>
      <c r="M66" s="197"/>
      <c r="N66" s="197"/>
      <c r="O66" s="197"/>
      <c r="P66" s="197"/>
      <c r="Q66" s="197"/>
      <c r="R66" s="197"/>
      <c r="S66" s="197"/>
      <c r="T66" s="197"/>
      <c r="U66" s="197"/>
      <c r="V66" s="197"/>
      <c r="W66" s="197"/>
      <c r="X66" s="197"/>
      <c r="Y66" s="197"/>
      <c r="Z66" s="197"/>
    </row>
    <row r="67" ht="36.75" customHeight="1">
      <c r="A67" s="18" t="str">
        <f>VLOOKUP(LEFT($A68,4),'Auto Responses'!$N$4:$O$38,2,0)&amp;""</f>
        <v> Privacy of Sensitive Data</v>
      </c>
      <c r="B67" s="40"/>
      <c r="C67" s="41"/>
      <c r="D67" s="41"/>
      <c r="E67" s="212"/>
      <c r="F67" s="199" t="s">
        <v>653</v>
      </c>
      <c r="G67" s="208" t="s">
        <v>648</v>
      </c>
      <c r="H67" s="208" t="s">
        <v>649</v>
      </c>
      <c r="I67" s="208" t="s">
        <v>650</v>
      </c>
      <c r="J67" s="208" t="s">
        <v>651</v>
      </c>
      <c r="K67" s="41"/>
      <c r="L67" s="2"/>
      <c r="M67" s="2"/>
      <c r="N67" s="2"/>
      <c r="O67" s="2"/>
      <c r="P67" s="2"/>
      <c r="Q67" s="2"/>
      <c r="R67" s="2"/>
      <c r="S67" s="2"/>
      <c r="T67" s="2"/>
      <c r="U67" s="2"/>
      <c r="V67" s="2"/>
      <c r="W67" s="2"/>
      <c r="X67" s="2"/>
      <c r="Y67" s="2"/>
      <c r="Z67" s="2"/>
    </row>
    <row r="68" ht="48.0" customHeight="1">
      <c r="A68" s="34" t="s">
        <v>502</v>
      </c>
      <c r="B68" s="43" t="str">
        <f>VLOOKUP($A68,Questions!$A$2:$X$333,2,0)</f>
        <v>Do you collect, process, or store demographic information?*</v>
      </c>
      <c r="C68" s="206" t="str">
        <f>VLOOKUP($A68,Privacy!$A$13:$E$97,3,0)&amp;""</f>
        <v>No</v>
      </c>
      <c r="D68" s="209" t="str">
        <f>IF(LEFT(VLOOKUP($A68,Privacy!$A$13:$E$97,5,0),21)='Auto Responses'!$A$32,'Auto Responses'!$A$33,VLOOKUP($A68,Privacy!$A$13:$E$97,4,0))&amp;""</f>
        <v/>
      </c>
      <c r="E68" s="214" t="str">
        <f>VLOOKUP($A68,Privacy!$A$13:$E$97,5,0)&amp;""</f>
        <v>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v>
      </c>
      <c r="F68" s="217"/>
      <c r="G68" s="204" t="str">
        <f>VLOOKUP($A68,Questions!$A$2:$X$333,21,0)&amp;""</f>
        <v>No</v>
      </c>
      <c r="H68" s="205"/>
      <c r="I68" s="206" t="str">
        <f>VLOOKUP($A68,Questions!$A$2:$X$333,23,0)&amp;""</f>
        <v>Critical Importance</v>
      </c>
      <c r="J68" s="205"/>
      <c r="K68" s="207" t="b">
        <v>0</v>
      </c>
      <c r="L68" s="2"/>
      <c r="M68" s="197"/>
      <c r="N68" s="197"/>
      <c r="O68" s="197"/>
      <c r="P68" s="197"/>
      <c r="Q68" s="197"/>
      <c r="R68" s="197"/>
      <c r="S68" s="197"/>
      <c r="T68" s="197"/>
      <c r="U68" s="197"/>
      <c r="V68" s="197"/>
      <c r="W68" s="197"/>
      <c r="X68" s="197"/>
      <c r="Y68" s="197"/>
      <c r="Z68" s="197"/>
    </row>
    <row r="69" ht="48.0" customHeight="1">
      <c r="A69" s="34" t="s">
        <v>503</v>
      </c>
      <c r="B69" s="43" t="str">
        <f>VLOOKUP($A69,Questions!$A$2:$X$333,2,0)</f>
        <v>Do you capture or create genetic, biometric, or behaviometric information (e.g., facial recognition or fingerprints)?*</v>
      </c>
      <c r="C69" s="206" t="str">
        <f>VLOOKUP($A69,Privacy!$A$13:$E$97,3,0)&amp;""</f>
        <v>No</v>
      </c>
      <c r="D69" s="209" t="str">
        <f>IF(LEFT(VLOOKUP($A69,Privacy!$A$13:$E$97,5,0),21)='Auto Responses'!$A$32,'Auto Responses'!$A$33,VLOOKUP($A69,Privacy!$A$13:$E$97,4,0))&amp;""</f>
        <v/>
      </c>
      <c r="E69" s="214" t="str">
        <f>VLOOKUP($A69,Privacy!$A$13:$E$97,5,0)&amp;""</f>
        <v>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v>
      </c>
      <c r="F69" s="217"/>
      <c r="G69" s="204" t="str">
        <f>VLOOKUP($A69,Questions!$A$2:$X$333,21,0)&amp;""</f>
        <v>No</v>
      </c>
      <c r="H69" s="205"/>
      <c r="I69" s="206" t="str">
        <f>VLOOKUP($A69,Questions!$A$2:$X$333,23,0)&amp;""</f>
        <v>Critical Importance</v>
      </c>
      <c r="J69" s="205"/>
      <c r="K69" s="207" t="b">
        <v>0</v>
      </c>
      <c r="L69" s="2"/>
      <c r="M69" s="197"/>
      <c r="N69" s="197"/>
      <c r="O69" s="197"/>
      <c r="P69" s="197"/>
      <c r="Q69" s="197"/>
      <c r="R69" s="197"/>
      <c r="S69" s="197"/>
      <c r="T69" s="197"/>
      <c r="U69" s="197"/>
      <c r="V69" s="197"/>
      <c r="W69" s="197"/>
      <c r="X69" s="197"/>
      <c r="Y69" s="197"/>
      <c r="Z69" s="197"/>
    </row>
    <row r="70" ht="48.0" customHeight="1">
      <c r="A70" s="34" t="s">
        <v>504</v>
      </c>
      <c r="B70" s="43" t="str">
        <f>VLOOKUP($A70,Questions!$A$2:$X$333,2,0)</f>
        <v>Do you combine institutional data (including "de-identified," "anonymized," or otherwise masked data) with personal data from any other sources?*</v>
      </c>
      <c r="C70" s="206" t="str">
        <f>VLOOKUP($A70,Privacy!$A$13:$E$97,3,0)&amp;""</f>
        <v>No</v>
      </c>
      <c r="D70" s="209" t="str">
        <f>IF(LEFT(VLOOKUP($A70,Privacy!$A$13:$E$97,5,0),21)='Auto Responses'!$A$32,'Auto Responses'!$A$33,VLOOKUP($A70,Privacy!$A$13:$E$97,4,0))&amp;""</f>
        <v/>
      </c>
      <c r="E70" s="214" t="str">
        <f>VLOOKUP($A70,Privacy!$A$13:$E$97,5,0)&amp;""</f>
        <v>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v>
      </c>
      <c r="F70" s="217"/>
      <c r="G70" s="204" t="str">
        <f>VLOOKUP($A70,Questions!$A$2:$X$333,21,0)&amp;""</f>
        <v>No</v>
      </c>
      <c r="H70" s="205"/>
      <c r="I70" s="206" t="str">
        <f>VLOOKUP($A70,Questions!$A$2:$X$333,23,0)&amp;""</f>
        <v>Critical Importance</v>
      </c>
      <c r="J70" s="205"/>
      <c r="K70" s="207" t="b">
        <v>0</v>
      </c>
      <c r="L70" s="2"/>
      <c r="M70" s="197"/>
      <c r="N70" s="197"/>
      <c r="O70" s="197"/>
      <c r="P70" s="197"/>
      <c r="Q70" s="197"/>
      <c r="R70" s="197"/>
      <c r="S70" s="197"/>
      <c r="T70" s="197"/>
      <c r="U70" s="197"/>
      <c r="V70" s="197"/>
      <c r="W70" s="197"/>
      <c r="X70" s="197"/>
      <c r="Y70" s="197"/>
      <c r="Z70" s="197"/>
    </row>
    <row r="71" ht="48.0" customHeight="1">
      <c r="A71" s="34" t="s">
        <v>505</v>
      </c>
      <c r="B71" s="43" t="str">
        <f>VLOOKUP($A71,Questions!$A$2:$X$333,2,0)</f>
        <v>Is institutional data coming into or going out of the United States at any point during collection, processing, storage, or archiving?</v>
      </c>
      <c r="C71" s="206" t="str">
        <f>VLOOKUP($A71,Privacy!$A$13:$E$97,3,0)&amp;""</f>
        <v>No</v>
      </c>
      <c r="D71" s="209" t="str">
        <f>IF(LEFT(VLOOKUP($A71,Privacy!$A$13:$E$97,5,0),21)='Auto Responses'!$A$32,'Auto Responses'!$A$33,VLOOKUP($A71,Privacy!$A$13:$E$97,4,0))&amp;""</f>
        <v>All data is processed and stored on U.S.-based infrastructure.CoGrader’s platform is hosted on Google Cloud Platform and uses third-party AI providers and other subprocessors; data routing and residency depend on the region selected for the tenant and the subprocessors used (for example LLM providers). Where cross-border transfers occur we use contractual and technical controls (DPAs, appropriate transfer mechanisms and subprocessors’ attestations) to protect data. Specific data-residency arrangements are documented in the onboarding/implementation plan.</v>
      </c>
      <c r="E71" s="214" t="str">
        <f>VLOOKUP($A71,Privacy!$A$13:$E$97,5,0)&amp;""</f>
        <v>Given the vast number of privacy regulations and laws throughout the world, it is important to know when, where, why, and how institutional data is being shared outside the United States. This information is necessary to ensure compliance and to protect the institutional data.</v>
      </c>
      <c r="F71" s="217"/>
      <c r="G71" s="204" t="str">
        <f>VLOOKUP($A71,Questions!$A$2:$X$333,21,0)&amp;""</f>
        <v>No</v>
      </c>
      <c r="H71" s="205"/>
      <c r="I71" s="206" t="str">
        <f>VLOOKUP($A71,Questions!$A$2:$X$333,23,0)&amp;""</f>
        <v>Minor Importance</v>
      </c>
      <c r="J71" s="205"/>
      <c r="K71" s="207" t="b">
        <v>0</v>
      </c>
      <c r="L71" s="2"/>
      <c r="M71" s="197"/>
      <c r="N71" s="197"/>
      <c r="O71" s="197"/>
      <c r="P71" s="197"/>
      <c r="Q71" s="197"/>
      <c r="R71" s="197"/>
      <c r="S71" s="197"/>
      <c r="T71" s="197"/>
      <c r="U71" s="197"/>
      <c r="V71" s="197"/>
      <c r="W71" s="197"/>
      <c r="X71" s="197"/>
      <c r="Y71" s="197"/>
      <c r="Z71" s="197"/>
    </row>
    <row r="72" ht="48.0" customHeight="1">
      <c r="A72" s="34" t="s">
        <v>507</v>
      </c>
      <c r="B72" s="43" t="str">
        <f>VLOOKUP($A72,Questions!$A$2:$X$333,2,0)</f>
        <v>Do you capture device information (e.g., IP address, MAC address)?</v>
      </c>
      <c r="C72" s="206" t="str">
        <f>VLOOKUP($A72,Privacy!$A$13:$E$97,3,0)&amp;""</f>
        <v>Yes</v>
      </c>
      <c r="D72" s="209" t="str">
        <f>IF(LEFT(VLOOKUP($A72,Privacy!$A$13:$E$97,5,0),21)='Auto Responses'!$A$32,'Auto Responses'!$A$33,VLOOKUP($A72,Privacy!$A$13:$E$97,4,0))&amp;""</f>
        <v>CoGrader collects usage and device metadata such as IP address, user agent/browser, and basic device/connection information for security, troubleshooting, analytics and operational purposes. These telemetry fields are used for system integrity, fraud detection and service improvement, and are protected by access controls and logging. We treat such data as operational telemetry and retain it per our logging/retention policy.</v>
      </c>
      <c r="E72" s="214" t="str">
        <f>VLOOKUP($A72,Privacy!$A$13:$E$97,5,0)&amp;""</f>
        <v>Describe what information you collect and the reason for collecting it.</v>
      </c>
      <c r="F72" s="217"/>
      <c r="G72" s="204" t="str">
        <f>VLOOKUP($A72,Questions!$A$2:$X$333,21,0)&amp;""</f>
        <v>No</v>
      </c>
      <c r="H72" s="205"/>
      <c r="I72" s="206" t="str">
        <f>VLOOKUP($A72,Questions!$A$2:$X$333,23,0)&amp;""</f>
        <v>Minor Importance</v>
      </c>
      <c r="J72" s="205"/>
      <c r="K72" s="207" t="b">
        <v>0</v>
      </c>
      <c r="L72" s="2"/>
      <c r="M72" s="197"/>
      <c r="N72" s="197"/>
      <c r="O72" s="197"/>
      <c r="P72" s="197"/>
      <c r="Q72" s="197"/>
      <c r="R72" s="197"/>
      <c r="S72" s="197"/>
      <c r="T72" s="197"/>
      <c r="U72" s="197"/>
      <c r="V72" s="197"/>
      <c r="W72" s="197"/>
      <c r="X72" s="197"/>
      <c r="Y72" s="197"/>
      <c r="Z72" s="197"/>
    </row>
    <row r="73" ht="48.0" customHeight="1">
      <c r="A73" s="34" t="s">
        <v>509</v>
      </c>
      <c r="B73" s="43" t="str">
        <f>VLOOKUP($A73,Questions!$A$2:$X$333,2,0)</f>
        <v>Does any part of this service/project involve a web/app tracking component (e.g., use of web-tracking pixels, cookies)?</v>
      </c>
      <c r="C73" s="206" t="str">
        <f>VLOOKUP($A73,Privacy!$A$13:$E$97,3,0)&amp;""</f>
        <v>Yes</v>
      </c>
      <c r="D73" s="209" t="str">
        <f>IF(LEFT(VLOOKUP($A73,Privacy!$A$13:$E$97,5,0),21)='Auto Responses'!$A$32,'Auto Responses'!$A$33,VLOOKUP($A73,Privacy!$A$13:$E$97,4,0))&amp;""</f>
        <v>The product uses common web cookies and analytics technology to maintain sessions, support product functionality, and collect anonymous usage statistics. Tracking is used for system integrity and product improvement; we do not use such signals for behavioral advertising targeting of students. Cookie and tracking behaviors are disclosed in our Privacy Policy with guidance on choices and opt-outs where applicable.</v>
      </c>
      <c r="E73" s="214" t="str">
        <f>VLOOKUP($A73,Privacy!$A$13:$E$97,5,0)&amp;""</f>
        <v>Describe the tracking component and what is done with the information.</v>
      </c>
      <c r="F73" s="217"/>
      <c r="G73" s="204" t="str">
        <f>VLOOKUP($A73,Questions!$A$2:$X$333,21,0)&amp;""</f>
        <v>No</v>
      </c>
      <c r="H73" s="205"/>
      <c r="I73" s="206" t="str">
        <f>VLOOKUP($A73,Questions!$A$2:$X$333,23,0)&amp;""</f>
        <v>Minor Importance</v>
      </c>
      <c r="J73" s="205"/>
      <c r="K73" s="207" t="b">
        <v>0</v>
      </c>
      <c r="L73" s="2"/>
      <c r="M73" s="197"/>
      <c r="N73" s="197"/>
      <c r="O73" s="197"/>
      <c r="P73" s="197"/>
      <c r="Q73" s="197"/>
      <c r="R73" s="197"/>
      <c r="S73" s="197"/>
      <c r="T73" s="197"/>
      <c r="U73" s="197"/>
      <c r="V73" s="197"/>
      <c r="W73" s="197"/>
      <c r="X73" s="197"/>
      <c r="Y73" s="197"/>
      <c r="Z73" s="197"/>
    </row>
    <row r="74" ht="48.0" customHeight="1">
      <c r="A74" s="34" t="s">
        <v>511</v>
      </c>
      <c r="B74" s="43" t="str">
        <f>VLOOKUP($A74,Questions!$A$2:$X$333,2,0)</f>
        <v>Does your staff (or a third party) have access to institutional data (e.g., financial, PHI, or other sensitive information) through any means?</v>
      </c>
      <c r="C74" s="206" t="str">
        <f>VLOOKUP($A74,Privacy!$A$13:$E$97,3,0)&amp;""</f>
        <v>Yes</v>
      </c>
      <c r="D74" s="209" t="str">
        <f>IF(LEFT(VLOOKUP($A74,Privacy!$A$13:$E$97,5,0),21)='Auto Responses'!$A$32,'Auto Responses'!$A$33,VLOOKUP($A74,Privacy!$A$13:$E$97,4,0))&amp;""</f>
        <v>Access is granted on a strict least-privilege basis, documented by role, and requires approvals. Staff and authorized third parties (subprocessors) access production data only for defined business purposes (support, maintenance, model/feature operations) and under contractual obligations. Background checks, role-based training, MFA, access logging and periodic privileged-account reviews are part of our controls. Subprocessors are contractually obligated to the same privacy/security standards.</v>
      </c>
      <c r="E74" s="214" t="str">
        <f>VLOOKUP($A74,Privacy!$A$13:$E$97,5,0)&amp;""</f>
        <v>Summarize the access that staff (or third parties) have to institutional data.</v>
      </c>
      <c r="F74" s="217"/>
      <c r="G74" s="204" t="str">
        <f>VLOOKUP($A74,Questions!$A$2:$X$333,21,0)&amp;""</f>
        <v>No</v>
      </c>
      <c r="H74" s="205"/>
      <c r="I74" s="206" t="str">
        <f>VLOOKUP($A74,Questions!$A$2:$X$333,23,0)&amp;""</f>
        <v>Minor Importance</v>
      </c>
      <c r="J74" s="205"/>
      <c r="K74" s="207" t="b">
        <v>0</v>
      </c>
      <c r="L74" s="2"/>
      <c r="M74" s="197"/>
      <c r="N74" s="197"/>
      <c r="O74" s="197"/>
      <c r="P74" s="197"/>
      <c r="Q74" s="197"/>
      <c r="R74" s="197"/>
      <c r="S74" s="197"/>
      <c r="T74" s="197"/>
      <c r="U74" s="197"/>
      <c r="V74" s="197"/>
      <c r="W74" s="197"/>
      <c r="X74" s="197"/>
      <c r="Y74" s="197"/>
      <c r="Z74" s="197"/>
    </row>
    <row r="75" ht="48.0" customHeight="1">
      <c r="A75" s="34" t="s">
        <v>513</v>
      </c>
      <c r="B75" s="43" t="str">
        <f>VLOOKUP($A75,Questions!$A$2:$X$333,2,0)</f>
        <v>Will you handle personal data in a manner compliant with all relevant laws, regulations, and applicable institution policies?</v>
      </c>
      <c r="C75" s="206" t="str">
        <f>VLOOKUP($A75,Privacy!$A$13:$E$97,3,0)&amp;""</f>
        <v>Yes</v>
      </c>
      <c r="D75" s="209" t="str">
        <f>IF(LEFT(VLOOKUP($A75,Privacy!$A$13:$E$97,5,0),21)='Auto Responses'!$A$32,'Auto Responses'!$A$33,VLOOKUP($A75,Privacy!$A$13:$E$97,4,0))&amp;""</f>
        <v>CoGrader commits to comply with applicable laws and contractual obligations. We implement privacy-by-design in the SDLC, enter DPAs that include legal commitments (FERPA, or other transfer mechanisms as required), maintain breach-notification procedures, and will map our controls to institutional policies during contracting to ensure compatibility. The Privacy Policy and our DPAs document these commitments.</v>
      </c>
      <c r="E75" s="214" t="str">
        <f>VLOOKUP($A75,Privacy!$A$13:$E$97,5,0)&amp;""</f>
        <v/>
      </c>
      <c r="F75" s="217"/>
      <c r="G75" s="204" t="str">
        <f>VLOOKUP($A75,Questions!$A$2:$X$333,21,0)&amp;""</f>
        <v>Yes</v>
      </c>
      <c r="H75" s="205"/>
      <c r="I75" s="206" t="str">
        <f>VLOOKUP($A75,Questions!$A$2:$X$333,23,0)&amp;""</f>
        <v>Minor Importance</v>
      </c>
      <c r="J75" s="205"/>
      <c r="K75" s="207" t="b">
        <v>0</v>
      </c>
      <c r="L75" s="2"/>
      <c r="M75" s="197"/>
      <c r="N75" s="197"/>
      <c r="O75" s="197"/>
      <c r="P75" s="197"/>
      <c r="Q75" s="197"/>
      <c r="R75" s="197"/>
      <c r="S75" s="197"/>
      <c r="T75" s="197"/>
      <c r="U75" s="197"/>
      <c r="V75" s="197"/>
      <c r="W75" s="197"/>
      <c r="X75" s="197"/>
      <c r="Y75" s="197"/>
      <c r="Z75" s="197"/>
    </row>
    <row r="76" ht="36.75" customHeight="1">
      <c r="A76" s="18" t="str">
        <f>VLOOKUP(LEFT($A77,4),'Auto Responses'!$N$4:$O$38,2,0)&amp;""</f>
        <v> Privacy Policies and Procedures</v>
      </c>
      <c r="B76" s="40"/>
      <c r="C76" s="41"/>
      <c r="D76" s="41"/>
      <c r="E76" s="212"/>
      <c r="F76" s="199" t="s">
        <v>653</v>
      </c>
      <c r="G76" s="208" t="s">
        <v>648</v>
      </c>
      <c r="H76" s="208" t="s">
        <v>649</v>
      </c>
      <c r="I76" s="208" t="s">
        <v>650</v>
      </c>
      <c r="J76" s="208" t="s">
        <v>651</v>
      </c>
      <c r="K76" s="41"/>
      <c r="L76" s="2"/>
      <c r="M76" s="2"/>
      <c r="N76" s="2"/>
      <c r="O76" s="2"/>
      <c r="P76" s="2"/>
      <c r="Q76" s="2"/>
      <c r="R76" s="2"/>
      <c r="S76" s="2"/>
      <c r="T76" s="2"/>
      <c r="U76" s="2"/>
      <c r="V76" s="2"/>
      <c r="W76" s="2"/>
      <c r="X76" s="2"/>
      <c r="Y76" s="2"/>
      <c r="Z76" s="2"/>
    </row>
    <row r="77" ht="48.0" customHeight="1">
      <c r="A77" s="34" t="s">
        <v>515</v>
      </c>
      <c r="B77" s="43" t="str">
        <f>VLOOKUP($A77,Questions!$A$2:$X$333,2,0)</f>
        <v>Do you have a documented privacy management process?</v>
      </c>
      <c r="C77" s="206" t="str">
        <f>VLOOKUP($A77,Privacy!$A$13:$E$97,3,0)&amp;""</f>
        <v>Yes</v>
      </c>
      <c r="D77" s="209" t="str">
        <f>IF(LEFT(VLOOKUP($A77,Privacy!$A$13:$E$97,5,0),21)='Auto Responses'!$A$32,'Auto Responses'!$A$33,VLOOKUP($A77,Privacy!$A$13:$E$97,4,0))&amp;""</f>
        <v>CoGrader maintains a documented privacy program: a public Privacy Policy, DPAs for customers, a Provider Data Security &amp; Privacy Plan, and internal privacy procedures for DPIAs, vendor assessment, breach response, and subject-rights handling. The privacy program is operationalized through the SDLC, security controls and contractual artifacts. Contact: privacy@cograder.com
.</v>
      </c>
      <c r="E77" s="214" t="str">
        <f>VLOOKUP($A77,Privacy!$A$13:$E$97,5,0)&amp;""</f>
        <v>Describe privacy management process or provide links or attach documentation.</v>
      </c>
      <c r="F77" s="217"/>
      <c r="G77" s="204" t="str">
        <f>VLOOKUP($A77,Questions!$A$2:$X$333,21,0)&amp;""</f>
        <v>Yes</v>
      </c>
      <c r="H77" s="205"/>
      <c r="I77" s="206" t="str">
        <f>VLOOKUP($A77,Questions!$A$2:$X$333,23,0)&amp;""</f>
        <v>Minor Importance</v>
      </c>
      <c r="J77" s="205"/>
      <c r="K77" s="207" t="b">
        <v>0</v>
      </c>
      <c r="L77" s="2"/>
      <c r="M77" s="197"/>
      <c r="N77" s="197"/>
      <c r="O77" s="197"/>
      <c r="P77" s="197"/>
      <c r="Q77" s="197"/>
      <c r="R77" s="197"/>
      <c r="S77" s="197"/>
      <c r="T77" s="197"/>
      <c r="U77" s="197"/>
      <c r="V77" s="197"/>
      <c r="W77" s="197"/>
      <c r="X77" s="197"/>
      <c r="Y77" s="197"/>
      <c r="Z77" s="197"/>
    </row>
    <row r="78" ht="48.0" customHeight="1">
      <c r="A78" s="34" t="s">
        <v>517</v>
      </c>
      <c r="B78" s="43" t="str">
        <f>VLOOKUP($A78,Questions!$A$2:$X$333,2,0)</f>
        <v>Are privacy principles designed into the product lifecycle (i.e., privacy-by-design)?</v>
      </c>
      <c r="C78" s="206" t="str">
        <f>VLOOKUP($A78,Privacy!$A$13:$E$97,3,0)&amp;""</f>
        <v>Yes</v>
      </c>
      <c r="D78" s="209" t="str">
        <f>IF(LEFT(VLOOKUP($A78,Privacy!$A$13:$E$97,5,0),21)='Auto Responses'!$A$32,'Auto Responses'!$A$33,VLOOKUP($A78,Privacy!$A$13:$E$97,4,0))&amp;""</f>
        <v>Privacy-by-design is embedded into the SDLC and Secure Engineering Principles. Requirements for data minimization, access control, encryption and privacy review are included in design and release gates; developers and product owners follow secure-engineering and privacy acceptance criteria during development and QA.</v>
      </c>
      <c r="E78" s="214" t="str">
        <f>VLOOKUP($A78,Privacy!$A$13:$E$97,5,0)&amp;""</f>
        <v>Summarize the privacy principles designed into the product lifecycle.</v>
      </c>
      <c r="F78" s="217"/>
      <c r="G78" s="204" t="str">
        <f>VLOOKUP($A78,Questions!$A$2:$X$333,21,0)&amp;""</f>
        <v>Yes</v>
      </c>
      <c r="H78" s="205"/>
      <c r="I78" s="206" t="str">
        <f>VLOOKUP($A78,Questions!$A$2:$X$333,23,0)&amp;""</f>
        <v>Minor Importance</v>
      </c>
      <c r="J78" s="205"/>
      <c r="K78" s="207" t="b">
        <v>0</v>
      </c>
      <c r="L78" s="2"/>
      <c r="M78" s="197"/>
      <c r="N78" s="197"/>
      <c r="O78" s="197"/>
      <c r="P78" s="197"/>
      <c r="Q78" s="197"/>
      <c r="R78" s="197"/>
      <c r="S78" s="197"/>
      <c r="T78" s="197"/>
      <c r="U78" s="197"/>
      <c r="V78" s="197"/>
      <c r="W78" s="197"/>
      <c r="X78" s="197"/>
      <c r="Y78" s="197"/>
      <c r="Z78" s="197"/>
    </row>
    <row r="79" ht="48.0" customHeight="1">
      <c r="A79" s="34" t="s">
        <v>519</v>
      </c>
      <c r="B79" s="43" t="str">
        <f>VLOOKUP($A79,Questions!$A$2:$X$333,2,0)</f>
        <v>Will you comply with applicable breach notification laws?</v>
      </c>
      <c r="C79" s="206" t="str">
        <f>VLOOKUP($A79,Privacy!$A$13:$E$97,3,0)&amp;""</f>
        <v>Yes</v>
      </c>
      <c r="D79" s="209" t="str">
        <f>IF(LEFT(VLOOKUP($A79,Privacy!$A$13:$E$97,5,0),21)='Auto Responses'!$A$32,'Auto Responses'!$A$33,VLOOKUP($A79,Privacy!$A$13:$E$97,4,0))&amp;""</f>
        <v>CoGrader’s Incident Response Plan and DPAs include breach notification obligations. We will comply with applicable legal and contractual notification timelines (examples: contractual/DPAs and applicable laws; our incident playbooks describe legal and regulatory reporting and customer notification processes). Evidence and timelines are described in incident response and DPA materials.</v>
      </c>
      <c r="E79" s="214" t="str">
        <f>VLOOKUP($A79,Privacy!$A$13:$E$97,5,0)&amp;""</f>
        <v>State how quickly the institution will be notified once a breach is identified, in addition to notifying the necessary governmental agencies based on the extent of the breach.</v>
      </c>
      <c r="F79" s="217"/>
      <c r="G79" s="204" t="str">
        <f>VLOOKUP($A79,Questions!$A$2:$X$333,21,0)&amp;""</f>
        <v>Yes</v>
      </c>
      <c r="H79" s="205"/>
      <c r="I79" s="206" t="str">
        <f>VLOOKUP($A79,Questions!$A$2:$X$333,23,0)&amp;""</f>
        <v>Standard Importance</v>
      </c>
      <c r="J79" s="205"/>
      <c r="K79" s="207" t="b">
        <v>0</v>
      </c>
      <c r="L79" s="2"/>
      <c r="M79" s="197"/>
      <c r="N79" s="197"/>
      <c r="O79" s="197"/>
      <c r="P79" s="197"/>
      <c r="Q79" s="197"/>
      <c r="R79" s="197"/>
      <c r="S79" s="197"/>
      <c r="T79" s="197"/>
      <c r="U79" s="197"/>
      <c r="V79" s="197"/>
      <c r="W79" s="197"/>
      <c r="X79" s="197"/>
      <c r="Y79" s="197"/>
      <c r="Z79" s="197"/>
    </row>
    <row r="80" ht="48.0" customHeight="1">
      <c r="A80" s="34" t="s">
        <v>521</v>
      </c>
      <c r="B80" s="43" t="str">
        <f>VLOOKUP($A80,Questions!$A$2:$X$333,2,0)</f>
        <v>Will you comply with the institution's policies regarding user privacy and data protection?</v>
      </c>
      <c r="C80" s="206" t="str">
        <f>VLOOKUP($A80,Privacy!$A$13:$E$97,3,0)&amp;""</f>
        <v>Yes</v>
      </c>
      <c r="D80" s="209" t="str">
        <f>IF(LEFT(VLOOKUP($A80,Privacy!$A$13:$E$97,5,0),21)='Auto Responses'!$A$32,'Auto Responses'!$A$33,VLOOKUP($A80,Privacy!$A$13:$E$97,4,0))&amp;""</f>
        <v>CoGrader will contractually accept institution privacy/data-protection requirements to the extent feasible and consistent with law. During procurement we map institutional requirements to our controls and produce an implementation plan or exceptions list; DPAs and Exhibit materials document such commitments.</v>
      </c>
      <c r="E80" s="214" t="str">
        <f>VLOOKUP($A80,Privacy!$A$13:$E$97,5,0)&amp;""</f>
        <v/>
      </c>
      <c r="F80" s="217"/>
      <c r="G80" s="204" t="str">
        <f>VLOOKUP($A80,Questions!$A$2:$X$333,21,0)&amp;""</f>
        <v>Yes</v>
      </c>
      <c r="H80" s="205"/>
      <c r="I80" s="206" t="str">
        <f>VLOOKUP($A80,Questions!$A$2:$X$333,23,0)&amp;""</f>
        <v>Minor Importance</v>
      </c>
      <c r="J80" s="205"/>
      <c r="K80" s="207" t="b">
        <v>0</v>
      </c>
      <c r="L80" s="2"/>
      <c r="M80" s="197"/>
      <c r="N80" s="197"/>
      <c r="O80" s="197"/>
      <c r="P80" s="197"/>
      <c r="Q80" s="197"/>
      <c r="R80" s="197"/>
      <c r="S80" s="197"/>
      <c r="T80" s="197"/>
      <c r="U80" s="197"/>
      <c r="V80" s="197"/>
      <c r="W80" s="197"/>
      <c r="X80" s="197"/>
      <c r="Y80" s="197"/>
      <c r="Z80" s="197"/>
    </row>
    <row r="81" ht="48.0" customHeight="1">
      <c r="A81" s="34" t="s">
        <v>523</v>
      </c>
      <c r="B81" s="43" t="str">
        <f>VLOOKUP($A81,Questions!$A$2:$X$333,2,0)</f>
        <v>Is your company subject to the laws and regulations of the institution's geographic region?</v>
      </c>
      <c r="C81" s="206" t="str">
        <f>VLOOKUP($A81,Privacy!$A$13:$E$97,3,0)&amp;""</f>
        <v>Yes</v>
      </c>
      <c r="D81" s="209" t="str">
        <f>IF(LEFT(VLOOKUP($A81,Privacy!$A$13:$E$97,5,0),21)='Auto Responses'!$A$32,'Auto Responses'!$A$33,VLOOKUP($A81,Privacy!$A$13:$E$97,4,0))&amp;""</f>
        <v>CoGrader is headquartered in the United States and complies with applicable U.S. federal and state legal obligations; </v>
      </c>
      <c r="E81" s="214" t="str">
        <f>VLOOKUP($A81,Privacy!$A$13:$E$97,5,0)&amp;""</f>
        <v/>
      </c>
      <c r="F81" s="217"/>
      <c r="G81" s="204" t="str">
        <f>VLOOKUP($A81,Questions!$A$2:$X$333,21,0)&amp;""</f>
        <v>Yes</v>
      </c>
      <c r="H81" s="205"/>
      <c r="I81" s="206" t="str">
        <f>VLOOKUP($A81,Questions!$A$2:$X$333,23,0)&amp;""</f>
        <v>Minor Importance</v>
      </c>
      <c r="J81" s="205"/>
      <c r="K81" s="207" t="b">
        <v>0</v>
      </c>
      <c r="L81" s="2"/>
      <c r="M81" s="197"/>
      <c r="N81" s="197"/>
      <c r="O81" s="197"/>
      <c r="P81" s="197"/>
      <c r="Q81" s="197"/>
      <c r="R81" s="197"/>
      <c r="S81" s="197"/>
      <c r="T81" s="197"/>
      <c r="U81" s="197"/>
      <c r="V81" s="197"/>
      <c r="W81" s="197"/>
      <c r="X81" s="197"/>
      <c r="Y81" s="197"/>
      <c r="Z81" s="197"/>
    </row>
    <row r="82" ht="48.0" customHeight="1">
      <c r="A82" s="34" t="s">
        <v>524</v>
      </c>
      <c r="B82" s="43" t="str">
        <f>VLOOKUP($A82,Questions!$A$2:$X$333,2,0)</f>
        <v>Do you have a privacy awareness/training program?*</v>
      </c>
      <c r="C82" s="206" t="str">
        <f>VLOOKUP($A82,Privacy!$A$13:$E$97,3,0)&amp;""</f>
        <v>Yes</v>
      </c>
      <c r="D82" s="209" t="str">
        <f>IF(LEFT(VLOOKUP($A82,Privacy!$A$13:$E$97,5,0),21)='Auto Responses'!$A$32,'Auto Responses'!$A$33,VLOOKUP($A82,Privacy!$A$13:$E$97,4,0))&amp;""</f>
        <v>CoGrader maintains a formal privacy and security awareness program. All new hires receive privacy and security training during onboarding and periodic refresher training thereafter. Role-based privacy modules are provided for product, engineering, support, and customer-facing staff. Training is tracked and enforced via HR and learning systems.</v>
      </c>
      <c r="E82" s="214" t="str">
        <f>VLOOKUP($A82,Privacy!$A$13:$E$97,5,0)&amp;""</f>
        <v>Briefly describe what is included in the training.</v>
      </c>
      <c r="F82" s="217"/>
      <c r="G82" s="204" t="str">
        <f>VLOOKUP($A82,Questions!$A$2:$X$333,21,0)&amp;""</f>
        <v>Yes</v>
      </c>
      <c r="H82" s="205"/>
      <c r="I82" s="206" t="str">
        <f>VLOOKUP($A82,Questions!$A$2:$X$333,23,0)&amp;""</f>
        <v>Critical Importance</v>
      </c>
      <c r="J82" s="205"/>
      <c r="K82" s="207" t="b">
        <v>0</v>
      </c>
      <c r="L82" s="2"/>
      <c r="M82" s="197"/>
      <c r="N82" s="197"/>
      <c r="O82" s="197"/>
      <c r="P82" s="197"/>
      <c r="Q82" s="197"/>
      <c r="R82" s="197"/>
      <c r="S82" s="197"/>
      <c r="T82" s="197"/>
      <c r="U82" s="197"/>
      <c r="V82" s="197"/>
      <c r="W82" s="197"/>
      <c r="X82" s="197"/>
      <c r="Y82" s="197"/>
      <c r="Z82" s="197"/>
    </row>
    <row r="83" ht="48.0" customHeight="1">
      <c r="A83" s="34" t="s">
        <v>526</v>
      </c>
      <c r="B83" s="43" t="str">
        <f>VLOOKUP($A83,Questions!$A$2:$X$333,2,0)</f>
        <v>Is privacy awareness training mandatory for all employees?</v>
      </c>
      <c r="C83" s="206" t="str">
        <f>VLOOKUP($A83,Privacy!$A$13:$E$97,3,0)&amp;""</f>
        <v>Yes</v>
      </c>
      <c r="D83" s="209" t="str">
        <f>IF(LEFT(VLOOKUP($A83,Privacy!$A$13:$E$97,5,0),21)='Auto Responses'!$A$32,'Auto Responses'!$A$33,VLOOKUP($A83,Privacy!$A$13:$E$97,4,0))&amp;""</f>
        <v>Security and privacy training is mandatory for all employees and contractors. Completion is required during onboarding and annually afterwards. Records of training completion are retained for audit and compliance purposes.</v>
      </c>
      <c r="E83" s="214" t="str">
        <f>VLOOKUP($A83,Privacy!$A$13:$E$97,5,0)&amp;""</f>
        <v>Your response should include who must complete the training.</v>
      </c>
      <c r="F83" s="217"/>
      <c r="G83" s="204" t="str">
        <f>VLOOKUP($A83,Questions!$A$2:$X$333,21,0)&amp;""</f>
        <v>Yes</v>
      </c>
      <c r="H83" s="205"/>
      <c r="I83" s="206" t="str">
        <f>VLOOKUP($A83,Questions!$A$2:$X$333,23,0)&amp;""</f>
        <v>Minor Importance</v>
      </c>
      <c r="J83" s="205"/>
      <c r="K83" s="207" t="b">
        <v>0</v>
      </c>
      <c r="L83" s="2"/>
      <c r="M83" s="197"/>
      <c r="N83" s="197"/>
      <c r="O83" s="197"/>
      <c r="P83" s="197"/>
      <c r="Q83" s="197"/>
      <c r="R83" s="197"/>
      <c r="S83" s="197"/>
      <c r="T83" s="197"/>
      <c r="U83" s="197"/>
      <c r="V83" s="197"/>
      <c r="W83" s="197"/>
      <c r="X83" s="197"/>
      <c r="Y83" s="197"/>
      <c r="Z83" s="197"/>
    </row>
    <row r="84" ht="48.0" customHeight="1">
      <c r="A84" s="34" t="s">
        <v>528</v>
      </c>
      <c r="B84" s="43" t="str">
        <f>VLOOKUP($A84,Questions!$A$2:$X$333,2,0)</f>
        <v>Is AI privacy and ethics awareness/training required for all employees who work with AI?</v>
      </c>
      <c r="C84" s="206" t="str">
        <f>VLOOKUP($A84,Privacy!$A$13:$E$97,3,0)&amp;""</f>
        <v>Yes</v>
      </c>
      <c r="D84" s="209" t="str">
        <f>IF(LEFT(VLOOKUP($A84,Privacy!$A$13:$E$97,5,0),21)='Auto Responses'!$A$32,'Auto Responses'!$A$33,VLOOKUP($A84,Privacy!$A$13:$E$97,4,0))&amp;""</f>
        <v>Staff who design, operate or evaluate AI capabilities receive role-based responsible-AI and privacy training that covers model risk, data minimization, bias awareness, and safe model use. Responsible-AI guidance and model governance are part of product team onboarding and ongoing training.</v>
      </c>
      <c r="E84" s="214" t="str">
        <f>VLOOKUP($A84,Privacy!$A$13:$E$97,5,0)&amp;""</f>
        <v>Briefly describe what is included in the training.</v>
      </c>
      <c r="F84" s="217"/>
      <c r="G84" s="204" t="str">
        <f>VLOOKUP($A84,Questions!$A$2:$X$333,21,0)&amp;""</f>
        <v>Yes</v>
      </c>
      <c r="H84" s="205"/>
      <c r="I84" s="206" t="str">
        <f>VLOOKUP($A84,Questions!$A$2:$X$333,23,0)&amp;""</f>
        <v>Minor Importance</v>
      </c>
      <c r="J84" s="205"/>
      <c r="K84" s="207" t="b">
        <v>0</v>
      </c>
      <c r="L84" s="2"/>
      <c r="M84" s="197"/>
      <c r="N84" s="197"/>
      <c r="O84" s="197"/>
      <c r="P84" s="197"/>
      <c r="Q84" s="197"/>
      <c r="R84" s="197"/>
      <c r="S84" s="197"/>
      <c r="T84" s="197"/>
      <c r="U84" s="197"/>
      <c r="V84" s="197"/>
      <c r="W84" s="197"/>
      <c r="X84" s="197"/>
      <c r="Y84" s="197"/>
      <c r="Z84" s="197"/>
    </row>
    <row r="85" ht="48.0" customHeight="1">
      <c r="A85" s="34" t="s">
        <v>530</v>
      </c>
      <c r="B85" s="43" t="str">
        <f>VLOOKUP($A85,Questions!$A$2:$X$333,2,0)</f>
        <v>Do you have any decision-making processes that are completely automated (i.e., there is no human involvement)?</v>
      </c>
      <c r="C85" s="206" t="str">
        <f>VLOOKUP($A85,Privacy!$A$13:$E$97,3,0)&amp;""</f>
        <v>No</v>
      </c>
      <c r="D85" s="209" t="str">
        <f>IF(LEFT(VLOOKUP($A85,Privacy!$A$13:$E$97,5,0),21)='Auto Responses'!$A$32,'Auto Responses'!$A$33,VLOOKUP($A85,Privacy!$A$13:$E$97,4,0))&amp;""</f>
        <v>Core product decisions that affect outcomes (for example final scores/feedback presented to students) include human review and teacher control. The AI produces scores and suggested feedback, but instructors retain final authority to accept or adjust results. Automated steps exist (candidate scoring, draft feedback generation) but human oversight is part of the workflow.</v>
      </c>
      <c r="E85" s="214" t="str">
        <f>VLOOKUP($A85,Privacy!$A$13:$E$97,5,0)&amp;""</f>
        <v>Examples of such automated decisions could include automatically denying or approving user access requests, flagging or blocking transactions based on risk scores, or AI-driven decisions that affect user outcomes (e.g., eligibility, grading, pricing).</v>
      </c>
      <c r="F85" s="217"/>
      <c r="G85" s="204" t="str">
        <f>VLOOKUP($A85,Questions!$A$2:$X$333,21,0)&amp;""</f>
        <v>No</v>
      </c>
      <c r="H85" s="205"/>
      <c r="I85" s="206" t="str">
        <f>VLOOKUP($A85,Questions!$A$2:$X$333,23,0)&amp;""</f>
        <v>Minor Importance</v>
      </c>
      <c r="J85" s="205"/>
      <c r="K85" s="207" t="b">
        <v>0</v>
      </c>
      <c r="L85" s="2"/>
      <c r="M85" s="197"/>
      <c r="N85" s="197"/>
      <c r="O85" s="197"/>
      <c r="P85" s="197"/>
      <c r="Q85" s="197"/>
      <c r="R85" s="197"/>
      <c r="S85" s="197"/>
      <c r="T85" s="197"/>
      <c r="U85" s="197"/>
      <c r="V85" s="197"/>
      <c r="W85" s="197"/>
      <c r="X85" s="197"/>
      <c r="Y85" s="197"/>
      <c r="Z85" s="197"/>
    </row>
    <row r="86" ht="48.0" customHeight="1">
      <c r="A86" s="34" t="s">
        <v>532</v>
      </c>
      <c r="B86" s="43" t="str">
        <f>VLOOKUP($A86,Questions!$A$2:$X$333,2,0)</f>
        <v>Do you have a documented process for managing automated processing, including validations, monitoring, and data subject requests?</v>
      </c>
      <c r="C86" s="206" t="str">
        <f>VLOOKUP($A86,Privacy!$A$13:$E$97,3,0)&amp;""</f>
        <v>Yes</v>
      </c>
      <c r="D86" s="209" t="str">
        <f>IF(LEFT(VLOOKUP($A86,Privacy!$A$13:$E$97,5,0),21)='Auto Responses'!$A$32,'Auto Responses'!$A$33,VLOOKUP($A86,Privacy!$A$13:$E$97,4,0))&amp;""</f>
        <v>Manual process for data retrieval/deletion.</v>
      </c>
      <c r="E86" s="214" t="str">
        <f>VLOOKUP($A86,Privacy!$A$13:$E$97,5,0)&amp;""</f>
        <v>Briefly describe processes.</v>
      </c>
      <c r="F86" s="217"/>
      <c r="G86" s="204" t="str">
        <f>VLOOKUP($A86,Questions!$A$2:$X$333,21,0)&amp;""</f>
        <v>Yes</v>
      </c>
      <c r="H86" s="205"/>
      <c r="I86" s="206" t="str">
        <f>VLOOKUP($A86,Questions!$A$2:$X$333,23,0)&amp;""</f>
        <v>Minor Importance</v>
      </c>
      <c r="J86" s="205"/>
      <c r="K86" s="207" t="b">
        <v>0</v>
      </c>
      <c r="L86" s="2"/>
      <c r="M86" s="197"/>
      <c r="N86" s="197"/>
      <c r="O86" s="197"/>
      <c r="P86" s="197"/>
      <c r="Q86" s="197"/>
      <c r="R86" s="197"/>
      <c r="S86" s="197"/>
      <c r="T86" s="197"/>
      <c r="U86" s="197"/>
      <c r="V86" s="197"/>
      <c r="W86" s="197"/>
      <c r="X86" s="197"/>
      <c r="Y86" s="197"/>
      <c r="Z86" s="197"/>
    </row>
    <row r="87" ht="48.0" customHeight="1">
      <c r="A87" s="34" t="s">
        <v>534</v>
      </c>
      <c r="B87" s="43" t="str">
        <f>VLOOKUP($A87,Questions!$A$2:$X$333,2,0)</f>
        <v>Do you have a documented policy for sharing information with law enforcement?</v>
      </c>
      <c r="C87" s="206" t="str">
        <f>VLOOKUP($A87,Privacy!$A$13:$E$97,3,0)&amp;""</f>
        <v>Yes</v>
      </c>
      <c r="D87" s="209" t="str">
        <f>IF(LEFT(VLOOKUP($A87,Privacy!$A$13:$E$97,5,0),21)='Auto Responses'!$A$32,'Auto Responses'!$A$33,VLOOKUP($A87,Privacy!$A$13:$E$97,4,0))&amp;""</f>
        <v>CoGrader’s Privacy Policy and incident/response procedures describe legal-process handling. We disclose personal information to law enforcement only when legally compelled (e.g., valid subpoena, court order) or to protect user safety. Requests are reviewed by legal/privacy, and we notify customers when permitted by law and contract. A record of disclosures is maintained. (See “Compliance with Laws” in the Privacy Policy.)</v>
      </c>
      <c r="E87" s="214" t="str">
        <f>VLOOKUP($A87,Privacy!$A$13:$E$97,5,0)&amp;""</f>
        <v>Provide a high-level overview of the policy or plans to implement a policy.</v>
      </c>
      <c r="F87" s="217"/>
      <c r="G87" s="204" t="str">
        <f>VLOOKUP($A87,Questions!$A$2:$X$333,21,0)&amp;""</f>
        <v>Yes</v>
      </c>
      <c r="H87" s="205"/>
      <c r="I87" s="206" t="str">
        <f>VLOOKUP($A87,Questions!$A$2:$X$333,23,0)&amp;""</f>
        <v>Minor Importance</v>
      </c>
      <c r="J87" s="205"/>
      <c r="K87" s="207" t="b">
        <v>0</v>
      </c>
      <c r="L87" s="2"/>
      <c r="M87" s="197"/>
      <c r="N87" s="197"/>
      <c r="O87" s="197"/>
      <c r="P87" s="197"/>
      <c r="Q87" s="197"/>
      <c r="R87" s="197"/>
      <c r="S87" s="197"/>
      <c r="T87" s="197"/>
      <c r="U87" s="197"/>
      <c r="V87" s="197"/>
      <c r="W87" s="197"/>
      <c r="X87" s="197"/>
      <c r="Y87" s="197"/>
      <c r="Z87" s="197"/>
    </row>
    <row r="88" ht="48.0" customHeight="1">
      <c r="A88" s="34" t="s">
        <v>536</v>
      </c>
      <c r="B88" s="43" t="str">
        <f>VLOOKUP($A88,Questions!$A$2:$X$333,2,0)</f>
        <v>Do you share any institutional data with law enforcement without a valid warrant or subpoena?*</v>
      </c>
      <c r="C88" s="206" t="str">
        <f>VLOOKUP($A88,Privacy!$A$13:$E$97,3,0)&amp;""</f>
        <v>No</v>
      </c>
      <c r="D88" s="209" t="str">
        <f>IF(LEFT(VLOOKUP($A88,Privacy!$A$13:$E$97,5,0),21)='Auto Responses'!$A$32,'Auto Responses'!$A$33,VLOOKUP($A88,Privacy!$A$13:$E$97,4,0))&amp;""</f>
        <v>CoGrader does not voluntarily share institutional personal data with law enforcement without a lawful process (warrant, subpoena, or other legal compulsion). Where urgent disclosure is required for imminent harm and permitted by law, legal/privacy review and customer notification procedures apply consistent with contract and legal obligations.</v>
      </c>
      <c r="E88" s="214" t="str">
        <f>VLOOKUP($A88,Privacy!$A$13:$E$97,5,0)&amp;""</f>
        <v>Describe how you ensure this does not occur.</v>
      </c>
      <c r="F88" s="217"/>
      <c r="G88" s="204" t="str">
        <f>VLOOKUP($A88,Questions!$A$2:$X$333,21,0)&amp;""</f>
        <v>No</v>
      </c>
      <c r="H88" s="205"/>
      <c r="I88" s="206" t="str">
        <f>VLOOKUP($A88,Questions!$A$2:$X$333,23,0)&amp;""</f>
        <v>Critical Importance</v>
      </c>
      <c r="J88" s="205"/>
      <c r="K88" s="207" t="b">
        <v>0</v>
      </c>
      <c r="L88" s="2"/>
      <c r="M88" s="197"/>
      <c r="N88" s="197"/>
      <c r="O88" s="197"/>
      <c r="P88" s="197"/>
      <c r="Q88" s="197"/>
      <c r="R88" s="197"/>
      <c r="S88" s="197"/>
      <c r="T88" s="197"/>
      <c r="U88" s="197"/>
      <c r="V88" s="197"/>
      <c r="W88" s="197"/>
      <c r="X88" s="197"/>
      <c r="Y88" s="197"/>
      <c r="Z88" s="197"/>
    </row>
    <row r="89" ht="48.0" customHeight="1">
      <c r="A89" s="34" t="s">
        <v>538</v>
      </c>
      <c r="B89" s="43" t="str">
        <f>VLOOKUP($A89,Questions!$A$2:$X$333,2,0)</f>
        <v>Does your incident response team include a privacy analyst/officer?</v>
      </c>
      <c r="C89" s="206" t="str">
        <f>VLOOKUP($A89,Privacy!$A$13:$E$97,3,0)&amp;""</f>
        <v>Yes</v>
      </c>
      <c r="D89" s="209" t="str">
        <f>IF(LEFT(VLOOKUP($A89,Privacy!$A$13:$E$97,5,0),21)='Auto Responses'!$A$32,'Auto Responses'!$A$33,VLOOKUP($A89,Privacy!$A$13:$E$97,4,0))&amp;""</f>
        <v>The IR team includes privacy ownership and escalation paths. A privacy lead/coordinator (operational contact: privacy@cograder.com
) participates in incident triage and notification decisions and coordinates DSARs, law-enforcement requests and regulatory reporting. Privacy roles and responsibilities are documented in the Incident Response Plan and IT Roles &amp; Responsibilities.</v>
      </c>
      <c r="E89" s="214" t="str">
        <f>VLOOKUP($A89,Privacy!$A$13:$E$97,5,0)&amp;""</f>
        <v>Provide the incident response team membership and charge.</v>
      </c>
      <c r="F89" s="217"/>
      <c r="G89" s="204" t="str">
        <f>VLOOKUP($A89,Questions!$A$2:$X$333,21,0)&amp;""</f>
        <v>Yes</v>
      </c>
      <c r="H89" s="205"/>
      <c r="I89" s="206" t="str">
        <f>VLOOKUP($A89,Questions!$A$2:$X$333,23,0)&amp;""</f>
        <v>Minor Importance</v>
      </c>
      <c r="J89" s="205"/>
      <c r="K89" s="207" t="b">
        <v>0</v>
      </c>
      <c r="L89" s="2"/>
      <c r="M89" s="197"/>
      <c r="N89" s="197"/>
      <c r="O89" s="197"/>
      <c r="P89" s="197"/>
      <c r="Q89" s="197"/>
      <c r="R89" s="197"/>
      <c r="S89" s="197"/>
      <c r="T89" s="197"/>
      <c r="U89" s="197"/>
      <c r="V89" s="197"/>
      <c r="W89" s="197"/>
      <c r="X89" s="197"/>
      <c r="Y89" s="197"/>
      <c r="Z89" s="197"/>
    </row>
    <row r="90" ht="36.75" customHeight="1">
      <c r="A90" s="18" t="str">
        <f>VLOOKUP(LEFT($A91,4),'Auto Responses'!$N$4:$O$38,2,0)&amp;""</f>
        <v> International Privacy</v>
      </c>
      <c r="B90" s="40"/>
      <c r="C90" s="41"/>
      <c r="D90" s="41"/>
      <c r="E90" s="212"/>
      <c r="F90" s="199" t="s">
        <v>653</v>
      </c>
      <c r="G90" s="208" t="s">
        <v>648</v>
      </c>
      <c r="H90" s="208" t="s">
        <v>649</v>
      </c>
      <c r="I90" s="208" t="s">
        <v>650</v>
      </c>
      <c r="J90" s="208" t="s">
        <v>651</v>
      </c>
      <c r="K90" s="41"/>
      <c r="L90" s="2"/>
      <c r="M90" s="2"/>
      <c r="N90" s="2"/>
      <c r="O90" s="2"/>
      <c r="P90" s="2"/>
      <c r="Q90" s="2"/>
      <c r="R90" s="2"/>
      <c r="S90" s="2"/>
      <c r="T90" s="2"/>
      <c r="U90" s="2"/>
      <c r="V90" s="2"/>
      <c r="W90" s="2"/>
      <c r="X90" s="2"/>
      <c r="Y90" s="2"/>
      <c r="Z90" s="2"/>
    </row>
    <row r="91" ht="48.0" customHeight="1">
      <c r="A91" s="34" t="s">
        <v>540</v>
      </c>
      <c r="B91" s="43" t="str">
        <f>VLOOKUP($A91,Questions!$A$2:$X$333,2,0)</f>
        <v>Will data be collected from or processed in or stored in the European Economic Area (EEA)?</v>
      </c>
      <c r="C91" s="206" t="str">
        <f>VLOOKUP($A91,Privacy!$A$13:$E$97,3,0)&amp;""</f>
        <v>No</v>
      </c>
      <c r="D91" s="209" t="str">
        <f>IF(LEFT(VLOOKUP($A91,Privacy!$A$13:$E$97,5,0),21)='Auto Responses'!$A$32,'Auto Responses'!$A$33,VLOOKUP($A91,Privacy!$A$13:$E$97,4,0))&amp;""</f>
        <v>CoGrader will only store or process data in the US.</v>
      </c>
      <c r="E91" s="214" t="str">
        <f>VLOOKUP($A91,Privacy!$A$13:$E$97,5,0)&amp;""</f>
        <v/>
      </c>
      <c r="F91" s="217"/>
      <c r="G91" s="204" t="str">
        <f>VLOOKUP($A91,Questions!$A$2:$X$333,21,0)&amp;""</f>
        <v>No</v>
      </c>
      <c r="H91" s="205"/>
      <c r="I91" s="206" t="str">
        <f>VLOOKUP($A91,Questions!$A$2:$X$333,23,0)&amp;""</f>
        <v>Standard Importance</v>
      </c>
      <c r="J91" s="205"/>
      <c r="K91" s="207" t="b">
        <v>0</v>
      </c>
      <c r="L91" s="2"/>
      <c r="M91" s="197"/>
      <c r="N91" s="197"/>
      <c r="O91" s="197"/>
      <c r="P91" s="197"/>
      <c r="Q91" s="197"/>
      <c r="R91" s="197"/>
      <c r="S91" s="197"/>
      <c r="T91" s="197"/>
      <c r="U91" s="197"/>
      <c r="V91" s="197"/>
      <c r="W91" s="197"/>
      <c r="X91" s="197"/>
      <c r="Y91" s="197"/>
      <c r="Z91" s="197"/>
    </row>
    <row r="92" ht="48.0" customHeight="1">
      <c r="A92" s="34" t="s">
        <v>542</v>
      </c>
      <c r="B92" s="43" t="str">
        <f>VLOOKUP($A92,Questions!$A$2:$X$333,2,0)</f>
        <v>Do you have a data protection officer (DPO)?</v>
      </c>
      <c r="C92" s="206" t="str">
        <f>VLOOKUP($A92,Privacy!$A$13:$E$97,3,0)&amp;""</f>
        <v>Yes</v>
      </c>
      <c r="D92" s="209" t="str">
        <f>IF(LEFT(VLOOKUP($A92,Privacy!$A$13:$E$97,5,0),21)='Auto Responses'!$A$32,'Auto Responses'!$A$33,VLOOKUP($A92,Privacy!$A$13:$E$97,4,0))&amp;""</f>
        <v>CoGrader maintains a designated privacy lead and a privacy contact (privacy@cograder.com) who manages compliance. </v>
      </c>
      <c r="E92" s="214" t="str">
        <f>VLOOKUP($A92,Privacy!$A$13:$E$97,5,0)&amp;""</f>
        <v>Provide the name and contact information for the DPO.</v>
      </c>
      <c r="F92" s="217"/>
      <c r="G92" s="204" t="str">
        <f>VLOOKUP($A92,Questions!$A$2:$X$333,21,0)&amp;""</f>
        <v>Yes</v>
      </c>
      <c r="H92" s="205"/>
      <c r="I92" s="206" t="str">
        <f>VLOOKUP($A92,Questions!$A$2:$X$333,23,0)&amp;""</f>
        <v>Standard Importance</v>
      </c>
      <c r="J92" s="205"/>
      <c r="K92" s="207" t="b">
        <v>0</v>
      </c>
      <c r="L92" s="2"/>
      <c r="M92" s="197"/>
      <c r="N92" s="197"/>
      <c r="O92" s="197"/>
      <c r="P92" s="197"/>
      <c r="Q92" s="197"/>
      <c r="R92" s="197"/>
      <c r="S92" s="197"/>
      <c r="T92" s="197"/>
      <c r="U92" s="197"/>
      <c r="V92" s="197"/>
      <c r="W92" s="197"/>
      <c r="X92" s="197"/>
      <c r="Y92" s="197"/>
      <c r="Z92" s="197"/>
    </row>
    <row r="93" ht="48.0" customHeight="1">
      <c r="A93" s="34" t="s">
        <v>544</v>
      </c>
      <c r="B93" s="43" t="str">
        <f>VLOOKUP($A93,Questions!$A$2:$X$333,2,0)</f>
        <v>Will you sign appropriate GDPR Standard Contractual Clauses (SCCs) with the institution?</v>
      </c>
      <c r="C93" s="206" t="str">
        <f>VLOOKUP($A93,Privacy!$A$13:$E$97,3,0)&amp;""</f>
        <v>No</v>
      </c>
      <c r="D93" s="209" t="str">
        <f>IF(LEFT(VLOOKUP($A93,Privacy!$A$13:$E$97,5,0),21)='Auto Responses'!$A$32,'Auto Responses'!$A$33,VLOOKUP($A93,Privacy!$A$13:$E$97,4,0))&amp;""</f>
        <v>CoGrader is headquartered in the United States and complies with applicable U.S. federal and state legal obligations; </v>
      </c>
      <c r="E93" s="214" t="str">
        <f>VLOOKUP($A93,Privacy!$A$13:$E$97,5,0)&amp;""</f>
        <v>Explain why not</v>
      </c>
      <c r="F93" s="217"/>
      <c r="G93" s="204" t="str">
        <f>VLOOKUP($A93,Questions!$A$2:$X$333,21,0)&amp;""</f>
        <v>Yes</v>
      </c>
      <c r="H93" s="205"/>
      <c r="I93" s="206" t="str">
        <f>VLOOKUP($A93,Questions!$A$2:$X$333,23,0)&amp;""</f>
        <v>Standard Importance</v>
      </c>
      <c r="J93" s="205"/>
      <c r="K93" s="207" t="b">
        <v>0</v>
      </c>
      <c r="L93" s="2"/>
      <c r="M93" s="197"/>
      <c r="N93" s="197"/>
      <c r="O93" s="197"/>
      <c r="P93" s="197"/>
      <c r="Q93" s="197"/>
      <c r="R93" s="197"/>
      <c r="S93" s="197"/>
      <c r="T93" s="197"/>
      <c r="U93" s="197"/>
      <c r="V93" s="197"/>
      <c r="W93" s="197"/>
      <c r="X93" s="197"/>
      <c r="Y93" s="197"/>
      <c r="Z93" s="197"/>
    </row>
    <row r="94" ht="48.0" customHeight="1">
      <c r="A94" s="34" t="s">
        <v>545</v>
      </c>
      <c r="B94" s="43" t="str">
        <f>VLOOKUP($A94,Questions!$A$2:$X$333,2,0)</f>
        <v>Will data be collected from or processed in or stored in China?</v>
      </c>
      <c r="C94" s="206" t="str">
        <f>VLOOKUP($A94,Privacy!$A$13:$E$97,3,0)&amp;""</f>
        <v>No</v>
      </c>
      <c r="D94" s="209" t="str">
        <f>IF(LEFT(VLOOKUP($A94,Privacy!$A$13:$E$97,5,0),21)='Auto Responses'!$A$32,'Auto Responses'!$A$33,VLOOKUP($A94,Privacy!$A$13:$E$97,4,0))&amp;""</f>
        <v>CoGrader will only store or process data in the US.</v>
      </c>
      <c r="E94" s="214" t="str">
        <f>VLOOKUP($A94,Privacy!$A$13:$E$97,5,0)&amp;""</f>
        <v>See PIPL Chapter 1 for definitions.</v>
      </c>
      <c r="F94" s="217"/>
      <c r="G94" s="204" t="str">
        <f>VLOOKUP($A94,Questions!$A$2:$X$333,21,0)&amp;""</f>
        <v>No</v>
      </c>
      <c r="H94" s="205"/>
      <c r="I94" s="206" t="str">
        <f>VLOOKUP($A94,Questions!$A$2:$X$333,23,0)&amp;""</f>
        <v>Standard Importance</v>
      </c>
      <c r="J94" s="205"/>
      <c r="K94" s="207" t="b">
        <v>0</v>
      </c>
      <c r="L94" s="2"/>
      <c r="M94" s="197"/>
      <c r="N94" s="197"/>
      <c r="O94" s="197"/>
      <c r="P94" s="197"/>
      <c r="Q94" s="197"/>
      <c r="R94" s="197"/>
      <c r="S94" s="197"/>
      <c r="T94" s="197"/>
      <c r="U94" s="197"/>
      <c r="V94" s="197"/>
      <c r="W94" s="197"/>
      <c r="X94" s="197"/>
      <c r="Y94" s="197"/>
      <c r="Z94" s="197"/>
    </row>
    <row r="95" ht="48.0" customHeight="1">
      <c r="A95" s="34" t="s">
        <v>546</v>
      </c>
      <c r="B95" s="43" t="str">
        <f>VLOOKUP($A95,Questions!$A$2:$X$333,2,0)</f>
        <v>Do you comply with PIPL security, privacy, and data localization requirements?</v>
      </c>
      <c r="C95" s="206" t="str">
        <f>VLOOKUP($A95,Privacy!$A$13:$E$97,3,0)&amp;""</f>
        <v>No</v>
      </c>
      <c r="D95" s="209" t="str">
        <f>IF(LEFT(VLOOKUP($A95,Privacy!$A$13:$E$97,5,0),21)='Auto Responses'!$A$32,'Auto Responses'!$A$33,VLOOKUP($A95,Privacy!$A$13:$E$97,4,0))&amp;""</f>
        <v>CoGrader is headquartered in the United States and complies with applicable U.S. federal and state legal obligations; </v>
      </c>
      <c r="E95" s="214" t="str">
        <f>VLOOKUP($A95,Privacy!$A$13:$E$97,5,0)&amp;""</f>
        <v>Explain why not</v>
      </c>
      <c r="F95" s="217"/>
      <c r="G95" s="204" t="str">
        <f>VLOOKUP($A95,Questions!$A$2:$X$333,21,0)&amp;""</f>
        <v>Yes</v>
      </c>
      <c r="H95" s="205"/>
      <c r="I95" s="206" t="str">
        <f>VLOOKUP($A95,Questions!$A$2:$X$333,23,0)&amp;""</f>
        <v>Standard Importance</v>
      </c>
      <c r="J95" s="205"/>
      <c r="K95" s="207" t="b">
        <v>0</v>
      </c>
      <c r="L95" s="2"/>
      <c r="M95" s="197"/>
      <c r="N95" s="197"/>
      <c r="O95" s="197"/>
      <c r="P95" s="197"/>
      <c r="Q95" s="197"/>
      <c r="R95" s="197"/>
      <c r="S95" s="197"/>
      <c r="T95" s="197"/>
      <c r="U95" s="197"/>
      <c r="V95" s="197"/>
      <c r="W95" s="197"/>
      <c r="X95" s="197"/>
      <c r="Y95" s="197"/>
      <c r="Z95" s="197"/>
    </row>
    <row r="96" ht="36.75" customHeight="1">
      <c r="A96" s="18" t="str">
        <f>VLOOKUP(LEFT($A97,4),'Auto Responses'!$N$4:$O$38,2,0)&amp;""</f>
        <v> Data Privacy</v>
      </c>
      <c r="B96" s="40"/>
      <c r="C96" s="41"/>
      <c r="D96" s="41"/>
      <c r="E96" s="212"/>
      <c r="F96" s="199" t="s">
        <v>653</v>
      </c>
      <c r="G96" s="208" t="s">
        <v>648</v>
      </c>
      <c r="H96" s="208" t="s">
        <v>649</v>
      </c>
      <c r="I96" s="208" t="s">
        <v>650</v>
      </c>
      <c r="J96" s="208" t="s">
        <v>651</v>
      </c>
      <c r="K96" s="41"/>
      <c r="L96" s="2"/>
      <c r="M96" s="2"/>
      <c r="N96" s="2"/>
      <c r="O96" s="2"/>
      <c r="P96" s="2"/>
      <c r="Q96" s="2"/>
      <c r="R96" s="2"/>
      <c r="S96" s="2"/>
      <c r="T96" s="2"/>
      <c r="U96" s="2"/>
      <c r="V96" s="2"/>
      <c r="W96" s="2"/>
      <c r="X96" s="2"/>
      <c r="Y96" s="2"/>
      <c r="Z96" s="2"/>
    </row>
    <row r="97" ht="48.0" customHeight="1">
      <c r="A97" s="34" t="s">
        <v>547</v>
      </c>
      <c r="B97" s="43" t="str">
        <f>VLOOKUP($A97,Questions!$A$2:$X$333,2,0)</f>
        <v>Have you performed a Data Privacy Impact Assesssment for the solution/project?</v>
      </c>
      <c r="C97" s="206" t="str">
        <f>VLOOKUP($A97,Privacy!$A$13:$E$97,3,0)&amp;""</f>
        <v>Yes</v>
      </c>
      <c r="D97" s="209" t="str">
        <f>IF(LEFT(VLOOKUP($A97,Privacy!$A$13:$E$97,5,0),21)='Auto Responses'!$A$32,'Auto Responses'!$A$33,VLOOKUP($A97,Privacy!$A$13:$E$97,4,0))&amp;""</f>
        <v>CoGrader conducts DPIAs / privacy impact assessments for significant processing activities (for example deployments that include processing of student data or new AI features). DPIAs document intended processing, risk assessment, mitigations and sign-offs. DPIA artifacts are available for procurement review where applicable. </v>
      </c>
      <c r="E97" s="214" t="str">
        <f>VLOOKUP($A97,Privacy!$A$13:$E$97,5,0)&amp;""</f>
        <v>Provide copy, link, or summary overview.</v>
      </c>
      <c r="F97" s="217"/>
      <c r="G97" s="204" t="str">
        <f>VLOOKUP($A97,Questions!$A$2:$X$333,21,0)&amp;""</f>
        <v>Yes</v>
      </c>
      <c r="H97" s="205"/>
      <c r="I97" s="206" t="str">
        <f>VLOOKUP($A97,Questions!$A$2:$X$333,23,0)&amp;""</f>
        <v>Standard Importance</v>
      </c>
      <c r="J97" s="205"/>
      <c r="K97" s="207" t="b">
        <v>0</v>
      </c>
      <c r="L97" s="2"/>
      <c r="M97" s="197"/>
      <c r="N97" s="197"/>
      <c r="O97" s="197"/>
      <c r="P97" s="197"/>
      <c r="Q97" s="197"/>
      <c r="R97" s="197"/>
      <c r="S97" s="197"/>
      <c r="T97" s="197"/>
      <c r="U97" s="197"/>
      <c r="V97" s="197"/>
      <c r="W97" s="197"/>
      <c r="X97" s="197"/>
      <c r="Y97" s="197"/>
      <c r="Z97" s="197"/>
    </row>
    <row r="98" ht="70.5" customHeight="1">
      <c r="A98" s="34" t="s">
        <v>549</v>
      </c>
      <c r="B98" s="43" t="str">
        <f>VLOOKUP($A98,Questions!$A$2:$X$333,2,0)</f>
        <v>Do you provide an end-user privacy notice about privacy policies and procedures that identify the purpose(s) for which personal information is collected, used, retained, and disclosed?</v>
      </c>
      <c r="C98" s="206" t="str">
        <f>VLOOKUP($A98,Privacy!$A$13:$E$97,3,0)&amp;""</f>
        <v>Yes</v>
      </c>
      <c r="D98" s="209" t="str">
        <f>IF(LEFT(VLOOKUP($A98,Privacy!$A$13:$E$97,5,0),21)='Auto Responses'!$A$32,'Auto Responses'!$A$33,VLOOKUP($A98,Privacy!$A$13:$E$97,4,0))&amp;""</f>
        <v>CoGrader publishes a clear Privacy Policy (https://cograder.com/privacypolicy) and provides customer-facing notices that describe categories of personal data collected, processing purposes, retention, third-party recipients and contact information for privacy requests. Customer DPAs and implementation materials further detail operational practices.</v>
      </c>
      <c r="E98" s="214" t="str">
        <f>VLOOKUP($A98,Privacy!$A$13:$E$97,5,0)&amp;""</f>
        <v>Provide link or copy.</v>
      </c>
      <c r="F98" s="217"/>
      <c r="G98" s="204" t="str">
        <f>VLOOKUP($A98,Questions!$A$2:$X$333,21,0)&amp;""</f>
        <v>Yes</v>
      </c>
      <c r="H98" s="205"/>
      <c r="I98" s="206" t="str">
        <f>VLOOKUP($A98,Questions!$A$2:$X$333,23,0)&amp;""</f>
        <v>Standard Importance</v>
      </c>
      <c r="J98" s="205"/>
      <c r="K98" s="207" t="b">
        <v>0</v>
      </c>
      <c r="L98" s="2"/>
      <c r="M98" s="197"/>
      <c r="N98" s="197"/>
      <c r="O98" s="197"/>
      <c r="P98" s="197"/>
      <c r="Q98" s="197"/>
      <c r="R98" s="197"/>
      <c r="S98" s="197"/>
      <c r="T98" s="197"/>
      <c r="U98" s="197"/>
      <c r="V98" s="197"/>
      <c r="W98" s="197"/>
      <c r="X98" s="197"/>
      <c r="Y98" s="197"/>
      <c r="Z98" s="197"/>
    </row>
    <row r="99" ht="65.25" customHeight="1">
      <c r="A99" s="34" t="s">
        <v>551</v>
      </c>
      <c r="B99" s="43" t="str">
        <f>VLOOKUP($A99,Questions!$A$2:$X$333,2,0)</f>
        <v>Do you describe the choices available to the individual and obtain implicit or explicit consent with respect to the collection, use, and disclosure of personal information?</v>
      </c>
      <c r="C99" s="206" t="str">
        <f>VLOOKUP($A99,Privacy!$A$13:$E$97,3,0)&amp;""</f>
        <v>Yes</v>
      </c>
      <c r="D99" s="209" t="str">
        <f>IF(LEFT(VLOOKUP($A99,Privacy!$A$13:$E$97,5,0),21)='Auto Responses'!$A$32,'Auto Responses'!$A$33,VLOOKUP($A99,Privacy!$A$13:$E$97,4,0))&amp;""</f>
        <v>The Privacy Policy documents user choices (marketing opt-outs, cookie preferences), and CoGrader supports contractual mechanisms and operational processes for consent where required (e.g., student/parent consent). Access, correction and deletion requests are supported via the privacy team and customer processes. </v>
      </c>
      <c r="E99" s="214" t="str">
        <f>VLOOKUP($A99,Privacy!$A$13:$E$97,5,0)&amp;""</f>
        <v>Provide copy, link, or summary overview.</v>
      </c>
      <c r="F99" s="217"/>
      <c r="G99" s="204" t="str">
        <f>VLOOKUP($A99,Questions!$A$2:$X$333,21,0)&amp;""</f>
        <v>Yes</v>
      </c>
      <c r="H99" s="205"/>
      <c r="I99" s="206" t="str">
        <f>VLOOKUP($A99,Questions!$A$2:$X$333,23,0)&amp;""</f>
        <v>Standard Importance</v>
      </c>
      <c r="J99" s="205"/>
      <c r="K99" s="207" t="b">
        <v>0</v>
      </c>
      <c r="L99" s="2"/>
      <c r="M99" s="197"/>
      <c r="N99" s="197"/>
      <c r="O99" s="197"/>
      <c r="P99" s="197"/>
      <c r="Q99" s="197"/>
      <c r="R99" s="197"/>
      <c r="S99" s="197"/>
      <c r="T99" s="197"/>
      <c r="U99" s="197"/>
      <c r="V99" s="197"/>
      <c r="W99" s="197"/>
      <c r="X99" s="197"/>
      <c r="Y99" s="197"/>
      <c r="Z99" s="197"/>
    </row>
    <row r="100" ht="69.75" customHeight="1">
      <c r="A100" s="34" t="s">
        <v>553</v>
      </c>
      <c r="B100" s="43" t="str">
        <f>VLOOKUP($A100,Questions!$A$2:$X$333,2,0)</f>
        <v>Do you collect personal information only for the purpose(s) identified in the agreement with an institution or, if there is none, the purpose(s) identified in the privacy notice?</v>
      </c>
      <c r="C100" s="206" t="str">
        <f>VLOOKUP($A100,Privacy!$A$13:$E$97,3,0)&amp;""</f>
        <v>Yes</v>
      </c>
      <c r="D100" s="209" t="str">
        <f>IF(LEFT(VLOOKUP($A100,Privacy!$A$13:$E$97,5,0),21)='Auto Responses'!$A$32,'Auto Responses'!$A$33,VLOOKUP($A100,Privacy!$A$13:$E$97,4,0))&amp;""</f>
        <v>CoGrader collects and processes personal data only for the educational/operational purposes described in the Privacy Policy and DPAs (grading, feedback, product operation). We do not use student PII for unrelated purposes (for example behavioral advertising) and do not sell student data. Any additional uses would require notice and contractual agreement.</v>
      </c>
      <c r="E100" s="214" t="str">
        <f>VLOOKUP($A100,Privacy!$A$13:$E$97,5,0)&amp;""</f>
        <v>Describe purposes not included in an agreement with the institution.</v>
      </c>
      <c r="F100" s="217"/>
      <c r="G100" s="204" t="str">
        <f>VLOOKUP($A100,Questions!$A$2:$X$333,21,0)&amp;""</f>
        <v>Yes</v>
      </c>
      <c r="H100" s="205"/>
      <c r="I100" s="206" t="str">
        <f>VLOOKUP($A100,Questions!$A$2:$X$333,23,0)&amp;""</f>
        <v>Standard Importance</v>
      </c>
      <c r="J100" s="205"/>
      <c r="K100" s="207" t="b">
        <v>0</v>
      </c>
      <c r="L100" s="2"/>
      <c r="M100" s="197"/>
      <c r="N100" s="197"/>
      <c r="O100" s="197"/>
      <c r="P100" s="197"/>
      <c r="Q100" s="197"/>
      <c r="R100" s="197"/>
      <c r="S100" s="197"/>
      <c r="T100" s="197"/>
      <c r="U100" s="197"/>
      <c r="V100" s="197"/>
      <c r="W100" s="197"/>
      <c r="X100" s="197"/>
      <c r="Y100" s="197"/>
      <c r="Z100" s="197"/>
    </row>
    <row r="101" ht="48.0" customHeight="1">
      <c r="A101" s="34" t="s">
        <v>555</v>
      </c>
      <c r="B101" s="43" t="str">
        <f>VLOOKUP($A101,Questions!$A$2:$X$333,2,0)</f>
        <v>Do you have a documented list of personal data your service maintains?</v>
      </c>
      <c r="C101" s="206" t="str">
        <f>VLOOKUP($A101,Privacy!$A$13:$E$97,3,0)&amp;""</f>
        <v>Yes</v>
      </c>
      <c r="D101" s="209" t="str">
        <f>IF(LEFT(VLOOKUP($A101,Privacy!$A$13:$E$97,5,0),21)='Auto Responses'!$A$32,'Auto Responses'!$A$33,VLOOKUP($A101,Privacy!$A$13:$E$97,4,0))&amp;""</f>
        <v>CoGrader maintains an internal data inventory and publishes a high-level description in the privacy materials. Typical categories: teacher/admin contact info, student identifiers (name/ID/last-4), assignment content (text and media), rubric/grade data, system logs and telemetry, and tokens/transaction metadata. A full data inventory/export mapping is available as a procurement artifact or appendix to the DPA.</v>
      </c>
      <c r="E101" s="214" t="str">
        <f>VLOOKUP($A101,Privacy!$A$13:$E$97,5,0)&amp;""</f>
        <v>Provide copy, link, or summary overview.</v>
      </c>
      <c r="F101" s="217"/>
      <c r="G101" s="204" t="str">
        <f>VLOOKUP($A101,Questions!$A$2:$X$333,21,0)&amp;""</f>
        <v>Yes</v>
      </c>
      <c r="H101" s="205"/>
      <c r="I101" s="206" t="str">
        <f>VLOOKUP($A101,Questions!$A$2:$X$333,23,0)&amp;""</f>
        <v>Standard Importance</v>
      </c>
      <c r="J101" s="205"/>
      <c r="K101" s="207" t="b">
        <v>0</v>
      </c>
      <c r="L101" s="2"/>
      <c r="M101" s="197"/>
      <c r="N101" s="197"/>
      <c r="O101" s="197"/>
      <c r="P101" s="197"/>
      <c r="Q101" s="197"/>
      <c r="R101" s="197"/>
      <c r="S101" s="197"/>
      <c r="T101" s="197"/>
      <c r="U101" s="197"/>
      <c r="V101" s="197"/>
      <c r="W101" s="197"/>
      <c r="X101" s="197"/>
      <c r="Y101" s="197"/>
      <c r="Z101" s="197"/>
    </row>
    <row r="102" ht="66.75" customHeight="1">
      <c r="A102" s="34" t="s">
        <v>557</v>
      </c>
      <c r="B102" s="43" t="str">
        <f>VLOOKUP($A102,Questions!$A$2:$X$333,2,0)</f>
        <v>Do you retain personal information for only as long as necessary to fulfill the stated purpose(s) or as required by law or regulation and thereafter appropriately dispose of such information?</v>
      </c>
      <c r="C102" s="206" t="str">
        <f>VLOOKUP($A102,Privacy!$A$13:$E$97,3,0)&amp;""</f>
        <v>Yes</v>
      </c>
      <c r="D102" s="209" t="str">
        <f>IF(LEFT(VLOOKUP($A102,Privacy!$A$13:$E$97,5,0),21)='Auto Responses'!$A$32,'Auto Responses'!$A$33,VLOOKUP($A102,Privacy!$A$13:$E$97,4,0))&amp;""</f>
        <v/>
      </c>
      <c r="E102" s="214" t="str">
        <f>VLOOKUP($A102,Privacy!$A$13:$E$97,5,0)&amp;""</f>
        <v/>
      </c>
      <c r="F102" s="217"/>
      <c r="G102" s="204" t="str">
        <f>VLOOKUP($A102,Questions!$A$2:$X$333,21,0)&amp;""</f>
        <v>Yes</v>
      </c>
      <c r="H102" s="205"/>
      <c r="I102" s="206" t="str">
        <f>VLOOKUP($A102,Questions!$A$2:$X$333,23,0)&amp;""</f>
        <v>Standard Importance</v>
      </c>
      <c r="J102" s="205"/>
      <c r="K102" s="207" t="b">
        <v>0</v>
      </c>
      <c r="L102" s="2"/>
      <c r="M102" s="197"/>
      <c r="N102" s="197"/>
      <c r="O102" s="197"/>
      <c r="P102" s="197"/>
      <c r="Q102" s="197"/>
      <c r="R102" s="197"/>
      <c r="S102" s="197"/>
      <c r="T102" s="197"/>
      <c r="U102" s="197"/>
      <c r="V102" s="197"/>
      <c r="W102" s="197"/>
      <c r="X102" s="197"/>
      <c r="Y102" s="197"/>
      <c r="Z102" s="197"/>
    </row>
    <row r="103" ht="51.0" customHeight="1">
      <c r="A103" s="34" t="s">
        <v>558</v>
      </c>
      <c r="B103" s="43" t="str">
        <f>VLOOKUP($A103,Questions!$A$2:$X$333,2,0)</f>
        <v>Do you provide individuals with access to their personal information for review and update (i.e., data subject rights)?</v>
      </c>
      <c r="C103" s="206" t="str">
        <f>VLOOKUP($A103,Privacy!$A$13:$E$97,3,0)&amp;""</f>
        <v>Yes</v>
      </c>
      <c r="D103" s="209" t="str">
        <f>IF(LEFT(VLOOKUP($A103,Privacy!$A$13:$E$97,5,0),21)='Auto Responses'!$A$32,'Auto Responses'!$A$33,VLOOKUP($A103,Privacy!$A$13:$E$97,4,0))&amp;""</f>
        <v>CoGrader supports data subject rights (access, correction, deletion) for users and students (via institution or directly when lawful consent applies). Requests are handled by the privacy team (privacy@cograder.com
) per our DPA and Privacy Policy. We validate requestors, log actions, and provide evidence of fulfillment to the requester or institution as appropriate.</v>
      </c>
      <c r="E103" s="214" t="str">
        <f>VLOOKUP($A103,Privacy!$A$13:$E$97,5,0)&amp;""</f>
        <v>Such processes would include descriptions of request processes individuals can follow to review thier information and written processes a data subject may use to ask for changes or corrections to data held about them.</v>
      </c>
      <c r="F103" s="217"/>
      <c r="G103" s="204" t="str">
        <f>VLOOKUP($A103,Questions!$A$2:$X$333,21,0)&amp;""</f>
        <v>Yes</v>
      </c>
      <c r="H103" s="205"/>
      <c r="I103" s="206" t="str">
        <f>VLOOKUP($A103,Questions!$A$2:$X$333,23,0)&amp;""</f>
        <v>Standard Importance</v>
      </c>
      <c r="J103" s="205"/>
      <c r="K103" s="207" t="b">
        <v>0</v>
      </c>
      <c r="L103" s="2"/>
      <c r="M103" s="197"/>
      <c r="N103" s="197"/>
      <c r="O103" s="197"/>
      <c r="P103" s="197"/>
      <c r="Q103" s="197"/>
      <c r="R103" s="197"/>
      <c r="S103" s="197"/>
      <c r="T103" s="197"/>
      <c r="U103" s="197"/>
      <c r="V103" s="197"/>
      <c r="W103" s="197"/>
      <c r="X103" s="197"/>
      <c r="Y103" s="197"/>
      <c r="Z103" s="197"/>
    </row>
    <row r="104" ht="101.25" customHeight="1">
      <c r="A104" s="34" t="s">
        <v>560</v>
      </c>
      <c r="B104" s="43" t="str">
        <f>VLOOKUP($A104,Questions!$A$2:$X$333,2,0)</f>
        <v>Do you disclose personal information to third parties only for the purpose(s) identified in the privacy notice or with the implicit or explicit consent of the individual?</v>
      </c>
      <c r="C104" s="206" t="str">
        <f>VLOOKUP($A104,Privacy!$A$13:$E$97,3,0)&amp;""</f>
        <v>Yes</v>
      </c>
      <c r="D104" s="209" t="str">
        <f>IF(LEFT(VLOOKUP($A104,Privacy!$A$13:$E$97,5,0),21)='Auto Responses'!$A$32,'Auto Responses'!$A$33,VLOOKUP($A104,Privacy!$A$13:$E$97,4,0))&amp;""</f>
        <v>CoGrader discloses personal information to subprocessors and third parties only as described in the Privacy Policy and DPAs (for example hosting, analytics, AI providers) or if we obtain lawful consent. All subprocessors are contractually bound to privacy/security obligations and limited to the purposes required to deliver the service. Any other disclosures require legal process or customer authorization.</v>
      </c>
      <c r="E104" s="214" t="str">
        <f>VLOOKUP($A104,Privacy!$A$13:$E$97,5,0)&amp;""</f>
        <v/>
      </c>
      <c r="F104" s="217"/>
      <c r="G104" s="204" t="str">
        <f>VLOOKUP($A104,Questions!$A$2:$X$333,21,0)&amp;""</f>
        <v>Yes</v>
      </c>
      <c r="H104" s="205"/>
      <c r="I104" s="206" t="str">
        <f>VLOOKUP($A104,Questions!$A$2:$X$333,23,0)&amp;""</f>
        <v>Standard Importance</v>
      </c>
      <c r="J104" s="205"/>
      <c r="K104" s="207" t="b">
        <v>0</v>
      </c>
      <c r="L104" s="2"/>
      <c r="M104" s="197"/>
      <c r="N104" s="197"/>
      <c r="O104" s="197"/>
      <c r="P104" s="197"/>
      <c r="Q104" s="197"/>
      <c r="R104" s="197"/>
      <c r="S104" s="197"/>
      <c r="T104" s="197"/>
      <c r="U104" s="197"/>
      <c r="V104" s="197"/>
      <c r="W104" s="197"/>
      <c r="X104" s="197"/>
      <c r="Y104" s="197"/>
      <c r="Z104" s="197"/>
    </row>
    <row r="105" ht="48.0" customHeight="1">
      <c r="A105" s="34" t="s">
        <v>562</v>
      </c>
      <c r="B105" s="43" t="str">
        <f>VLOOKUP($A105,Questions!$A$2:$X$333,2,0)</f>
        <v>Do you protect personal information against unauthorized access (both physical and logical)?</v>
      </c>
      <c r="C105" s="206" t="str">
        <f>VLOOKUP($A105,Privacy!$A$13:$E$97,3,0)&amp;""</f>
        <v>Yes</v>
      </c>
      <c r="D105" s="209" t="str">
        <f>IF(LEFT(VLOOKUP($A105,Privacy!$A$13:$E$97,5,0),21)='Auto Responses'!$A$32,'Auto Responses'!$A$33,VLOOKUP($A105,Privacy!$A$13:$E$97,4,0))&amp;""</f>
        <v>CoGrader implements administrative, technical and physical safeguards: AES-256 (or equivalent) encryption at rest, TLS in transit, role-based access, MFA for privileged access, EDR/host protections, network segmentation, logging to SIEM and routine vulnerability management. Physical infrastructure protections are provided by the cloud provider and contractual subservice controls.</v>
      </c>
      <c r="E105" s="214" t="str">
        <f>VLOOKUP($A105,Privacy!$A$13:$E$97,5,0)&amp;""</f>
        <v/>
      </c>
      <c r="F105" s="217"/>
      <c r="G105" s="204" t="str">
        <f>VLOOKUP($A105,Questions!$A$2:$X$333,21,0)&amp;""</f>
        <v>Yes</v>
      </c>
      <c r="H105" s="205"/>
      <c r="I105" s="206" t="str">
        <f>VLOOKUP($A105,Questions!$A$2:$X$333,23,0)&amp;""</f>
        <v>Standard Importance</v>
      </c>
      <c r="J105" s="205"/>
      <c r="K105" s="207" t="b">
        <v>0</v>
      </c>
      <c r="L105" s="2"/>
      <c r="M105" s="197"/>
      <c r="N105" s="197"/>
      <c r="O105" s="197"/>
      <c r="P105" s="197"/>
      <c r="Q105" s="197"/>
      <c r="R105" s="197"/>
      <c r="S105" s="197"/>
      <c r="T105" s="197"/>
      <c r="U105" s="197"/>
      <c r="V105" s="197"/>
      <c r="W105" s="197"/>
      <c r="X105" s="197"/>
      <c r="Y105" s="197"/>
      <c r="Z105" s="197"/>
    </row>
    <row r="106" ht="48.0" customHeight="1">
      <c r="A106" s="34" t="s">
        <v>564</v>
      </c>
      <c r="B106" s="43" t="str">
        <f>VLOOKUP($A106,Questions!$A$2:$X$333,2,0)</f>
        <v>Do you maintain accurate, complete, and relevant personal information for the purposes identified in the privacy notice?</v>
      </c>
      <c r="C106" s="206" t="str">
        <f>VLOOKUP($A106,Privacy!$A$13:$E$97,3,0)&amp;""</f>
        <v>Yes</v>
      </c>
      <c r="D106" s="209" t="str">
        <f>IF(LEFT(VLOOKUP($A106,Privacy!$A$13:$E$97,5,0),21)='Auto Responses'!$A$32,'Auto Responses'!$A$33,VLOOKUP($A106,Privacy!$A$13:$E$97,4,0))&amp;""</f>
        <v>We maintain processes for customers and users to update information and for operational processes to correct or enrich records when needed. Data quality controls are part of onboarding, integrations (e.g., roster sync), and operational support; any automated imports are validated and errors are reported to the customer for correction.</v>
      </c>
      <c r="E106" s="214" t="str">
        <f>VLOOKUP($A106,Privacy!$A$13:$E$97,5,0)&amp;""</f>
        <v/>
      </c>
      <c r="F106" s="217"/>
      <c r="G106" s="204" t="str">
        <f>VLOOKUP($A106,Questions!$A$2:$X$333,21,0)&amp;""</f>
        <v>Yes</v>
      </c>
      <c r="H106" s="205"/>
      <c r="I106" s="206" t="str">
        <f>VLOOKUP($A106,Questions!$A$2:$X$333,23,0)&amp;""</f>
        <v>Standard Importance</v>
      </c>
      <c r="J106" s="205"/>
      <c r="K106" s="207" t="b">
        <v>0</v>
      </c>
      <c r="L106" s="2"/>
      <c r="M106" s="197"/>
      <c r="N106" s="197"/>
      <c r="O106" s="197"/>
      <c r="P106" s="197"/>
      <c r="Q106" s="197"/>
      <c r="R106" s="197"/>
      <c r="S106" s="197"/>
      <c r="T106" s="197"/>
      <c r="U106" s="197"/>
      <c r="V106" s="197"/>
      <c r="W106" s="197"/>
      <c r="X106" s="197"/>
      <c r="Y106" s="197"/>
      <c r="Z106" s="197"/>
    </row>
    <row r="107" ht="48.0" customHeight="1">
      <c r="A107" s="34" t="s">
        <v>566</v>
      </c>
      <c r="B107" s="43" t="str">
        <f>VLOOKUP($A107,Questions!$A$2:$X$333,2,0)</f>
        <v>Do you have procedures to address privacy-related noncompliance complaints and disputes?</v>
      </c>
      <c r="C107" s="206" t="str">
        <f>VLOOKUP($A107,Privacy!$A$13:$E$97,3,0)&amp;""</f>
        <v>Yes</v>
      </c>
      <c r="D107" s="209" t="str">
        <f>IF(LEFT(VLOOKUP($A107,Privacy!$A$13:$E$97,5,0),21)='Auto Responses'!$A$32,'Auto Responses'!$A$33,VLOOKUP($A107,Privacy!$A$13:$E$97,4,0))&amp;""</f>
        <v>CoGrader maintains complaint intake and escalation procedures via privacy@cograder.com
. Complaints are triaged by the privacy/security team, investigated, and remediated with documented corrective actions. Where required by law or contract, we notify regulators and affected parties per our incident and breach notification procedures.</v>
      </c>
      <c r="E107" s="214" t="str">
        <f>VLOOKUP($A107,Privacy!$A$13:$E$97,5,0)&amp;""</f>
        <v>Provide a brief overview of processes or procedures to handle privacy-related complaints.</v>
      </c>
      <c r="F107" s="217"/>
      <c r="G107" s="204" t="str">
        <f>VLOOKUP($A107,Questions!$A$2:$X$333,21,0)&amp;""</f>
        <v>Yes</v>
      </c>
      <c r="H107" s="205"/>
      <c r="I107" s="206" t="str">
        <f>VLOOKUP($A107,Questions!$A$2:$X$333,23,0)&amp;""</f>
        <v>Standard Importance</v>
      </c>
      <c r="J107" s="205"/>
      <c r="K107" s="207" t="b">
        <v>0</v>
      </c>
      <c r="L107" s="2"/>
      <c r="M107" s="197"/>
      <c r="N107" s="197"/>
      <c r="O107" s="197"/>
      <c r="P107" s="197"/>
      <c r="Q107" s="197"/>
      <c r="R107" s="197"/>
      <c r="S107" s="197"/>
      <c r="T107" s="197"/>
      <c r="U107" s="197"/>
      <c r="V107" s="197"/>
      <c r="W107" s="197"/>
      <c r="X107" s="197"/>
      <c r="Y107" s="197"/>
      <c r="Z107" s="197"/>
    </row>
    <row r="108" ht="48.0" customHeight="1">
      <c r="A108" s="34" t="s">
        <v>568</v>
      </c>
      <c r="B108" s="43" t="str">
        <f>VLOOKUP($A108,Questions!$A$2:$X$333,2,0)</f>
        <v>Do you "anonymize," "de-identify," or otherwise mask personal data?</v>
      </c>
      <c r="C108" s="206" t="str">
        <f>VLOOKUP($A108,Privacy!$A$13:$E$97,3,0)&amp;""</f>
        <v>Yes</v>
      </c>
      <c r="D108" s="209" t="str">
        <f>IF(LEFT(VLOOKUP($A108,Privacy!$A$13:$E$97,5,0),21)='Auto Responses'!$A$32,'Auto Responses'!$A$33,VLOOKUP($A108,Privacy!$A$13:$E$97,4,0))&amp;""</f>
        <v>CoGrader de-identifies or aggregates data for analytics and product improvement using documented de-identification techniques. De-identified datasets are governed by policy and are not used to re-identify students. Any analytical uses of de-identified data are limited to the agreed educational/operational purposes and are described in privacy artifacts.</v>
      </c>
      <c r="E108" s="214" t="str">
        <f>VLOOKUP($A108,Privacy!$A$13:$E$97,5,0)&amp;""</f>
        <v>Briefly describe method used to mask data.</v>
      </c>
      <c r="F108" s="217"/>
      <c r="G108" s="204" t="str">
        <f>VLOOKUP($A108,Questions!$A$2:$X$333,21,0)&amp;""</f>
        <v>Yes</v>
      </c>
      <c r="H108" s="205"/>
      <c r="I108" s="206" t="str">
        <f>VLOOKUP($A108,Questions!$A$2:$X$333,23,0)&amp;""</f>
        <v>Standard Importance</v>
      </c>
      <c r="J108" s="205"/>
      <c r="K108" s="207" t="b">
        <v>0</v>
      </c>
      <c r="L108" s="2"/>
      <c r="M108" s="197"/>
      <c r="N108" s="197"/>
      <c r="O108" s="197"/>
      <c r="P108" s="197"/>
      <c r="Q108" s="197"/>
      <c r="R108" s="197"/>
      <c r="S108" s="197"/>
      <c r="T108" s="197"/>
      <c r="U108" s="197"/>
      <c r="V108" s="197"/>
      <c r="W108" s="197"/>
      <c r="X108" s="197"/>
      <c r="Y108" s="197"/>
      <c r="Z108" s="197"/>
    </row>
    <row r="109" ht="104.25" customHeight="1">
      <c r="A109" s="34" t="s">
        <v>570</v>
      </c>
      <c r="B109" s="43" t="str">
        <f>VLOOKUP($A109,Questions!$A$2:$X$333,2,0)</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109" s="206" t="str">
        <f>VLOOKUP($A109,Privacy!$A$13:$E$97,3,0)&amp;""</f>
        <v>No</v>
      </c>
      <c r="D109" s="209" t="str">
        <f>IF(LEFT(VLOOKUP($A109,Privacy!$A$13:$E$97,5,0),21)='Auto Responses'!$A$32,'Auto Responses'!$A$33,VLOOKUP($A109,Privacy!$A$13:$E$97,4,0))&amp;""</f>
        <v>CoGrader and its subprocessors do not share de-identified or masked student/institutional data for advertising, data-brokerage, or unrelated commercial uses. Aggregated / anonymized research uses are performed under policy and only for product and educational research consistent with contractual terms. Subprocessor agreements prohibit such secondary commercial uses.</v>
      </c>
      <c r="E109" s="214" t="str">
        <f>VLOOKUP($A109,Privacy!$A$13:$E$97,5,0)&amp;""</f>
        <v/>
      </c>
      <c r="F109" s="217"/>
      <c r="G109" s="204" t="str">
        <f>VLOOKUP($A109,Questions!$A$2:$X$333,21,0)&amp;""</f>
        <v>No</v>
      </c>
      <c r="H109" s="205"/>
      <c r="I109" s="206" t="str">
        <f>VLOOKUP($A109,Questions!$A$2:$X$333,23,0)&amp;""</f>
        <v>Standard Importance</v>
      </c>
      <c r="J109" s="205"/>
      <c r="K109" s="207" t="b">
        <v>0</v>
      </c>
      <c r="L109" s="2"/>
      <c r="M109" s="197"/>
      <c r="N109" s="197"/>
      <c r="O109" s="197"/>
      <c r="P109" s="197"/>
      <c r="Q109" s="197"/>
      <c r="R109" s="197"/>
      <c r="S109" s="197"/>
      <c r="T109" s="197"/>
      <c r="U109" s="197"/>
      <c r="V109" s="197"/>
      <c r="W109" s="197"/>
      <c r="X109" s="197"/>
      <c r="Y109" s="197"/>
      <c r="Z109" s="197"/>
    </row>
    <row r="110" ht="48.0" customHeight="1">
      <c r="A110" s="34" t="s">
        <v>572</v>
      </c>
      <c r="B110" s="43" t="str">
        <f>VLOOKUP($A110,Questions!$A$2:$X$333,2,0)</f>
        <v>Do you certify stop-processing requests, including any data that is processed by a third party on your behalf?</v>
      </c>
      <c r="C110" s="206" t="str">
        <f>VLOOKUP($A110,Privacy!$A$13:$E$97,3,0)&amp;""</f>
        <v>Yes</v>
      </c>
      <c r="D110" s="209" t="str">
        <f>IF(LEFT(VLOOKUP($A110,Privacy!$A$13:$E$97,5,0),21)='Auto Responses'!$A$32,'Auto Responses'!$A$33,VLOOKUP($A110,Privacy!$A$13:$E$97,4,0))&amp;""</f>
        <v>CoGrader honors stop-processing or deletion requests and will coordinate cessation of processing with subprocessors. For customer data we follow the DPA and operational procedures: validate request, suspend processing where required, notify subprocessors to stop processing for that dataset, and provide confirmation when the action is complete. Audit trails of the actions are retained.</v>
      </c>
      <c r="E110" s="214" t="str">
        <f>VLOOKUP($A110,Privacy!$A$13:$E$97,5,0)&amp;""</f>
        <v>Briefly outline relevant processes.</v>
      </c>
      <c r="F110" s="217"/>
      <c r="G110" s="204" t="str">
        <f>VLOOKUP($A110,Questions!$A$2:$X$333,21,0)&amp;""</f>
        <v>Yes</v>
      </c>
      <c r="H110" s="205"/>
      <c r="I110" s="206" t="str">
        <f>VLOOKUP($A110,Questions!$A$2:$X$333,23,0)&amp;""</f>
        <v>Standard Importance</v>
      </c>
      <c r="J110" s="205"/>
      <c r="K110" s="207" t="b">
        <v>0</v>
      </c>
      <c r="L110" s="2"/>
      <c r="M110" s="197"/>
      <c r="N110" s="197"/>
      <c r="O110" s="197"/>
      <c r="P110" s="197"/>
      <c r="Q110" s="197"/>
      <c r="R110" s="197"/>
      <c r="S110" s="197"/>
      <c r="T110" s="197"/>
      <c r="U110" s="197"/>
      <c r="V110" s="197"/>
      <c r="W110" s="197"/>
      <c r="X110" s="197"/>
      <c r="Y110" s="197"/>
      <c r="Z110" s="197"/>
    </row>
    <row r="111" ht="48.0" customHeight="1">
      <c r="A111" s="34" t="s">
        <v>574</v>
      </c>
      <c r="B111" s="43" t="str">
        <f>VLOOKUP($A111,Questions!$A$2:$X$333,2,0)</f>
        <v>Do you have a process to review code for ethical considerations?</v>
      </c>
      <c r="C111" s="206" t="str">
        <f>VLOOKUP($A111,Privacy!$A$13:$E$97,3,0)&amp;""</f>
        <v>Yes</v>
      </c>
      <c r="D111" s="209" t="str">
        <f>IF(LEFT(VLOOKUP($A111,Privacy!$A$13:$E$97,5,0),21)='Auto Responses'!$A$32,'Auto Responses'!$A$33,VLOOKUP($A111,Privacy!$A$13:$E$97,4,0))&amp;""</f>
        <v>Responsible-AI practices ( input validation, human-in-the-loop requirements) are applied and acceptance criteria documented prior to release.</v>
      </c>
      <c r="E111" s="214" t="str">
        <f>VLOOKUP($A111,Privacy!$A$13:$E$97,5,0)&amp;""</f>
        <v>Provide documentation or explanation of the process to review code. If none exists, explain why.</v>
      </c>
      <c r="F111" s="217"/>
      <c r="G111" s="204" t="str">
        <f>VLOOKUP($A111,Questions!$A$2:$X$333,21,0)&amp;""</f>
        <v>Yes</v>
      </c>
      <c r="H111" s="205"/>
      <c r="I111" s="206" t="str">
        <f>VLOOKUP($A111,Questions!$A$2:$X$333,23,0)&amp;""</f>
        <v>Standard Importance</v>
      </c>
      <c r="J111" s="205"/>
      <c r="K111" s="207" t="b">
        <v>0</v>
      </c>
      <c r="L111" s="2"/>
      <c r="M111" s="197"/>
      <c r="N111" s="197"/>
      <c r="O111" s="197"/>
      <c r="P111" s="197"/>
      <c r="Q111" s="197"/>
      <c r="R111" s="197"/>
      <c r="S111" s="197"/>
      <c r="T111" s="197"/>
      <c r="U111" s="197"/>
      <c r="V111" s="197"/>
      <c r="W111" s="197"/>
      <c r="X111" s="197"/>
      <c r="Y111" s="197"/>
      <c r="Z111" s="197"/>
    </row>
    <row r="112" ht="36.75" customHeight="1">
      <c r="A112" s="18" t="str">
        <f>VLOOKUP(LEFT($A113,4),'Auto Responses'!$N$4:$O$38,2,0)&amp;""</f>
        <v> Privacy and AI</v>
      </c>
      <c r="B112" s="40"/>
      <c r="C112" s="41"/>
      <c r="D112" s="41"/>
      <c r="E112" s="212"/>
      <c r="F112" s="199" t="s">
        <v>653</v>
      </c>
      <c r="G112" s="208" t="s">
        <v>648</v>
      </c>
      <c r="H112" s="208" t="s">
        <v>649</v>
      </c>
      <c r="I112" s="208" t="s">
        <v>650</v>
      </c>
      <c r="J112" s="208" t="s">
        <v>651</v>
      </c>
      <c r="K112" s="41"/>
      <c r="L112" s="2"/>
      <c r="M112" s="2"/>
      <c r="N112" s="2"/>
      <c r="O112" s="2"/>
      <c r="P112" s="2"/>
      <c r="Q112" s="2"/>
      <c r="R112" s="2"/>
      <c r="S112" s="2"/>
      <c r="T112" s="2"/>
      <c r="U112" s="2"/>
      <c r="V112" s="2"/>
      <c r="W112" s="2"/>
      <c r="X112" s="2"/>
      <c r="Y112" s="2"/>
      <c r="Z112" s="2"/>
    </row>
    <row r="113" ht="48.0" customHeight="1">
      <c r="A113" s="34" t="s">
        <v>576</v>
      </c>
      <c r="B113" s="43" t="str">
        <f>VLOOKUP($A113,Questions!$A$2:$X$333,2,0)</f>
        <v>Does your service use AI for the processing of institutional data?</v>
      </c>
      <c r="C113" s="206" t="str">
        <f>VLOOKUP($A113,Privacy!$A$13:$E$97,3,0)&amp;""</f>
        <v>Yes</v>
      </c>
      <c r="D113" s="209" t="str">
        <f>IF(LEFT(VLOOKUP($A113,Privacy!$A$13:$E$97,5,0),21)='Auto Responses'!$A$32,'Auto Responses'!$A$33,VLOOKUP($A113,Privacy!$A$13:$E$97,4,0))&amp;""</f>
        <v>CoGrader uses vetted third-party large language models to generate rubric-aligned scoring and teacher-facing feedback. The AI pipeline is governed by our model governance, responsible-AI controls, and contractual terms with AI providers. Teachers retain final authority over scores and feedback; human review is built into workflows.</v>
      </c>
      <c r="E113" s="214" t="str">
        <f>VLOOKUP($A113,Privacy!$A$13:$E$97,5,0)&amp;""</f>
        <v>Describe how your service uses AI to process institutional data. Include the types of data involved, the purpose of AI usage, and any decision-making roles AI plays.</v>
      </c>
      <c r="F113" s="217"/>
      <c r="G113" s="204" t="str">
        <f>VLOOKUP($A113,Questions!$A$2:$X$333,21,0)&amp;""</f>
        <v>No</v>
      </c>
      <c r="H113" s="205"/>
      <c r="I113" s="206" t="str">
        <f>VLOOKUP($A113,Questions!$A$2:$X$333,23,0)&amp;""</f>
        <v>Standard Importance</v>
      </c>
      <c r="J113" s="205"/>
      <c r="K113" s="207" t="b">
        <v>0</v>
      </c>
      <c r="L113" s="2"/>
      <c r="M113" s="197"/>
      <c r="N113" s="197"/>
      <c r="O113" s="197"/>
      <c r="P113" s="197"/>
      <c r="Q113" s="197"/>
      <c r="R113" s="197"/>
      <c r="S113" s="197"/>
      <c r="T113" s="197"/>
      <c r="U113" s="197"/>
      <c r="V113" s="197"/>
      <c r="W113" s="197"/>
      <c r="X113" s="197"/>
      <c r="Y113" s="197"/>
      <c r="Z113" s="197"/>
    </row>
    <row r="114" ht="48.0" customHeight="1">
      <c r="A114" s="34" t="s">
        <v>578</v>
      </c>
      <c r="B114" s="43" t="str">
        <f>VLOOKUP($A114,Questions!$A$2:$X$333,2,0)</f>
        <v>Is any institutional data retained in AI processing?*</v>
      </c>
      <c r="C114" s="206" t="str">
        <f>VLOOKUP($A114,Privacy!$A$13:$E$97,3,0)&amp;""</f>
        <v>No</v>
      </c>
      <c r="D114" s="209" t="str">
        <f>IF(LEFT(VLOOKUP($A114,Privacy!$A$13:$E$97,5,0),21)='Auto Responses'!$A$32,'Auto Responses'!$A$33,VLOOKUP($A114,Privacy!$A$13:$E$97,4,0))&amp;""</f>
        <v>CoGrader uses OpenAI OpCo, LLC which provides a “no-training, no-retention” enterprise endpoint.</v>
      </c>
      <c r="E114" s="214" t="str">
        <f>VLOOKUP($A114,Privacy!$A$13:$E$97,5,0)&amp;""</f>
        <v>Evaluate the vendor's data retention practices for compliance with institutional policies. Request clarification on retention periods and data security if needed.</v>
      </c>
      <c r="F114" s="217"/>
      <c r="G114" s="204" t="str">
        <f>VLOOKUP($A114,Questions!$A$2:$X$333,21,0)&amp;""</f>
        <v>No</v>
      </c>
      <c r="H114" s="205"/>
      <c r="I114" s="206" t="str">
        <f>VLOOKUP($A114,Questions!$A$2:$X$333,23,0)&amp;""</f>
        <v>Critical Importance</v>
      </c>
      <c r="J114" s="205"/>
      <c r="K114" s="207" t="b">
        <v>0</v>
      </c>
      <c r="L114" s="2"/>
      <c r="M114" s="197"/>
      <c r="N114" s="197"/>
      <c r="O114" s="197"/>
      <c r="P114" s="197"/>
      <c r="Q114" s="197"/>
      <c r="R114" s="197"/>
      <c r="S114" s="197"/>
      <c r="T114" s="197"/>
      <c r="U114" s="197"/>
      <c r="V114" s="197"/>
      <c r="W114" s="197"/>
      <c r="X114" s="197"/>
      <c r="Y114" s="197"/>
      <c r="Z114" s="197"/>
    </row>
    <row r="115" ht="48.0" customHeight="1">
      <c r="A115" s="34" t="s">
        <v>580</v>
      </c>
      <c r="B115" s="43" t="str">
        <f>VLOOKUP($A115,Questions!$A$2:$X$333,2,0)</f>
        <v>Do you have agreements in place with third parties or subprocessors regarding the protection of customer data and use of AI?*</v>
      </c>
      <c r="C115" s="206" t="str">
        <f>VLOOKUP($A115,Privacy!$A$13:$E$97,3,0)&amp;""</f>
        <v>Yes</v>
      </c>
      <c r="D115" s="209" t="str">
        <f>IF(LEFT(VLOOKUP($A115,Privacy!$A$13:$E$97,5,0),21)='Auto Responses'!$A$32,'Auto Responses'!$A$33,VLOOKUP($A115,Privacy!$A$13:$E$97,4,0))&amp;""</f>
        <v>CoGrader contracts with subprocessors (including AI providers) via DPAs and processor agreements that define permitted uses, restrict model-training on customer data (unless explicitly authorized), require security/privacy controls, and include breach notification obligations. We validate AI providers’ compliance as part of vendor due diligence and require contractual restrictions on training or secondary uses of student data.</v>
      </c>
      <c r="E115" s="214" t="str">
        <f>VLOOKUP($A115,Privacy!$A$13:$E$97,5,0)&amp;""</f>
        <v>List all subprocessors and describe the agreements in place regarding AI and data protection.</v>
      </c>
      <c r="F115" s="217"/>
      <c r="G115" s="204" t="str">
        <f>VLOOKUP($A115,Questions!$A$2:$X$333,21,0)&amp;""</f>
        <v>Yes</v>
      </c>
      <c r="H115" s="205"/>
      <c r="I115" s="206" t="str">
        <f>VLOOKUP($A115,Questions!$A$2:$X$333,23,0)&amp;""</f>
        <v>Critical Importance</v>
      </c>
      <c r="J115" s="205"/>
      <c r="K115" s="207" t="b">
        <v>0</v>
      </c>
      <c r="L115" s="2"/>
      <c r="M115" s="197"/>
      <c r="N115" s="197"/>
      <c r="O115" s="197"/>
      <c r="P115" s="197"/>
      <c r="Q115" s="197"/>
      <c r="R115" s="197"/>
      <c r="S115" s="197"/>
      <c r="T115" s="197"/>
      <c r="U115" s="197"/>
      <c r="V115" s="197"/>
      <c r="W115" s="197"/>
      <c r="X115" s="197"/>
      <c r="Y115" s="197"/>
      <c r="Z115" s="197"/>
    </row>
    <row r="116" ht="48.0" customHeight="1">
      <c r="A116" s="34" t="s">
        <v>582</v>
      </c>
      <c r="B116" s="43" t="str">
        <f>VLOOKUP($A116,Questions!$A$2:$X$333,2,0)</f>
        <v>Will institutional data be processed through a third party or subprocessor that also uses AI?</v>
      </c>
      <c r="C116" s="206" t="str">
        <f>VLOOKUP($A116,Privacy!$A$13:$E$97,3,0)&amp;""</f>
        <v>Yes</v>
      </c>
      <c r="D116" s="209" t="str">
        <f>IF(LEFT(VLOOKUP($A116,Privacy!$A$13:$E$97,5,0),21)='Auto Responses'!$A$32,'Auto Responses'!$A$33,VLOOKUP($A116,Privacy!$A$13:$E$97,4,0))&amp;""</f>
        <v>CoGrader routes AI requests to selected third-party LLM providers (e.g., OpenAI) under contractual terms limiting their use of data. We document which providers are used in the system description and onboarding materials, and we require providers to adhere to CoGrader’s data-use constraints (no training on student PII and limited retention). Customers may request subprocessor details during procurement.</v>
      </c>
      <c r="E116" s="214" t="str">
        <f>VLOOKUP($A116,Privacy!$A$13:$E$97,5,0)&amp;""</f>
        <v>Identify third-party AI processors and describe their role and safeguards.</v>
      </c>
      <c r="F116" s="217"/>
      <c r="G116" s="204" t="str">
        <f>VLOOKUP($A116,Questions!$A$2:$X$333,21,0)&amp;""</f>
        <v>No</v>
      </c>
      <c r="H116" s="205"/>
      <c r="I116" s="206" t="str">
        <f>VLOOKUP($A116,Questions!$A$2:$X$333,23,0)&amp;""</f>
        <v>Standard Importance</v>
      </c>
      <c r="J116" s="205"/>
      <c r="K116" s="207" t="b">
        <v>0</v>
      </c>
      <c r="L116" s="2"/>
      <c r="M116" s="197"/>
      <c r="N116" s="197"/>
      <c r="O116" s="197"/>
      <c r="P116" s="197"/>
      <c r="Q116" s="197"/>
      <c r="R116" s="197"/>
      <c r="S116" s="197"/>
      <c r="T116" s="197"/>
      <c r="U116" s="197"/>
      <c r="V116" s="197"/>
      <c r="W116" s="197"/>
      <c r="X116" s="197"/>
      <c r="Y116" s="197"/>
      <c r="Z116" s="197"/>
    </row>
    <row r="117" ht="48.0" customHeight="1">
      <c r="A117" s="34" t="s">
        <v>584</v>
      </c>
      <c r="B117" s="43" t="str">
        <f>VLOOKUP($A117,Questions!$A$2:$X$333,2,0)</f>
        <v>Is AI processing limited to fully licensed commercial enterprise AI services?</v>
      </c>
      <c r="C117" s="206" t="str">
        <f>VLOOKUP($A117,Privacy!$A$13:$E$97,3,0)&amp;""</f>
        <v>Yes</v>
      </c>
      <c r="D117" s="209" t="str">
        <f>IF(LEFT(VLOOKUP($A117,Privacy!$A$13:$E$97,5,0),21)='Auto Responses'!$A$32,'Auto Responses'!$A$33,VLOOKUP($A117,Privacy!$A$13:$E$97,4,0))&amp;""</f>
        <v>CoGrader uses vetted, commercial LLM services under enterprise agreements or well-documented provider terms. We select providers that meet our security and vendor-assurance expectations and negotiate enterprise-grade protections (data handling, retention limits, non-training clauses where required). Provider selection and assurance are part of vendor management.</v>
      </c>
      <c r="E117" s="214" t="str">
        <f>VLOOKUP($A117,Privacy!$A$13:$E$97,5,0)&amp;""</f>
        <v>Provide names of services used and license types. Note whether open-source or experimental tools are used.</v>
      </c>
      <c r="F117" s="217"/>
      <c r="G117" s="204" t="str">
        <f>VLOOKUP($A117,Questions!$A$2:$X$333,21,0)&amp;""</f>
        <v>Yes</v>
      </c>
      <c r="H117" s="205"/>
      <c r="I117" s="206" t="str">
        <f>VLOOKUP($A117,Questions!$A$2:$X$333,23,0)&amp;""</f>
        <v>Minor Importance</v>
      </c>
      <c r="J117" s="205"/>
      <c r="K117" s="207" t="b">
        <v>0</v>
      </c>
      <c r="L117" s="2"/>
      <c r="M117" s="197"/>
      <c r="N117" s="197"/>
      <c r="O117" s="197"/>
      <c r="P117" s="197"/>
      <c r="Q117" s="197"/>
      <c r="R117" s="197"/>
      <c r="S117" s="197"/>
      <c r="T117" s="197"/>
      <c r="U117" s="197"/>
      <c r="V117" s="197"/>
      <c r="W117" s="197"/>
      <c r="X117" s="197"/>
      <c r="Y117" s="197"/>
      <c r="Z117" s="197"/>
    </row>
    <row r="118" ht="48.0" customHeight="1">
      <c r="A118" s="34" t="s">
        <v>586</v>
      </c>
      <c r="B118" s="43" t="str">
        <f>VLOOKUP($A118,Questions!$A$2:$X$333,2,0)</f>
        <v>Will institutional data be used or processed by any shared AI services?</v>
      </c>
      <c r="C118" s="206" t="str">
        <f>VLOOKUP($A118,Privacy!$A$13:$E$97,3,0)&amp;""</f>
        <v>Yes</v>
      </c>
      <c r="D118" s="209" t="str">
        <f>IF(LEFT(VLOOKUP($A118,Privacy!$A$13:$E$97,5,0),21)='Auto Responses'!$A$32,'Auto Responses'!$A$33,VLOOKUP($A118,Privacy!$A$13:$E$97,4,0))&amp;""</f>
        <v>Shared AI services (multi-tenant LLMs) may be used to process anonymized or tokenized inputs; contractual and technical controls (input filtering, anonymization, non-training clauses, and customer options) are applied to limit risk. For customers requiring dedicated/isolated model processing we will evaluate dedicated instances or contractual protections.</v>
      </c>
      <c r="E118" s="214" t="str">
        <f>VLOOKUP($A118,Privacy!$A$13:$E$97,5,0)&amp;""</f>
        <v>Provide detailed response to the type of data needed for the AI service to function appropriately, the sources of the data, and whether any data shared with the AI service comes from data sources outside the institution.</v>
      </c>
      <c r="F118" s="217"/>
      <c r="G118" s="204" t="str">
        <f>VLOOKUP($A118,Questions!$A$2:$X$333,21,0)&amp;""</f>
        <v>No</v>
      </c>
      <c r="H118" s="205"/>
      <c r="I118" s="206" t="str">
        <f>VLOOKUP($A118,Questions!$A$2:$X$333,23,0)&amp;""</f>
        <v>Minor Importance</v>
      </c>
      <c r="J118" s="205"/>
      <c r="K118" s="207" t="b">
        <v>0</v>
      </c>
      <c r="L118" s="2"/>
      <c r="M118" s="197"/>
      <c r="N118" s="197"/>
      <c r="O118" s="197"/>
      <c r="P118" s="197"/>
      <c r="Q118" s="197"/>
      <c r="R118" s="197"/>
      <c r="S118" s="197"/>
      <c r="T118" s="197"/>
      <c r="U118" s="197"/>
      <c r="V118" s="197"/>
      <c r="W118" s="197"/>
      <c r="X118" s="197"/>
      <c r="Y118" s="197"/>
      <c r="Z118" s="197"/>
    </row>
    <row r="119" ht="48.0" customHeight="1">
      <c r="A119" s="34" t="s">
        <v>588</v>
      </c>
      <c r="B119" s="43" t="str">
        <f>VLOOKUP($A119,Questions!$A$2:$X$333,2,0)</f>
        <v>Do you have safeguards in place to protect institutional data and data privacy from unintended AI queries or processing?</v>
      </c>
      <c r="C119" s="206" t="str">
        <f>VLOOKUP($A119,Privacy!$A$13:$E$97,3,0)&amp;""</f>
        <v>Yes</v>
      </c>
      <c r="D119" s="209" t="str">
        <f>IF(LEFT(VLOOKUP($A119,Privacy!$A$13:$E$97,5,0),21)='Auto Responses'!$A$32,'Auto Responses'!$A$33,VLOOKUP($A119,Privacy!$A$13:$E$97,4,0))&amp;""</f>
        <v>Safeguards include input filtering (to prevent sensitive fields from being sent to external models), business rules to avoid sending student identifiers, audit logging of AI calls, model-validation and testing, and human-in-the-loop controls so teachers review outputs. We also maintain monitoring and anomaly detection on AI usage and can disable AI features per tenant if required.</v>
      </c>
      <c r="E119" s="214" t="str">
        <f>VLOOKUP($A119,Privacy!$A$13:$E$97,5,0)&amp;""</f>
        <v>Explain any data minimization processes used to exclude institutional data from AI algorithm or training, etc.</v>
      </c>
      <c r="F119" s="217"/>
      <c r="G119" s="204" t="str">
        <f>VLOOKUP($A119,Questions!$A$2:$X$333,21,0)&amp;""</f>
        <v>Yes</v>
      </c>
      <c r="H119" s="205"/>
      <c r="I119" s="206" t="str">
        <f>VLOOKUP($A119,Questions!$A$2:$X$333,23,0)&amp;""</f>
        <v>Minor Importance</v>
      </c>
      <c r="J119" s="205"/>
      <c r="K119" s="207" t="b">
        <v>0</v>
      </c>
      <c r="L119" s="2"/>
      <c r="M119" s="197"/>
      <c r="N119" s="197"/>
      <c r="O119" s="197"/>
      <c r="P119" s="197"/>
      <c r="Q119" s="197"/>
      <c r="R119" s="197"/>
      <c r="S119" s="197"/>
      <c r="T119" s="197"/>
      <c r="U119" s="197"/>
      <c r="V119" s="197"/>
      <c r="W119" s="197"/>
      <c r="X119" s="197"/>
      <c r="Y119" s="197"/>
      <c r="Z119" s="197"/>
    </row>
    <row r="120" ht="48.0" customHeight="1">
      <c r="A120" s="34" t="s">
        <v>590</v>
      </c>
      <c r="B120" s="43" t="str">
        <f>VLOOKUP($A120,Questions!$A$2:$X$333,2,0)</f>
        <v>Do you provide choice to the user to opt out of AI use?</v>
      </c>
      <c r="C120" s="206" t="str">
        <f>VLOOKUP($A120,Privacy!$A$13:$E$97,3,0)&amp;""</f>
        <v>No</v>
      </c>
      <c r="D120" s="209" t="str">
        <f>IF(LEFT(VLOOKUP($A120,Privacy!$A$13:$E$97,5,0),21)='Auto Responses'!$A$32,'Auto Responses'!$A$33,VLOOKUP($A120,Privacy!$A$13:$E$97,4,0))&amp;""</f>
        <v>However, CoGrader provides user-level controls to manually input feedback. </v>
      </c>
      <c r="E120" s="214" t="str">
        <f>VLOOKUP($A120,Privacy!$A$13:$E$97,5,0)&amp;""</f>
        <v>Explain why not</v>
      </c>
      <c r="F120" s="217"/>
      <c r="G120" s="204" t="str">
        <f>VLOOKUP($A120,Questions!$A$2:$X$333,21,0)&amp;""</f>
        <v>Yes</v>
      </c>
      <c r="H120" s="205"/>
      <c r="I120" s="206" t="str">
        <f>VLOOKUP($A120,Questions!$A$2:$X$333,23,0)&amp;""</f>
        <v>Minor Importance</v>
      </c>
      <c r="J120" s="205"/>
      <c r="K120" s="207" t="b">
        <v>0</v>
      </c>
      <c r="L120" s="2"/>
      <c r="M120" s="197"/>
      <c r="N120" s="197"/>
      <c r="O120" s="197"/>
      <c r="P120" s="197"/>
      <c r="Q120" s="197"/>
      <c r="R120" s="197"/>
      <c r="S120" s="197"/>
      <c r="T120" s="197"/>
      <c r="U120" s="197"/>
      <c r="V120" s="197"/>
      <c r="W120" s="197"/>
      <c r="X120" s="197"/>
      <c r="Y120" s="197"/>
      <c r="Z120" s="197"/>
    </row>
    <row r="121" ht="15.0"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ht="15.0"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ht="36.75" customHeight="1">
      <c r="A123" s="252" t="s">
        <v>689</v>
      </c>
      <c r="B123" s="253"/>
      <c r="C123" s="254"/>
      <c r="D123" s="254"/>
      <c r="E123" s="254"/>
      <c r="F123" s="255"/>
      <c r="G123" s="254"/>
      <c r="H123" s="254"/>
      <c r="I123" s="254"/>
      <c r="J123" s="254"/>
      <c r="K123" s="254"/>
      <c r="L123" s="2"/>
      <c r="M123" s="2"/>
      <c r="N123" s="2"/>
      <c r="O123" s="2"/>
      <c r="P123" s="2"/>
      <c r="Q123" s="2"/>
      <c r="R123" s="2"/>
      <c r="S123" s="2"/>
      <c r="T123" s="2"/>
      <c r="U123" s="2"/>
      <c r="V123" s="2"/>
      <c r="W123" s="2"/>
      <c r="X123" s="2"/>
      <c r="Y123" s="2"/>
      <c r="Z123" s="2"/>
    </row>
    <row r="124" ht="48.0" customHeight="1">
      <c r="A124" s="188" t="s">
        <v>645</v>
      </c>
      <c r="B124" s="189" t="s">
        <v>646</v>
      </c>
      <c r="C124" s="189" t="s">
        <v>688</v>
      </c>
      <c r="D124" s="190" t="s">
        <v>22</v>
      </c>
      <c r="E124" s="189" t="s">
        <v>23</v>
      </c>
      <c r="F124" s="52" t="s">
        <v>24</v>
      </c>
      <c r="G124" s="193" t="s">
        <v>648</v>
      </c>
      <c r="H124" s="194" t="s">
        <v>649</v>
      </c>
      <c r="I124" s="194" t="s">
        <v>650</v>
      </c>
      <c r="J124" s="195" t="s">
        <v>651</v>
      </c>
      <c r="K124" s="196" t="s">
        <v>652</v>
      </c>
      <c r="L124" s="2"/>
      <c r="M124" s="197"/>
      <c r="N124" s="197"/>
      <c r="O124" s="197"/>
      <c r="P124" s="197"/>
      <c r="Q124" s="197"/>
      <c r="R124" s="197"/>
      <c r="S124" s="197"/>
      <c r="T124" s="197"/>
      <c r="U124" s="197"/>
      <c r="V124" s="197"/>
      <c r="W124" s="197"/>
      <c r="X124" s="197"/>
      <c r="Y124" s="197"/>
      <c r="Z124" s="197"/>
    </row>
    <row r="125" ht="15.75" customHeight="1">
      <c r="A125" s="18" t="str">
        <f>VLOOKUP(LEFT($A126,4),'Auto Responses'!$N$4:$O$38,2,0)&amp;""</f>
        <v> Company Information</v>
      </c>
      <c r="B125" s="40"/>
      <c r="C125" s="41"/>
      <c r="D125" s="41"/>
      <c r="E125" s="41"/>
      <c r="F125" s="199" t="s">
        <v>653</v>
      </c>
      <c r="G125" s="41"/>
      <c r="H125" s="41"/>
      <c r="I125" s="41"/>
      <c r="J125" s="41"/>
      <c r="K125" s="41"/>
      <c r="L125" s="2"/>
      <c r="M125" s="2"/>
      <c r="N125" s="2"/>
      <c r="O125" s="2"/>
      <c r="P125" s="2"/>
      <c r="Q125" s="2"/>
      <c r="R125" s="2"/>
      <c r="S125" s="2"/>
      <c r="T125" s="2"/>
      <c r="U125" s="2"/>
      <c r="V125" s="2"/>
      <c r="W125" s="2"/>
      <c r="X125" s="2"/>
      <c r="Y125" s="2"/>
      <c r="Z125" s="2"/>
    </row>
    <row r="126" ht="15.75" customHeight="1">
      <c r="A126" s="34" t="s">
        <v>25</v>
      </c>
      <c r="B126" s="43" t="str">
        <f>VLOOKUP($A126,Questions!$A$2:$X$333,2,0)</f>
        <v>Do you have a dedicated software and system development team(s) (e.g., customer support, implementation, product management, etc.)?*</v>
      </c>
      <c r="C126" s="206" t="str">
        <f>VLOOKUP($A126,'Institution Evaluation'!$A$56:$K$346,3,0)&amp;""</f>
        <v>Yes</v>
      </c>
      <c r="D126" s="206" t="str">
        <f>VLOOKUP($A126,'Institution Evaluation'!$A$56:$K$346,4,0)&amp;""</f>
        <v>We maintain dedicated teams for engineering and product development, and an operations function that handles implementation and customer support. These functions are led by the CTO (Head of Engineering) and the COO (Head of Operations). As of the system description dated January 27, 2025, CoGrader’s personnel were organized under management and engineering/product development and the company lists CEO Gil Flores, CTO/Head of Engineering Vitor Barbosa, and COO/Head of Operations Gabriel Adamante as its leadership.</v>
      </c>
      <c r="E126" s="214" t="str">
        <f>VLOOKUP($A126,'Institution Evaluation'!$A$56:$K$346,5,0)&amp;""</f>
        <v>Describe the structure and size of your software and system development teams. (e.g., customer support, implementation, product management, etc.).</v>
      </c>
      <c r="F126" s="217" t="str">
        <f>VLOOKUP($A126,'Institution Evaluation'!$A$56:$K$346,6,0)&amp;""</f>
        <v/>
      </c>
      <c r="G126" s="204" t="str">
        <f>VLOOKUP($A126,'Institution Evaluation'!$A$56:$K$346,7,0)&amp;""</f>
        <v>Yes</v>
      </c>
      <c r="H126" s="205" t="str">
        <f>VLOOKUP($A126,'Institution Evaluation'!$A$56:$K$346,8,0)&amp;""</f>
        <v/>
      </c>
      <c r="I126" s="206" t="str">
        <f>VLOOKUP($A126,'Institution Evaluation'!$A$56:$K$346,9,0)&amp;""</f>
        <v>Critical Importance</v>
      </c>
      <c r="J126" s="256" t="str">
        <f>VLOOKUP($A126,'Institution Evaluation'!$A$56:$K$346,10,0)&amp;""</f>
        <v/>
      </c>
      <c r="K126" s="207" t="str">
        <f>IF(VLOOKUP($A126,'Institution Evaluation'!$A$56:$K$346,10,0)=TRUE,"Yes","")</f>
        <v/>
      </c>
      <c r="L126" s="207" t="str">
        <f>IF(VLOOKUP($A126,'Institution Evaluation'!$A$56:$K$346,10,0)=TRUE,"Yes","")</f>
        <v/>
      </c>
      <c r="M126" s="197"/>
      <c r="N126" s="197"/>
      <c r="O126" s="197"/>
      <c r="P126" s="197"/>
      <c r="Q126" s="197"/>
      <c r="R126" s="197"/>
      <c r="S126" s="197"/>
      <c r="T126" s="197"/>
      <c r="U126" s="197"/>
      <c r="V126" s="197"/>
      <c r="W126" s="197"/>
      <c r="X126" s="197"/>
      <c r="Y126" s="197"/>
      <c r="Z126" s="197"/>
    </row>
    <row r="127" ht="15.75" customHeight="1">
      <c r="A127" s="34" t="s">
        <v>28</v>
      </c>
      <c r="B127" s="43" t="str">
        <f>VLOOKUP($A127,Questions!$A$2:$X$333,2,0)</f>
        <v>Describe your organization’s business background and ownership structure, including all parent and subsidiary relationships.</v>
      </c>
      <c r="C127" s="206" t="str">
        <f>VLOOKUP($A127,'Institution Evaluation'!$A$56:$K$346,3,0)&amp;""</f>
        <v/>
      </c>
      <c r="D127" s="206" t="str">
        <f>VLOOKUP($A127,'Institution Evaluation'!$A$56:$K$346,4,0)&amp;""</f>
        <v>CoGrader, founded and headquartered in New York, NY, is a privately run company that provides AI models for educational grading services to educators.</v>
      </c>
      <c r="E127" s="214" t="str">
        <f>VLOOKUP($A127,'Institution Evaluation'!$A$56:$K$346,5,0)&amp;""</f>
        <v>Include circumstances that may involve offshoring or multinational agreements.</v>
      </c>
      <c r="F127" s="217" t="str">
        <f>VLOOKUP($A127,'Institution Evaluation'!$A$56:$K$346,6,0)&amp;""</f>
        <v/>
      </c>
      <c r="G127" s="204" t="str">
        <f>VLOOKUP($A127,'Institution Evaluation'!$A$56:$K$346,7,0)&amp;""</f>
        <v>Not scored</v>
      </c>
      <c r="H127" s="205" t="str">
        <f>VLOOKUP($A127,'Institution Evaluation'!$A$56:$K$346,8,0)&amp;""</f>
        <v/>
      </c>
      <c r="I127" s="206" t="str">
        <f>VLOOKUP($A127,'Institution Evaluation'!$A$56:$K$346,9,0)&amp;""</f>
        <v/>
      </c>
      <c r="J127" s="256" t="str">
        <f>VLOOKUP($A127,'Institution Evaluation'!$A$56:$K$346,10,0)&amp;""</f>
        <v/>
      </c>
      <c r="K127" s="207" t="str">
        <f>IF(VLOOKUP($A127,'Institution Evaluation'!$A$56:$K$346,10,0)=TRUE,"Yes","")</f>
        <v/>
      </c>
      <c r="L127" s="61"/>
      <c r="M127" s="61"/>
      <c r="N127" s="61"/>
      <c r="O127" s="61"/>
      <c r="P127" s="61"/>
      <c r="Q127" s="61"/>
      <c r="R127" s="61"/>
      <c r="S127" s="61"/>
      <c r="T127" s="61"/>
      <c r="U127" s="61"/>
      <c r="V127" s="61"/>
      <c r="W127" s="61"/>
      <c r="X127" s="61"/>
      <c r="Y127" s="61"/>
      <c r="Z127" s="61"/>
    </row>
    <row r="128" ht="15.75" customHeight="1">
      <c r="A128" s="34" t="s">
        <v>30</v>
      </c>
      <c r="B128" s="43" t="str">
        <f>VLOOKUP($A128,Questions!$A$2:$X$333,2,0)</f>
        <v>Have you operated without unplanned disruptions to this solution in the past 12 months?</v>
      </c>
      <c r="C128" s="206" t="str">
        <f>VLOOKUP($A128,'Institution Evaluation'!$A$56:$K$346,3,0)&amp;""</f>
        <v>Yes</v>
      </c>
      <c r="D128" s="206" t="str">
        <f>VLOOKUP($A128,'Institution Evaluation'!$A$56:$K$346,4,0)&amp;""</f>
        <v/>
      </c>
      <c r="E128" s="214" t="str">
        <f>VLOOKUP($A128,'Institution Evaluation'!$A$56:$K$346,5,0)&amp;""</f>
        <v/>
      </c>
      <c r="F128" s="217" t="str">
        <f>VLOOKUP($A128,'Institution Evaluation'!$A$56:$K$346,6,0)&amp;""</f>
        <v/>
      </c>
      <c r="G128" s="204" t="str">
        <f>VLOOKUP($A128,'Institution Evaluation'!$A$56:$K$346,7,0)&amp;""</f>
        <v>Yes</v>
      </c>
      <c r="H128" s="205" t="str">
        <f>VLOOKUP($A128,'Institution Evaluation'!$A$56:$K$346,8,0)&amp;""</f>
        <v/>
      </c>
      <c r="I128" s="206" t="str">
        <f>VLOOKUP($A128,'Institution Evaluation'!$A$56:$K$346,9,0)&amp;""</f>
        <v>Minor Importance</v>
      </c>
      <c r="J128" s="256" t="str">
        <f>VLOOKUP($A128,'Institution Evaluation'!$A$56:$K$346,10,0)&amp;""</f>
        <v/>
      </c>
      <c r="K128" s="207" t="str">
        <f>IF(VLOOKUP($A128,'Institution Evaluation'!$A$56:$K$346,10,0)=TRUE,"Yes","")</f>
        <v/>
      </c>
      <c r="L128" s="61"/>
      <c r="M128" s="61"/>
      <c r="N128" s="61"/>
      <c r="O128" s="61"/>
      <c r="P128" s="61"/>
      <c r="Q128" s="61"/>
      <c r="R128" s="61"/>
      <c r="S128" s="61"/>
      <c r="T128" s="61"/>
      <c r="U128" s="61"/>
      <c r="V128" s="61"/>
      <c r="W128" s="61"/>
      <c r="X128" s="61"/>
      <c r="Y128" s="61"/>
      <c r="Z128" s="61"/>
    </row>
    <row r="129" ht="15.75" customHeight="1">
      <c r="A129" s="34" t="s">
        <v>31</v>
      </c>
      <c r="B129" s="43" t="str">
        <f>VLOOKUP($A129,Questions!$A$2:$X$333,2,0)</f>
        <v>Do you have a dedicated information security staff or office?</v>
      </c>
      <c r="C129" s="206" t="str">
        <f>VLOOKUP($A129,'Institution Evaluation'!$A$56:$K$346,3,0)&amp;""</f>
        <v>Yes</v>
      </c>
      <c r="D129" s="206" t="str">
        <f>VLOOKUP($A129,'Institution Evaluation'!$A$56:$K$346,4,0)&amp;""</f>
        <v>CoGrader maintains a defined information security function and documented security roles and responsibilities. Security and compliance are overseen by executive leadership (COO and CTO), supported by company policies, routine risk assessments, vulnerability scanning, an incident response program, and third-party attestations such as SOC 2. The company’s IT Roles &amp; Responsibilities and Information Security Policy describe these responsibilities and the governance model.</v>
      </c>
      <c r="E129" s="214" t="str">
        <f>VLOOKUP($A129,'Institution Evaluation'!$A$56:$K$346,5,0)&amp;""</f>
        <v>Describe your information security office, including size, talents, resources, etc.</v>
      </c>
      <c r="F129" s="217" t="str">
        <f>VLOOKUP($A129,'Institution Evaluation'!$A$56:$K$346,6,0)&amp;""</f>
        <v/>
      </c>
      <c r="G129" s="204" t="str">
        <f>VLOOKUP($A129,'Institution Evaluation'!$A$56:$K$346,7,0)&amp;""</f>
        <v>Yes</v>
      </c>
      <c r="H129" s="205" t="str">
        <f>VLOOKUP($A129,'Institution Evaluation'!$A$56:$K$346,8,0)&amp;""</f>
        <v/>
      </c>
      <c r="I129" s="206" t="str">
        <f>VLOOKUP($A129,'Institution Evaluation'!$A$56:$K$346,9,0)&amp;""</f>
        <v>Minor Importance</v>
      </c>
      <c r="J129" s="256" t="str">
        <f>VLOOKUP($A129,'Institution Evaluation'!$A$56:$K$346,10,0)&amp;""</f>
        <v/>
      </c>
      <c r="K129" s="207" t="str">
        <f>IF(VLOOKUP($A129,'Institution Evaluation'!$A$56:$K$346,10,0)=TRUE,"Yes","")</f>
        <v/>
      </c>
      <c r="L129" s="61"/>
      <c r="M129" s="61"/>
      <c r="N129" s="61"/>
      <c r="O129" s="61"/>
      <c r="P129" s="61"/>
      <c r="Q129" s="61"/>
      <c r="R129" s="61"/>
      <c r="S129" s="61"/>
      <c r="T129" s="61"/>
      <c r="U129" s="61"/>
      <c r="V129" s="61"/>
      <c r="W129" s="61"/>
      <c r="X129" s="61"/>
      <c r="Y129" s="61"/>
      <c r="Z129" s="61"/>
    </row>
    <row r="130" ht="15.75" customHeight="1">
      <c r="A130" s="18" t="str">
        <f>VLOOKUP(LEFT($A131,4),'Auto Responses'!$N$4:$O$38,2,0)&amp;""</f>
        <v> Required Questions</v>
      </c>
      <c r="B130" s="40"/>
      <c r="C130" s="41"/>
      <c r="D130" s="41"/>
      <c r="E130" s="212"/>
      <c r="F130" s="199" t="s">
        <v>653</v>
      </c>
      <c r="G130" s="208" t="s">
        <v>648</v>
      </c>
      <c r="H130" s="208" t="s">
        <v>649</v>
      </c>
      <c r="I130" s="208" t="s">
        <v>650</v>
      </c>
      <c r="J130" s="208" t="s">
        <v>651</v>
      </c>
      <c r="K130" s="41"/>
      <c r="L130" s="2"/>
      <c r="M130" s="2"/>
      <c r="N130" s="2"/>
      <c r="O130" s="2"/>
      <c r="P130" s="2"/>
      <c r="Q130" s="2"/>
      <c r="R130" s="2"/>
      <c r="S130" s="2"/>
      <c r="T130" s="2"/>
      <c r="U130" s="2"/>
      <c r="V130" s="2"/>
      <c r="W130" s="2"/>
      <c r="X130" s="2"/>
      <c r="Y130" s="2"/>
      <c r="Z130" s="2"/>
    </row>
    <row r="131" ht="15.75" customHeight="1">
      <c r="A131" s="34" t="s">
        <v>40</v>
      </c>
      <c r="B131" s="43" t="str">
        <f>VLOOKUP($A131,Questions!$A$2:$X$333,2,0)</f>
        <v>Does your solution have AI features, or are there plans to implement AI features in the next 12 months?</v>
      </c>
      <c r="C131" s="206" t="str">
        <f>VLOOKUP($A131,'Institution Evaluation'!$A$56:$K$346,3,0)&amp;""</f>
        <v>Yes</v>
      </c>
      <c r="D131" s="206" t="str">
        <f>VLOOKUP($A131,'Institution Evaluation'!$A$56:$K$346,4,0)&amp;""</f>
        <v/>
      </c>
      <c r="E131" s="214" t="str">
        <f>VLOOKUP($A131,'Institution Evaluation'!$A$56:$K$346,5,0)&amp;""</f>
        <v>DO complete the Artificial Intelligence (AI) worksheet</v>
      </c>
      <c r="F131" s="217" t="str">
        <f>VLOOKUP($A131,'Institution Evaluation'!$A$56:$K$346,6,0)&amp;""</f>
        <v/>
      </c>
      <c r="G131" s="204" t="str">
        <f>VLOOKUP($A131,'Institution Evaluation'!$A$56:$K$346,7,0)&amp;""</f>
        <v>Not scored</v>
      </c>
      <c r="H131" s="205" t="str">
        <f>VLOOKUP($A131,'Institution Evaluation'!$A$56:$K$346,8,0)&amp;""</f>
        <v/>
      </c>
      <c r="I131" s="206" t="str">
        <f>VLOOKUP($A131,'Institution Evaluation'!$A$56:$K$346,9,0)&amp;""</f>
        <v/>
      </c>
      <c r="J131" s="256" t="str">
        <f>VLOOKUP($A131,'Institution Evaluation'!$A$56:$K$346,10,0)&amp;""</f>
        <v/>
      </c>
      <c r="K131" s="207" t="str">
        <f>IF(VLOOKUP($A131,'Institution Evaluation'!$A$56:$K$346,10,0)=TRUE,"Yes","")</f>
        <v/>
      </c>
      <c r="L131" s="61"/>
      <c r="M131" s="61"/>
      <c r="N131" s="61"/>
      <c r="O131" s="61"/>
      <c r="P131" s="61"/>
      <c r="Q131" s="61"/>
      <c r="R131" s="61"/>
      <c r="S131" s="61"/>
      <c r="T131" s="61"/>
      <c r="U131" s="61"/>
      <c r="V131" s="61"/>
      <c r="W131" s="61"/>
      <c r="X131" s="61"/>
      <c r="Y131" s="61"/>
      <c r="Z131" s="61"/>
    </row>
    <row r="132" ht="15.75" customHeight="1">
      <c r="A132" s="34" t="s">
        <v>41</v>
      </c>
      <c r="B132" s="43" t="str">
        <f>VLOOKUP($A132,Questions!$A$2:$X$333,2,0)</f>
        <v>Does your solution process protected health information (PHI) or any data covered by the Health Insurance Portability and Accountability Act (HIPAA)?</v>
      </c>
      <c r="C132" s="206" t="str">
        <f>VLOOKUP($A132,'Institution Evaluation'!$A$56:$K$346,3,0)&amp;""</f>
        <v>No</v>
      </c>
      <c r="D132" s="206" t="str">
        <f>VLOOKUP($A132,'Institution Evaluation'!$A$56:$K$346,4,0)&amp;""</f>
        <v/>
      </c>
      <c r="E132" s="214" t="str">
        <f>VLOOKUP($A132,'Institution Evaluation'!$A$56:$K$346,5,0)&amp;""</f>
        <v>DO NOT complete the HIPAA section in the Case-Specific worksheet</v>
      </c>
      <c r="F132" s="217" t="str">
        <f>VLOOKUP($A132,'Institution Evaluation'!$A$56:$K$346,6,0)&amp;""</f>
        <v/>
      </c>
      <c r="G132" s="204" t="str">
        <f>VLOOKUP($A132,'Institution Evaluation'!$A$56:$K$346,7,0)&amp;""</f>
        <v>Not scored</v>
      </c>
      <c r="H132" s="205" t="str">
        <f>VLOOKUP($A132,'Institution Evaluation'!$A$56:$K$346,8,0)&amp;""</f>
        <v/>
      </c>
      <c r="I132" s="206" t="str">
        <f>VLOOKUP($A132,'Institution Evaluation'!$A$56:$K$346,9,0)&amp;""</f>
        <v/>
      </c>
      <c r="J132" s="256" t="str">
        <f>VLOOKUP($A132,'Institution Evaluation'!$A$56:$K$346,10,0)&amp;""</f>
        <v/>
      </c>
      <c r="K132" s="207" t="str">
        <f>IF(VLOOKUP($A132,'Institution Evaluation'!$A$56:$K$346,10,0)=TRUE,"Yes","")</f>
        <v/>
      </c>
      <c r="L132" s="61"/>
      <c r="M132" s="61"/>
      <c r="N132" s="61"/>
      <c r="O132" s="61"/>
      <c r="P132" s="61"/>
      <c r="Q132" s="61"/>
      <c r="R132" s="61"/>
      <c r="S132" s="61"/>
      <c r="T132" s="61"/>
      <c r="U132" s="61"/>
      <c r="V132" s="61"/>
      <c r="W132" s="61"/>
      <c r="X132" s="61"/>
      <c r="Y132" s="61"/>
      <c r="Z132" s="61"/>
    </row>
    <row r="133" ht="15.75" customHeight="1">
      <c r="A133" s="34" t="s">
        <v>42</v>
      </c>
      <c r="B133" s="43" t="str">
        <f>VLOOKUP($A133,Questions!$A$2:$X$333,2,0)</f>
        <v>Is the solution designed to process, store, or transmit credit card information?</v>
      </c>
      <c r="C133" s="206" t="str">
        <f>VLOOKUP($A133,'Institution Evaluation'!$A$56:$K$346,3,0)&amp;""</f>
        <v>No</v>
      </c>
      <c r="D133" s="206" t="str">
        <f>VLOOKUP($A133,'Institution Evaluation'!$A$56:$K$346,4,0)&amp;""</f>
        <v/>
      </c>
      <c r="E133" s="214" t="str">
        <f>VLOOKUP($A133,'Institution Evaluation'!$A$56:$K$346,5,0)&amp;""</f>
        <v>DO NOT complete the PCI-DSS section in the Case-Specific worksheet</v>
      </c>
      <c r="F133" s="217" t="str">
        <f>VLOOKUP($A133,'Institution Evaluation'!$A$56:$K$346,6,0)&amp;""</f>
        <v/>
      </c>
      <c r="G133" s="204" t="str">
        <f>VLOOKUP($A133,'Institution Evaluation'!$A$56:$K$346,7,0)&amp;""</f>
        <v>Not scored</v>
      </c>
      <c r="H133" s="205" t="str">
        <f>VLOOKUP($A133,'Institution Evaluation'!$A$56:$K$346,8,0)&amp;""</f>
        <v/>
      </c>
      <c r="I133" s="206" t="str">
        <f>VLOOKUP($A133,'Institution Evaluation'!$A$56:$K$346,9,0)&amp;""</f>
        <v/>
      </c>
      <c r="J133" s="256" t="str">
        <f>VLOOKUP($A133,'Institution Evaluation'!$A$56:$K$346,10,0)&amp;""</f>
        <v/>
      </c>
      <c r="K133" s="207" t="str">
        <f>IF(VLOOKUP($A133,'Institution Evaluation'!$A$56:$K$346,10,0)=TRUE,"Yes","")</f>
        <v/>
      </c>
      <c r="L133" s="61"/>
      <c r="M133" s="61"/>
      <c r="N133" s="61"/>
      <c r="O133" s="61"/>
      <c r="P133" s="61"/>
      <c r="Q133" s="61"/>
      <c r="R133" s="61"/>
      <c r="S133" s="61"/>
      <c r="T133" s="61"/>
      <c r="U133" s="61"/>
      <c r="V133" s="61"/>
      <c r="W133" s="61"/>
      <c r="X133" s="61"/>
      <c r="Y133" s="61"/>
      <c r="Z133" s="61"/>
    </row>
    <row r="134" ht="15.75" customHeight="1">
      <c r="A134" s="34" t="s">
        <v>44</v>
      </c>
      <c r="B134" s="43" t="str">
        <f>VLOOKUP($A134,Questions!$A$2:$X$333,2,0)</f>
        <v>Does your solution have access to personal or institutional data?</v>
      </c>
      <c r="C134" s="206" t="str">
        <f>VLOOKUP($A134,'Institution Evaluation'!$A$56:$K$346,3,0)&amp;""</f>
        <v>Yes</v>
      </c>
      <c r="D134" s="206" t="str">
        <f>VLOOKUP($A134,'Institution Evaluation'!$A$56:$K$346,4,0)&amp;""</f>
        <v>Student first name, last initial
● Student-generated written content (essays)
● Teacher email and name
● Assignment metadata</v>
      </c>
      <c r="E134" s="214" t="str">
        <f>VLOOKUP($A134,'Institution Evaluation'!$A$56:$K$346,5,0)&amp;""</f>
        <v>DO complete the Privacy tab</v>
      </c>
      <c r="F134" s="217" t="str">
        <f>VLOOKUP($A134,'Institution Evaluation'!$A$56:$K$346,6,0)&amp;""</f>
        <v/>
      </c>
      <c r="G134" s="204" t="str">
        <f>VLOOKUP($A134,'Institution Evaluation'!$A$56:$K$346,7,0)&amp;""</f>
        <v>Not scored</v>
      </c>
      <c r="H134" s="205" t="str">
        <f>VLOOKUP($A134,'Institution Evaluation'!$A$56:$K$346,8,0)&amp;""</f>
        <v/>
      </c>
      <c r="I134" s="206" t="str">
        <f>VLOOKUP($A134,'Institution Evaluation'!$A$56:$K$346,9,0)&amp;""</f>
        <v/>
      </c>
      <c r="J134" s="256" t="str">
        <f>VLOOKUP($A134,'Institution Evaluation'!$A$56:$K$346,10,0)&amp;""</f>
        <v/>
      </c>
      <c r="K134" s="207" t="str">
        <f>IF(VLOOKUP($A134,'Institution Evaluation'!$A$56:$K$346,10,0)=TRUE,"Yes","")</f>
        <v/>
      </c>
      <c r="L134" s="61"/>
      <c r="M134" s="61"/>
      <c r="N134" s="61"/>
      <c r="O134" s="61"/>
      <c r="P134" s="61"/>
      <c r="Q134" s="61"/>
      <c r="R134" s="61"/>
      <c r="S134" s="61"/>
      <c r="T134" s="61"/>
      <c r="U134" s="61"/>
      <c r="V134" s="61"/>
      <c r="W134" s="61"/>
      <c r="X134" s="61"/>
      <c r="Y134" s="61"/>
      <c r="Z134" s="61"/>
    </row>
    <row r="135" ht="15.75" customHeight="1">
      <c r="A135" s="18" t="str">
        <f>VLOOKUP(LEFT($A136,4),'Auto Responses'!$N$4:$O$38,2,0)&amp;""</f>
        <v> Documentation</v>
      </c>
      <c r="B135" s="40"/>
      <c r="C135" s="41"/>
      <c r="D135" s="41"/>
      <c r="E135" s="212"/>
      <c r="F135" s="199" t="s">
        <v>653</v>
      </c>
      <c r="G135" s="208" t="s">
        <v>648</v>
      </c>
      <c r="H135" s="208" t="s">
        <v>649</v>
      </c>
      <c r="I135" s="208" t="s">
        <v>650</v>
      </c>
      <c r="J135" s="208" t="s">
        <v>651</v>
      </c>
      <c r="K135" s="41"/>
      <c r="L135" s="2"/>
      <c r="M135" s="2"/>
      <c r="N135" s="2"/>
      <c r="O135" s="2"/>
      <c r="P135" s="2"/>
      <c r="Q135" s="2"/>
      <c r="R135" s="2"/>
      <c r="S135" s="2"/>
      <c r="T135" s="2"/>
      <c r="U135" s="2"/>
      <c r="V135" s="2"/>
      <c r="W135" s="2"/>
      <c r="X135" s="2"/>
      <c r="Y135" s="2"/>
      <c r="Z135" s="2"/>
    </row>
    <row r="136" ht="15.75" customHeight="1">
      <c r="A136" s="34" t="s">
        <v>49</v>
      </c>
      <c r="B136" s="43" t="str">
        <f>VLOOKUP($A136,Questions!$A$2:$X$333,2,0)</f>
        <v>Do you have a well-documented business continuity plan (BCP), with a clear owner, that is tested annually?*</v>
      </c>
      <c r="C136" s="206" t="str">
        <f>VLOOKUP($A136,'Institution Evaluation'!$A$56:$K$346,3,0)&amp;""</f>
        <v>Yes</v>
      </c>
      <c r="D136" s="206" t="str">
        <f>VLOOKUP($A136,'Institution Evaluation'!$A$56:$K$346,4,0)&amp;""</f>
        <v>Yes, refer to SOC2 ( https://cograder.com/soc2.pdf )</v>
      </c>
      <c r="E136" s="214" t="str">
        <f>VLOOKUP($A136,'Institution Evaluation'!$A$56:$K$346,5,0)&amp;""</f>
        <v/>
      </c>
      <c r="F136" s="217" t="str">
        <f>VLOOKUP($A136,'Institution Evaluation'!$A$56:$K$346,6,0)&amp;""</f>
        <v/>
      </c>
      <c r="G136" s="204" t="str">
        <f>VLOOKUP($A136,'Institution Evaluation'!$A$56:$K$346,7,0)&amp;""</f>
        <v>Yes</v>
      </c>
      <c r="H136" s="205" t="str">
        <f>VLOOKUP($A136,'Institution Evaluation'!$A$56:$K$346,8,0)&amp;""</f>
        <v/>
      </c>
      <c r="I136" s="206" t="str">
        <f>VLOOKUP($A136,'Institution Evaluation'!$A$56:$K$346,9,0)&amp;""</f>
        <v>Critical Importance</v>
      </c>
      <c r="J136" s="256" t="str">
        <f>VLOOKUP($A136,'Institution Evaluation'!$A$56:$K$346,10,0)&amp;""</f>
        <v/>
      </c>
      <c r="K136" s="207" t="str">
        <f>IF(VLOOKUP($A136,'Institution Evaluation'!$A$56:$K$346,10,0)=TRUE,"Yes","")</f>
        <v/>
      </c>
      <c r="L136" s="61"/>
      <c r="M136" s="61"/>
      <c r="N136" s="61"/>
      <c r="O136" s="61"/>
      <c r="P136" s="61"/>
      <c r="Q136" s="61"/>
      <c r="R136" s="61"/>
      <c r="S136" s="61"/>
      <c r="T136" s="61"/>
      <c r="U136" s="61"/>
      <c r="V136" s="61"/>
      <c r="W136" s="61"/>
      <c r="X136" s="61"/>
      <c r="Y136" s="61"/>
      <c r="Z136" s="61"/>
    </row>
    <row r="137" ht="15.75" customHeight="1">
      <c r="A137" s="34" t="s">
        <v>53</v>
      </c>
      <c r="B137" s="43" t="str">
        <f>VLOOKUP($A137,Questions!$A$2:$X$333,2,0)</f>
        <v>Have you undergone a SSAE 18/SOC 2 audit?</v>
      </c>
      <c r="C137" s="206" t="str">
        <f>VLOOKUP($A137,'Institution Evaluation'!$A$56:$K$346,3,0)&amp;""</f>
        <v>Yes</v>
      </c>
      <c r="D137" s="206" t="str">
        <f>VLOOKUP($A137,'Institution Evaluation'!$A$56:$K$346,4,0)&amp;""</f>
        <v>https://cograder.com/soc2.pdf
Jan 27, 2025 </v>
      </c>
      <c r="E137" s="214" t="str">
        <f>VLOOKUP($A137,'Institution Evaluation'!$A$56:$K$346,5,0)&amp;""</f>
        <v>Provide the date of assessment and include a SOC 2 Type 2 (preferred) or SOC 3 report. If you have a SOC 3 report, state how to obtain a copy. Indicate if your hosting provider was the subject of the audit.</v>
      </c>
      <c r="F137" s="217" t="str">
        <f>VLOOKUP($A137,'Institution Evaluation'!$A$56:$K$346,6,0)&amp;""</f>
        <v/>
      </c>
      <c r="G137" s="204" t="str">
        <f>VLOOKUP($A137,'Institution Evaluation'!$A$56:$K$346,7,0)&amp;""</f>
        <v>Yes</v>
      </c>
      <c r="H137" s="205" t="str">
        <f>VLOOKUP($A137,'Institution Evaluation'!$A$56:$K$346,8,0)&amp;""</f>
        <v/>
      </c>
      <c r="I137" s="206" t="str">
        <f>VLOOKUP($A137,'Institution Evaluation'!$A$56:$K$346,9,0)&amp;""</f>
        <v>Standard Importance</v>
      </c>
      <c r="J137" s="256" t="str">
        <f>VLOOKUP($A137,'Institution Evaluation'!$A$56:$K$346,10,0)&amp;""</f>
        <v/>
      </c>
      <c r="K137" s="207" t="str">
        <f>IF(VLOOKUP($A137,'Institution Evaluation'!$A$56:$K$346,10,0)=TRUE,"Yes","")</f>
        <v/>
      </c>
      <c r="L137" s="61"/>
      <c r="M137" s="61"/>
      <c r="N137" s="61"/>
      <c r="O137" s="61"/>
      <c r="P137" s="61"/>
      <c r="Q137" s="61"/>
      <c r="R137" s="61"/>
      <c r="S137" s="61"/>
      <c r="T137" s="61"/>
      <c r="U137" s="61"/>
      <c r="V137" s="61"/>
      <c r="W137" s="61"/>
      <c r="X137" s="61"/>
      <c r="Y137" s="61"/>
      <c r="Z137" s="61"/>
    </row>
    <row r="138" ht="15.75" customHeight="1">
      <c r="A138" s="34" t="s">
        <v>55</v>
      </c>
      <c r="B138" s="43" t="str">
        <f>VLOOKUP($A138,Questions!$A$2:$X$333,2,0)</f>
        <v>Do you conform with a specific industry standard security framework (e.g., NIST Cybersecurity Framework, CIS Controls, ISO 27001, etc.)?</v>
      </c>
      <c r="C138" s="206" t="str">
        <f>VLOOKUP($A138,'Institution Evaluation'!$A$56:$K$346,3,0)&amp;""</f>
        <v>Yes</v>
      </c>
      <c r="D138" s="206" t="str">
        <f>VLOOKUP($A138,'Institution Evaluation'!$A$56:$K$346,4,0)&amp;""</f>
        <v>CoGrader is SOC2 Type 1 certified, and follows NIST 1.1 frameworks and guidelines. The company’s security policies reference alignment with recognized frameworks (for example SOC 2 and ISO 27001) and are managed to meet industry expectations for vendor controls and supplier data protection.</v>
      </c>
      <c r="E138" s="214" t="str">
        <f>VLOOKUP($A138,'Institution Evaluation'!$A$56:$K$346,5,0)&amp;""</f>
        <v>Provide documentation on how your organization conforms to your chosen framework and indicate current certification levels, where appropriate.</v>
      </c>
      <c r="F138" s="217" t="str">
        <f>VLOOKUP($A138,'Institution Evaluation'!$A$56:$K$346,6,0)&amp;""</f>
        <v/>
      </c>
      <c r="G138" s="204" t="str">
        <f>VLOOKUP($A138,'Institution Evaluation'!$A$56:$K$346,7,0)&amp;""</f>
        <v>Yes</v>
      </c>
      <c r="H138" s="205" t="str">
        <f>VLOOKUP($A138,'Institution Evaluation'!$A$56:$K$346,8,0)&amp;""</f>
        <v/>
      </c>
      <c r="I138" s="206" t="str">
        <f>VLOOKUP($A138,'Institution Evaluation'!$A$56:$K$346,9,0)&amp;""</f>
        <v>Standard Importance</v>
      </c>
      <c r="J138" s="256" t="str">
        <f>VLOOKUP($A138,'Institution Evaluation'!$A$56:$K$346,10,0)&amp;""</f>
        <v/>
      </c>
      <c r="K138" s="207" t="str">
        <f>IF(VLOOKUP($A138,'Institution Evaluation'!$A$56:$K$346,10,0)=TRUE,"Yes","")</f>
        <v/>
      </c>
      <c r="L138" s="61"/>
      <c r="M138" s="61"/>
      <c r="N138" s="61"/>
      <c r="O138" s="61"/>
      <c r="P138" s="61"/>
      <c r="Q138" s="61"/>
      <c r="R138" s="61"/>
      <c r="S138" s="61"/>
      <c r="T138" s="61"/>
      <c r="U138" s="61"/>
      <c r="V138" s="61"/>
      <c r="W138" s="61"/>
      <c r="X138" s="61"/>
      <c r="Y138" s="61"/>
      <c r="Z138" s="61"/>
    </row>
    <row r="139" ht="15.75" customHeight="1">
      <c r="A139" s="34" t="s">
        <v>57</v>
      </c>
      <c r="B139" s="43" t="str">
        <f>VLOOKUP($A139,Questions!$A$2:$X$333,2,0)</f>
        <v>Can you provide overall system and/or application architecture diagrams, including a full description of the data flow for all components of the system?</v>
      </c>
      <c r="C139" s="206" t="str">
        <f>VLOOKUP($A139,'Institution Evaluation'!$A$56:$K$346,3,0)&amp;""</f>
        <v>Yes</v>
      </c>
      <c r="D139" s="206" t="str">
        <f>VLOOKUP($A139,'Institution Evaluation'!$A$56:$K$346,4,0)&amp;""</f>
        <v>Architecture diagrams and a full data-flow description are available. The system description (included in our SOC 2 documentation) shows the platform architecture and components (hosted on Google Cloud Platform, databases in Firebase Firestore, and LLM providers such as OpenAI/Azure/Claude). Data ingestion methods (manual uploads and APIs), encryption in transit and at rest, and the major system components are documented and can be provided to requestors.
https://cograder.com/soc2.pdf</v>
      </c>
      <c r="E139" s="214" t="str">
        <f>VLOOKUP($A139,'Institution Evaluation'!$A$56:$K$346,5,0)&amp;""</f>
        <v>Provide your diagrams (or a valid link to it) upon submission.</v>
      </c>
      <c r="F139" s="217" t="str">
        <f>VLOOKUP($A139,'Institution Evaluation'!$A$56:$K$346,6,0)&amp;""</f>
        <v/>
      </c>
      <c r="G139" s="204" t="str">
        <f>VLOOKUP($A139,'Institution Evaluation'!$A$56:$K$346,7,0)&amp;""</f>
        <v>Yes</v>
      </c>
      <c r="H139" s="205" t="str">
        <f>VLOOKUP($A139,'Institution Evaluation'!$A$56:$K$346,8,0)&amp;""</f>
        <v/>
      </c>
      <c r="I139" s="206" t="str">
        <f>VLOOKUP($A139,'Institution Evaluation'!$A$56:$K$346,9,0)&amp;""</f>
        <v>Standard Importance</v>
      </c>
      <c r="J139" s="256" t="str">
        <f>VLOOKUP($A139,'Institution Evaluation'!$A$56:$K$346,10,0)&amp;""</f>
        <v/>
      </c>
      <c r="K139" s="207" t="str">
        <f>IF(VLOOKUP($A139,'Institution Evaluation'!$A$56:$K$346,10,0)=TRUE,"Yes","")</f>
        <v/>
      </c>
      <c r="L139" s="61"/>
      <c r="M139" s="61"/>
      <c r="N139" s="61"/>
      <c r="O139" s="61"/>
      <c r="P139" s="61"/>
      <c r="Q139" s="61"/>
      <c r="R139" s="61"/>
      <c r="S139" s="61"/>
      <c r="T139" s="61"/>
      <c r="U139" s="61"/>
      <c r="V139" s="61"/>
      <c r="W139" s="61"/>
      <c r="X139" s="61"/>
      <c r="Y139" s="61"/>
      <c r="Z139" s="61"/>
    </row>
    <row r="140" ht="15.75" customHeight="1">
      <c r="A140" s="34" t="s">
        <v>59</v>
      </c>
      <c r="B140" s="43" t="str">
        <f>VLOOKUP($A140,Questions!$A$2:$X$333,2,0)</f>
        <v>Does your organization have a data privacy policy?</v>
      </c>
      <c r="C140" s="206" t="str">
        <f>VLOOKUP($A140,'Institution Evaluation'!$A$56:$K$346,3,0)&amp;""</f>
        <v>Yes</v>
      </c>
      <c r="D140" s="257" t="str">
        <f>VLOOKUP($A140,'Institution Evaluation'!$A$56:$K$346,4,0)&amp;""</f>
        <v>https://cograder.com/privacypolicy</v>
      </c>
      <c r="E140" s="214" t="str">
        <f>VLOOKUP($A140,'Institution Evaluation'!$A$56:$K$346,5,0)&amp;""</f>
        <v>Provide your data privacy document (or a valid link to it) upon submission.</v>
      </c>
      <c r="F140" s="217" t="str">
        <f>VLOOKUP($A140,'Institution Evaluation'!$A$56:$K$346,6,0)&amp;""</f>
        <v/>
      </c>
      <c r="G140" s="204" t="str">
        <f>VLOOKUP($A140,'Institution Evaluation'!$A$56:$K$346,7,0)&amp;""</f>
        <v>Yes</v>
      </c>
      <c r="H140" s="205" t="str">
        <f>VLOOKUP($A140,'Institution Evaluation'!$A$56:$K$346,8,0)&amp;""</f>
        <v/>
      </c>
      <c r="I140" s="206" t="str">
        <f>VLOOKUP($A140,'Institution Evaluation'!$A$56:$K$346,9,0)&amp;""</f>
        <v>Standard Importance</v>
      </c>
      <c r="J140" s="256" t="str">
        <f>VLOOKUP($A140,'Institution Evaluation'!$A$56:$K$346,10,0)&amp;""</f>
        <v/>
      </c>
      <c r="K140" s="207" t="str">
        <f>IF(VLOOKUP($A140,'Institution Evaluation'!$A$56:$K$346,10,0)=TRUE,"Yes","")</f>
        <v/>
      </c>
      <c r="L140" s="61"/>
      <c r="M140" s="61"/>
      <c r="N140" s="61"/>
      <c r="O140" s="61"/>
      <c r="P140" s="61"/>
      <c r="Q140" s="61"/>
      <c r="R140" s="61"/>
      <c r="S140" s="61"/>
      <c r="T140" s="61"/>
      <c r="U140" s="61"/>
      <c r="V140" s="61"/>
      <c r="W140" s="61"/>
      <c r="X140" s="61"/>
      <c r="Y140" s="61"/>
      <c r="Z140" s="61"/>
    </row>
    <row r="141" ht="15.75" customHeight="1">
      <c r="A141" s="34" t="s">
        <v>61</v>
      </c>
      <c r="B141" s="43" t="str">
        <f>VLOOKUP($A141,Questions!$A$2:$X$333,2,0)</f>
        <v>Do you have a documented, and currently implemented, employee onboarding and offboarding policy?</v>
      </c>
      <c r="C141" s="206" t="str">
        <f>VLOOKUP($A141,'Institution Evaluation'!$A$56:$K$346,3,0)&amp;""</f>
        <v>Yes</v>
      </c>
      <c r="D141" s="206" t="str">
        <f>VLOOKUP($A141,'Institution Evaluation'!$A$56:$K$346,4,0)&amp;""</f>
        <v>CoGrader maintains HR policies that cover onboarding and offboarding, including background checks at hire, security and privacy training during onboarding, and procedures to remove access on role change or termination. These practices are documented in the Human Resources and related security policies.
https://drive.google.com/file/d/1EjF-qHILEzrTx-TfbPaGNi0Y4_dtozFV/edit</v>
      </c>
      <c r="E141" s="214" t="str">
        <f>VLOOKUP($A141,'Institution Evaluation'!$A$56:$K$346,5,0)&amp;""</f>
        <v>Provide a reference to your employee onboarding and offboarding policy and supporting documentation or submit it along with this fully populated HECVAT.</v>
      </c>
      <c r="F141" s="217" t="str">
        <f>VLOOKUP($A141,'Institution Evaluation'!$A$56:$K$346,6,0)&amp;""</f>
        <v/>
      </c>
      <c r="G141" s="204" t="str">
        <f>VLOOKUP($A141,'Institution Evaluation'!$A$56:$K$346,7,0)&amp;""</f>
        <v>Yes</v>
      </c>
      <c r="H141" s="205" t="str">
        <f>VLOOKUP($A141,'Institution Evaluation'!$A$56:$K$346,8,0)&amp;""</f>
        <v/>
      </c>
      <c r="I141" s="206" t="str">
        <f>VLOOKUP($A141,'Institution Evaluation'!$A$56:$K$346,9,0)&amp;""</f>
        <v>Standard Importance</v>
      </c>
      <c r="J141" s="256" t="str">
        <f>VLOOKUP($A141,'Institution Evaluation'!$A$56:$K$346,10,0)&amp;""</f>
        <v/>
      </c>
      <c r="K141" s="207" t="str">
        <f>IF(VLOOKUP($A141,'Institution Evaluation'!$A$56:$K$346,10,0)=TRUE,"Yes","")</f>
        <v/>
      </c>
      <c r="L141" s="61"/>
      <c r="M141" s="61"/>
      <c r="N141" s="61"/>
      <c r="O141" s="61"/>
      <c r="P141" s="61"/>
      <c r="Q141" s="61"/>
      <c r="R141" s="61"/>
      <c r="S141" s="61"/>
      <c r="T141" s="61"/>
      <c r="U141" s="61"/>
      <c r="V141" s="61"/>
      <c r="W141" s="61"/>
      <c r="X141" s="61"/>
      <c r="Y141" s="61"/>
      <c r="Z141" s="61"/>
    </row>
    <row r="142" ht="15.75" customHeight="1">
      <c r="A142" s="18" t="str">
        <f>VLOOKUP(LEFT($A143,4),'Auto Responses'!$N$4:$O$38,2,0)&amp;""</f>
        <v> IT Accessibility</v>
      </c>
      <c r="B142" s="40"/>
      <c r="C142" s="41"/>
      <c r="D142" s="41"/>
      <c r="E142" s="212"/>
      <c r="F142" s="199" t="s">
        <v>653</v>
      </c>
      <c r="G142" s="208" t="s">
        <v>648</v>
      </c>
      <c r="H142" s="208" t="s">
        <v>649</v>
      </c>
      <c r="I142" s="208" t="s">
        <v>650</v>
      </c>
      <c r="J142" s="208" t="s">
        <v>651</v>
      </c>
      <c r="K142" s="41"/>
      <c r="L142" s="2"/>
      <c r="M142" s="2"/>
      <c r="N142" s="2"/>
      <c r="O142" s="2"/>
      <c r="P142" s="2"/>
      <c r="Q142" s="2"/>
      <c r="R142" s="2"/>
      <c r="S142" s="2"/>
      <c r="T142" s="2"/>
      <c r="U142" s="2"/>
      <c r="V142" s="2"/>
      <c r="W142" s="2"/>
      <c r="X142" s="2"/>
      <c r="Y142" s="2"/>
      <c r="Z142" s="2"/>
    </row>
    <row r="143" ht="15.75" customHeight="1">
      <c r="A143" s="34" t="s">
        <v>317</v>
      </c>
      <c r="B143" s="43" t="str">
        <f>VLOOKUP($A143,Questions!$A$2:$X$333,2,0)</f>
        <v>Web Link to Accessibility Statement or VPAT</v>
      </c>
      <c r="C143" s="206" t="str">
        <f>VLOOKUP($A143,'Institution Evaluation'!$A$56:$K$346,3,0)&amp;""</f>
        <v>Yes</v>
      </c>
      <c r="D143" s="257" t="str">
        <f>VLOOKUP($A143,'Institution Evaluation'!$A$56:$K$346,4,0)&amp;""</f>
        <v>https://cograder.com/vpat.pdf</v>
      </c>
      <c r="E143" s="214" t="str">
        <f>VLOOKUP($A143,'Institution Evaluation'!$A$56:$K$346,5,0)&amp;""</f>
        <v>VPAT can also be added as an attachment</v>
      </c>
      <c r="F143" s="217" t="str">
        <f>VLOOKUP($A143,'Institution Evaluation'!$A$56:$K$346,6,0)&amp;""</f>
        <v/>
      </c>
      <c r="G143" s="204" t="str">
        <f>VLOOKUP($A143,'Institution Evaluation'!$A$56:$K$346,7,0)&amp;""</f>
        <v>Not scored</v>
      </c>
      <c r="H143" s="205" t="str">
        <f>VLOOKUP($A143,'Institution Evaluation'!$A$56:$K$346,8,0)&amp;""</f>
        <v/>
      </c>
      <c r="I143" s="206" t="str">
        <f>VLOOKUP($A143,'Institution Evaluation'!$A$56:$K$346,9,0)&amp;""</f>
        <v/>
      </c>
      <c r="J143" s="256" t="str">
        <f>VLOOKUP($A143,'Institution Evaluation'!$A$56:$K$346,10,0)&amp;""</f>
        <v/>
      </c>
      <c r="K143" s="207" t="str">
        <f>IF(VLOOKUP($A143,'Institution Evaluation'!$A$56:$K$346,10,0)=TRUE,"Yes","")</f>
        <v/>
      </c>
      <c r="L143" s="61"/>
      <c r="M143" s="61"/>
      <c r="N143" s="61"/>
      <c r="O143" s="61"/>
      <c r="P143" s="61"/>
      <c r="Q143" s="61"/>
      <c r="R143" s="61"/>
      <c r="S143" s="61"/>
      <c r="T143" s="61"/>
      <c r="U143" s="61"/>
      <c r="V143" s="61"/>
      <c r="W143" s="61"/>
      <c r="X143" s="61"/>
      <c r="Y143" s="61"/>
      <c r="Z143" s="61"/>
    </row>
    <row r="144" ht="15.75" customHeight="1">
      <c r="A144" s="34" t="s">
        <v>321</v>
      </c>
      <c r="B144" s="43" t="str">
        <f>VLOOKUP($A144,Questions!$A$2:$X$333,2,0)</f>
        <v>Will your company agree to meet your stated accessibility standard or WCAG 2.1 AA as part of your contractual agreement for the solution?*</v>
      </c>
      <c r="C144" s="206" t="str">
        <f>VLOOKUP($A144,'Institution Evaluation'!$A$56:$K$346,3,0)&amp;""</f>
        <v>No</v>
      </c>
      <c r="D144" s="206" t="str">
        <f>VLOOKUP($A144,'Institution Evaluation'!$A$56:$K$346,4,0)&amp;""</f>
        <v>CoGrader will contractually agree to meet the stated accessibility standard (or WCAG 2.1 AA) as part of procurements where requested. Contract language can include a statement of conformance, remediation commitments for confirmed accessibility defects, and an agreed schedule for any required corrections or remediation activities. Our platform is built on the Mantine UI component library, which follows WAI-ARIA accessibility guidelines. All Mantine components have proper roles, aria-* attributes and semantics, provide full keyboard support, manage focus correctly, and support screen readers. This architectural foundation ensures ongoing conformance as the platform evolves.</v>
      </c>
      <c r="E144" s="214" t="str">
        <f>VLOOKUP($A144,'Institution Evaluation'!$A$56:$K$346,5,0)&amp;""</f>
        <v/>
      </c>
      <c r="F144" s="217" t="str">
        <f>VLOOKUP($A144,'Institution Evaluation'!$A$56:$K$346,6,0)&amp;""</f>
        <v/>
      </c>
      <c r="G144" s="204" t="str">
        <f>VLOOKUP($A144,'Institution Evaluation'!$A$56:$K$346,7,0)&amp;""</f>
        <v>Yes</v>
      </c>
      <c r="H144" s="205" t="str">
        <f>VLOOKUP($A144,'Institution Evaluation'!$A$56:$K$346,8,0)&amp;""</f>
        <v/>
      </c>
      <c r="I144" s="206" t="str">
        <f>VLOOKUP($A144,'Institution Evaluation'!$A$56:$K$346,9,0)&amp;""</f>
        <v>Critical Importance</v>
      </c>
      <c r="J144" s="256" t="str">
        <f>VLOOKUP($A144,'Institution Evaluation'!$A$56:$K$346,10,0)&amp;""</f>
        <v/>
      </c>
      <c r="K144" s="207" t="str">
        <f>IF(VLOOKUP($A144,'Institution Evaluation'!$A$56:$K$346,10,0)=TRUE,"Yes","")</f>
        <v/>
      </c>
      <c r="L144" s="61"/>
      <c r="M144" s="61"/>
      <c r="N144" s="61"/>
      <c r="O144" s="61"/>
      <c r="P144" s="61"/>
      <c r="Q144" s="61"/>
      <c r="R144" s="61"/>
      <c r="S144" s="61"/>
      <c r="T144" s="61"/>
      <c r="U144" s="61"/>
      <c r="V144" s="61"/>
      <c r="W144" s="61"/>
      <c r="X144" s="61"/>
      <c r="Y144" s="61"/>
      <c r="Z144" s="61"/>
    </row>
    <row r="145" ht="15.75" customHeight="1">
      <c r="A145" s="18" t="str">
        <f>VLOOKUP(LEFT($A146,4),'Auto Responses'!$N$4:$O$38,2,0)&amp;""</f>
        <v> Assessment of Third Parties</v>
      </c>
      <c r="B145" s="40"/>
      <c r="C145" s="41"/>
      <c r="D145" s="41"/>
      <c r="E145" s="212"/>
      <c r="F145" s="199" t="s">
        <v>653</v>
      </c>
      <c r="G145" s="208" t="s">
        <v>648</v>
      </c>
      <c r="H145" s="208" t="s">
        <v>649</v>
      </c>
      <c r="I145" s="208" t="s">
        <v>650</v>
      </c>
      <c r="J145" s="208" t="s">
        <v>651</v>
      </c>
      <c r="K145" s="41"/>
      <c r="L145" s="2"/>
      <c r="M145" s="2"/>
      <c r="N145" s="2"/>
      <c r="O145" s="2"/>
      <c r="P145" s="2"/>
      <c r="Q145" s="2"/>
      <c r="R145" s="2"/>
      <c r="S145" s="2"/>
      <c r="T145" s="2"/>
      <c r="U145" s="2"/>
      <c r="V145" s="2"/>
      <c r="W145" s="2"/>
      <c r="X145" s="2"/>
      <c r="Y145" s="2"/>
      <c r="Z145" s="2"/>
    </row>
    <row r="146" ht="15.75" customHeight="1">
      <c r="A146" s="34" t="s">
        <v>63</v>
      </c>
      <c r="B146" s="43" t="str">
        <f>VLOOKUP($A146,Questions!$A$2:$X$333,2,0)</f>
        <v>Do you perform security assessments of third-party companies with which you share data (e.g., hosting providers, cloud services, PaaS, IaaS, SaaS)?*</v>
      </c>
      <c r="C146" s="206" t="str">
        <f>VLOOKUP($A146,'Institution Evaluation'!$A$56:$K$346,3,0)&amp;""</f>
        <v>Yes</v>
      </c>
      <c r="D146" s="206" t="str">
        <f>VLOOKUP($A146,'Institution Evaluation'!$A$56:$K$346,4,0)&amp;""</f>
        <v>CoGrader’s Vendor Management Policy requires vendor due diligence and ongoing security monitoring. High-risk vendors are reviewed at least annually and we review third-party compliance reports (for example SOC 2 or ISO 27001) as part of onboarding and ongoing oversight.</v>
      </c>
      <c r="E146" s="214" t="str">
        <f>VLOOKUP($A146,'Institution Evaluation'!$A$56:$K$346,5,0)&amp;""</f>
        <v>Provide a summary of your practices that assures that the third party will be subject to the appropriate standards regarding security, service recoverability, and confidentiality.</v>
      </c>
      <c r="F146" s="217" t="str">
        <f>VLOOKUP($A146,'Institution Evaluation'!$A$56:$K$346,6,0)&amp;""</f>
        <v/>
      </c>
      <c r="G146" s="204" t="str">
        <f>VLOOKUP($A146,'Institution Evaluation'!$A$56:$K$346,7,0)&amp;""</f>
        <v>Yes</v>
      </c>
      <c r="H146" s="205" t="str">
        <f>VLOOKUP($A146,'Institution Evaluation'!$A$56:$K$346,8,0)&amp;""</f>
        <v/>
      </c>
      <c r="I146" s="206" t="str">
        <f>VLOOKUP($A146,'Institution Evaluation'!$A$56:$K$346,9,0)&amp;""</f>
        <v>Critical Importance</v>
      </c>
      <c r="J146" s="256" t="str">
        <f>VLOOKUP($A146,'Institution Evaluation'!$A$56:$K$346,10,0)&amp;""</f>
        <v/>
      </c>
      <c r="K146" s="207" t="str">
        <f>IF(VLOOKUP($A146,'Institution Evaluation'!$A$56:$K$346,10,0)=TRUE,"Yes","")</f>
        <v/>
      </c>
      <c r="L146" s="61"/>
      <c r="M146" s="61"/>
      <c r="N146" s="61"/>
      <c r="O146" s="61"/>
      <c r="P146" s="61"/>
      <c r="Q146" s="61"/>
      <c r="R146" s="61"/>
      <c r="S146" s="61"/>
      <c r="T146" s="61"/>
      <c r="U146" s="61"/>
      <c r="V146" s="61"/>
      <c r="W146" s="61"/>
      <c r="X146" s="61"/>
      <c r="Y146" s="61"/>
      <c r="Z146" s="61"/>
    </row>
    <row r="147" ht="15.75" customHeight="1">
      <c r="A147" s="34" t="s">
        <v>65</v>
      </c>
      <c r="B147" s="43" t="str">
        <f>VLOOKUP($A147,Questions!$A$2:$X$333,2,0)</f>
        <v>Do you have contractual language in place with third parties governing access to institutional data?*</v>
      </c>
      <c r="C147" s="206" t="str">
        <f>VLOOKUP($A147,'Institution Evaluation'!$A$56:$K$346,3,0)&amp;""</f>
        <v>Yes</v>
      </c>
      <c r="D147" s="206" t="str">
        <f>VLOOKUP($A147,'Institution Evaluation'!$A$56:$K$346,4,0)&amp;""</f>
        <v>We put contractual security and privacy requirements into vendor agreements and DPAs. These contracts govern who may access institutional data, the permitted purposes, security controls, breach notification, and requirements for subcontractors and subservice organizations. DPAs and vendor agreements are used routinely when institutional data is involved.
Current third parties include:
OpenAI OpCo, LLC – AI text processing (anonymized educational content only)
Cloud hosting provider (U.S.-based) – encrypted data storage and infrastructure security
CoGrader does not share any student PII with third-party AI providers.</v>
      </c>
      <c r="E147" s="214" t="str">
        <f>VLOOKUP($A147,'Institution Evaluation'!$A$56:$K$346,5,0)&amp;""</f>
        <v>List each third party and why institutional data is shared with them. Format example: [Third Party Name] - Reason</v>
      </c>
      <c r="F147" s="217" t="str">
        <f>VLOOKUP($A147,'Institution Evaluation'!$A$56:$K$346,6,0)&amp;""</f>
        <v/>
      </c>
      <c r="G147" s="204" t="str">
        <f>VLOOKUP($A147,'Institution Evaluation'!$A$56:$K$346,7,0)&amp;""</f>
        <v>Yes</v>
      </c>
      <c r="H147" s="205" t="str">
        <f>VLOOKUP($A147,'Institution Evaluation'!$A$56:$K$346,8,0)&amp;""</f>
        <v/>
      </c>
      <c r="I147" s="206" t="str">
        <f>VLOOKUP($A147,'Institution Evaluation'!$A$56:$K$346,9,0)&amp;""</f>
        <v>Critical Importance</v>
      </c>
      <c r="J147" s="256" t="str">
        <f>VLOOKUP($A147,'Institution Evaluation'!$A$56:$K$346,10,0)&amp;""</f>
        <v/>
      </c>
      <c r="K147" s="207" t="str">
        <f>IF(VLOOKUP($A147,'Institution Evaluation'!$A$56:$K$346,10,0)=TRUE,"Yes","")</f>
        <v/>
      </c>
      <c r="L147" s="61"/>
      <c r="M147" s="61"/>
      <c r="N147" s="61"/>
      <c r="O147" s="61"/>
      <c r="P147" s="61"/>
      <c r="Q147" s="61"/>
      <c r="R147" s="61"/>
      <c r="S147" s="61"/>
      <c r="T147" s="61"/>
      <c r="U147" s="61"/>
      <c r="V147" s="61"/>
      <c r="W147" s="61"/>
      <c r="X147" s="61"/>
      <c r="Y147" s="61"/>
      <c r="Z147" s="61"/>
    </row>
    <row r="148" ht="15.75" customHeight="1">
      <c r="A148" s="34" t="s">
        <v>67</v>
      </c>
      <c r="B148" s="43" t="str">
        <f>VLOOKUP($A148,Questions!$A$2:$X$333,2,0)</f>
        <v>Do the contracts in place with these third parties address liability in the event of a data breach?*</v>
      </c>
      <c r="C148" s="206" t="str">
        <f>VLOOKUP($A148,'Institution Evaluation'!$A$56:$K$346,3,0)&amp;""</f>
        <v>Yes</v>
      </c>
      <c r="D148" s="206" t="str">
        <f>VLOOKUP($A148,'Institution Evaluation'!$A$56:$K$346,4,0)&amp;""</f>
        <v/>
      </c>
      <c r="E148" s="214" t="str">
        <f>VLOOKUP($A148,'Institution Evaluation'!$A$56:$K$346,5,0)&amp;""</f>
        <v/>
      </c>
      <c r="F148" s="217" t="str">
        <f>VLOOKUP($A148,'Institution Evaluation'!$A$56:$K$346,6,0)&amp;""</f>
        <v/>
      </c>
      <c r="G148" s="204" t="str">
        <f>VLOOKUP($A148,'Institution Evaluation'!$A$56:$K$346,7,0)&amp;""</f>
        <v>Yes</v>
      </c>
      <c r="H148" s="205" t="str">
        <f>VLOOKUP($A148,'Institution Evaluation'!$A$56:$K$346,8,0)&amp;""</f>
        <v/>
      </c>
      <c r="I148" s="206" t="str">
        <f>VLOOKUP($A148,'Institution Evaluation'!$A$56:$K$346,9,0)&amp;""</f>
        <v>Critical Importance</v>
      </c>
      <c r="J148" s="256" t="str">
        <f>VLOOKUP($A148,'Institution Evaluation'!$A$56:$K$346,10,0)&amp;""</f>
        <v/>
      </c>
      <c r="K148" s="207" t="str">
        <f>IF(VLOOKUP($A148,'Institution Evaluation'!$A$56:$K$346,10,0)=TRUE,"Yes","")</f>
        <v/>
      </c>
      <c r="L148" s="61"/>
      <c r="M148" s="61"/>
      <c r="N148" s="61"/>
      <c r="O148" s="61"/>
      <c r="P148" s="61"/>
      <c r="Q148" s="61"/>
      <c r="R148" s="61"/>
      <c r="S148" s="61"/>
      <c r="T148" s="61"/>
      <c r="U148" s="61"/>
      <c r="V148" s="61"/>
      <c r="W148" s="61"/>
      <c r="X148" s="61"/>
      <c r="Y148" s="61"/>
      <c r="Z148" s="61"/>
    </row>
    <row r="149" ht="15.75" customHeight="1">
      <c r="A149" s="34" t="s">
        <v>68</v>
      </c>
      <c r="B149" s="43" t="str">
        <f>VLOOKUP($A149,Questions!$A$2:$X$333,2,0)</f>
        <v>Do you have an implemented third-party management strategy?*</v>
      </c>
      <c r="C149" s="206" t="str">
        <f>VLOOKUP($A149,'Institution Evaluation'!$A$56:$K$346,3,0)&amp;""</f>
        <v>Yes</v>
      </c>
      <c r="D149" s="206" t="str">
        <f>VLOOKUP($A149,'Institution Evaluation'!$A$56:$K$346,4,0)&amp;""</f>
        <v>CoGrader maintains a formal third-party/vendor management strategy. It includes a documented risk assessment process and risk register, vendor due diligence, security requirements in contracts, and periodic (at least annual) reviews of high-risk vendors’ compliance attestations. These activities are part of our operational controls and governance.</v>
      </c>
      <c r="E149" s="214" t="str">
        <f>VLOOKUP($A149,'Institution Evaluation'!$A$56:$K$346,5,0)&amp;""</f>
        <v>Provide additional information that may help analysts better understand your environment and how it relates to third-party solutions.</v>
      </c>
      <c r="F149" s="217" t="str">
        <f>VLOOKUP($A149,'Institution Evaluation'!$A$56:$K$346,6,0)&amp;""</f>
        <v/>
      </c>
      <c r="G149" s="204" t="str">
        <f>VLOOKUP($A149,'Institution Evaluation'!$A$56:$K$346,7,0)&amp;""</f>
        <v>Yes</v>
      </c>
      <c r="H149" s="205" t="str">
        <f>VLOOKUP($A149,'Institution Evaluation'!$A$56:$K$346,8,0)&amp;""</f>
        <v/>
      </c>
      <c r="I149" s="206" t="str">
        <f>VLOOKUP($A149,'Institution Evaluation'!$A$56:$K$346,9,0)&amp;""</f>
        <v>Critical Importance</v>
      </c>
      <c r="J149" s="256" t="str">
        <f>VLOOKUP($A149,'Institution Evaluation'!$A$56:$K$346,10,0)&amp;""</f>
        <v/>
      </c>
      <c r="K149" s="207" t="str">
        <f>IF(VLOOKUP($A149,'Institution Evaluation'!$A$56:$K$346,10,0)=TRUE,"Yes","")</f>
        <v/>
      </c>
      <c r="L149" s="61"/>
      <c r="M149" s="61"/>
      <c r="N149" s="61"/>
      <c r="O149" s="61"/>
      <c r="P149" s="61"/>
      <c r="Q149" s="61"/>
      <c r="R149" s="61"/>
      <c r="S149" s="61"/>
      <c r="T149" s="61"/>
      <c r="U149" s="61"/>
      <c r="V149" s="61"/>
      <c r="W149" s="61"/>
      <c r="X149" s="61"/>
      <c r="Y149" s="61"/>
      <c r="Z149" s="61"/>
    </row>
    <row r="150" ht="15.75" customHeight="1">
      <c r="A150" s="18" t="str">
        <f>VLOOKUP(LEFT($A151,4),'Auto Responses'!$N$4:$O$38,2,0)&amp;""</f>
        <v> Consulting Services</v>
      </c>
      <c r="B150" s="40"/>
      <c r="C150" s="41"/>
      <c r="D150" s="41"/>
      <c r="E150" s="212"/>
      <c r="F150" s="199" t="s">
        <v>653</v>
      </c>
      <c r="G150" s="208" t="s">
        <v>648</v>
      </c>
      <c r="H150" s="208" t="s">
        <v>649</v>
      </c>
      <c r="I150" s="208" t="s">
        <v>650</v>
      </c>
      <c r="J150" s="208" t="s">
        <v>651</v>
      </c>
      <c r="K150" s="41"/>
      <c r="L150" s="2"/>
      <c r="M150" s="2"/>
      <c r="N150" s="2"/>
      <c r="O150" s="2"/>
      <c r="P150" s="2"/>
      <c r="Q150" s="2"/>
      <c r="R150" s="2"/>
      <c r="S150" s="2"/>
      <c r="T150" s="2"/>
      <c r="U150" s="2"/>
      <c r="V150" s="2"/>
      <c r="W150" s="2"/>
      <c r="X150" s="2"/>
      <c r="Y150" s="2"/>
      <c r="Z150" s="2"/>
    </row>
    <row r="151" ht="15.75" customHeight="1">
      <c r="A151" s="34" t="s">
        <v>346</v>
      </c>
      <c r="B151" s="43" t="str">
        <f>VLOOKUP($A151,Questions!$A$2:$X$333,2,0)</f>
        <v>Will the consultant require access to the institution's network resources?*</v>
      </c>
      <c r="C151" s="206" t="str">
        <f>VLOOKUP($A151,'Institution Evaluation'!$A$56:$K$346,3,0)&amp;""</f>
        <v/>
      </c>
      <c r="D151" s="206" t="str">
        <f>VLOOKUP($A151,'Institution Evaluation'!$A$56:$K$346,4,0)&amp;""</f>
        <v>This question does not apply.</v>
      </c>
      <c r="E151" s="214" t="str">
        <f>VLOOKUP($A151,'Institution Evaluation'!$A$56:$K$346,5,0)&amp;""</f>
        <v>Based on the response to REQU-03 on the "START HERE" tab, this question does not apply to this product or service.</v>
      </c>
      <c r="F151" s="217" t="str">
        <f>VLOOKUP($A151,'Institution Evaluation'!$A$56:$K$346,6,0)&amp;""</f>
        <v/>
      </c>
      <c r="G151" s="204" t="str">
        <f>VLOOKUP($A151,'Institution Evaluation'!$A$56:$K$346,7,0)&amp;""</f>
        <v>No</v>
      </c>
      <c r="H151" s="205" t="str">
        <f>VLOOKUP($A151,'Institution Evaluation'!$A$56:$K$346,8,0)&amp;""</f>
        <v/>
      </c>
      <c r="I151" s="206" t="str">
        <f>VLOOKUP($A151,'Institution Evaluation'!$A$56:$K$346,9,0)&amp;""</f>
        <v>Critical Importance</v>
      </c>
      <c r="J151" s="256" t="str">
        <f>VLOOKUP($A151,'Institution Evaluation'!$A$56:$K$346,10,0)&amp;""</f>
        <v/>
      </c>
      <c r="K151" s="207" t="str">
        <f>IF(VLOOKUP($A151,'Institution Evaluation'!$A$56:$K$346,10,0)=TRUE,"Yes","")</f>
        <v/>
      </c>
      <c r="L151" s="61"/>
      <c r="M151" s="61"/>
      <c r="N151" s="61"/>
      <c r="O151" s="61"/>
      <c r="P151" s="61"/>
      <c r="Q151" s="61"/>
      <c r="R151" s="61"/>
      <c r="S151" s="61"/>
      <c r="T151" s="61"/>
      <c r="U151" s="61"/>
      <c r="V151" s="61"/>
      <c r="W151" s="61"/>
      <c r="X151" s="61"/>
      <c r="Y151" s="61"/>
      <c r="Z151" s="61"/>
    </row>
    <row r="152" ht="15.75" customHeight="1">
      <c r="A152" s="34" t="s">
        <v>347</v>
      </c>
      <c r="B152" s="43" t="str">
        <f>VLOOKUP($A152,Questions!$A$2:$X$333,2,0)</f>
        <v>Has the consultant received training on (sensitive, HIPAA, PCI, etc.) data handling?*</v>
      </c>
      <c r="C152" s="206" t="str">
        <f>VLOOKUP($A152,'Institution Evaluation'!$A$56:$K$346,3,0)&amp;""</f>
        <v/>
      </c>
      <c r="D152" s="206" t="str">
        <f>VLOOKUP($A152,'Institution Evaluation'!$A$56:$K$346,4,0)&amp;""</f>
        <v>This question does not apply.</v>
      </c>
      <c r="E152" s="214" t="str">
        <f>VLOOKUP($A152,'Institution Evaluation'!$A$56:$K$346,5,0)&amp;""</f>
        <v>Based on the response to REQU-03 on the "START HERE" tab, this question does not apply to this product or service.</v>
      </c>
      <c r="F152" s="217" t="str">
        <f>VLOOKUP($A152,'Institution Evaluation'!$A$56:$K$346,6,0)&amp;""</f>
        <v/>
      </c>
      <c r="G152" s="204" t="str">
        <f>VLOOKUP($A152,'Institution Evaluation'!$A$56:$K$346,7,0)&amp;""</f>
        <v>Yes</v>
      </c>
      <c r="H152" s="205" t="str">
        <f>VLOOKUP($A152,'Institution Evaluation'!$A$56:$K$346,8,0)&amp;""</f>
        <v/>
      </c>
      <c r="I152" s="206" t="str">
        <f>VLOOKUP($A152,'Institution Evaluation'!$A$56:$K$346,9,0)&amp;""</f>
        <v>Critical Importance</v>
      </c>
      <c r="J152" s="256" t="str">
        <f>VLOOKUP($A152,'Institution Evaluation'!$A$56:$K$346,10,0)&amp;""</f>
        <v/>
      </c>
      <c r="K152" s="207" t="str">
        <f>IF(VLOOKUP($A152,'Institution Evaluation'!$A$56:$K$346,10,0)=TRUE,"Yes","")</f>
        <v/>
      </c>
      <c r="L152" s="61"/>
      <c r="M152" s="61"/>
      <c r="N152" s="61"/>
      <c r="O152" s="61"/>
      <c r="P152" s="61"/>
      <c r="Q152" s="61"/>
      <c r="R152" s="61"/>
      <c r="S152" s="61"/>
      <c r="T152" s="61"/>
      <c r="U152" s="61"/>
      <c r="V152" s="61"/>
      <c r="W152" s="61"/>
      <c r="X152" s="61"/>
      <c r="Y152" s="61"/>
      <c r="Z152" s="61"/>
    </row>
    <row r="153" ht="15.75" customHeight="1">
      <c r="A153" s="34" t="s">
        <v>348</v>
      </c>
      <c r="B153" s="43" t="str">
        <f>VLOOKUP($A153,Questions!$A$2:$X$333,2,0)</f>
        <v>Is the data encrypted (at rest) while in the consultant's possession?*</v>
      </c>
      <c r="C153" s="206" t="str">
        <f>VLOOKUP($A153,'Institution Evaluation'!$A$56:$K$346,3,0)&amp;""</f>
        <v/>
      </c>
      <c r="D153" s="206" t="str">
        <f>VLOOKUP($A153,'Institution Evaluation'!$A$56:$K$346,4,0)&amp;""</f>
        <v>This question does not apply.</v>
      </c>
      <c r="E153" s="214" t="str">
        <f>VLOOKUP($A153,'Institution Evaluation'!$A$56:$K$346,5,0)&amp;""</f>
        <v>Based on the response to REQU-03 on the "START HERE" tab, this question does not apply to this product or service.</v>
      </c>
      <c r="F153" s="217" t="str">
        <f>VLOOKUP($A153,'Institution Evaluation'!$A$56:$K$346,6,0)&amp;""</f>
        <v/>
      </c>
      <c r="G153" s="204" t="str">
        <f>VLOOKUP($A153,'Institution Evaluation'!$A$56:$K$346,7,0)&amp;""</f>
        <v>Yes</v>
      </c>
      <c r="H153" s="205" t="str">
        <f>VLOOKUP($A153,'Institution Evaluation'!$A$56:$K$346,8,0)&amp;""</f>
        <v/>
      </c>
      <c r="I153" s="206" t="str">
        <f>VLOOKUP($A153,'Institution Evaluation'!$A$56:$K$346,9,0)&amp;""</f>
        <v>Critical Importance</v>
      </c>
      <c r="J153" s="256" t="str">
        <f>VLOOKUP($A153,'Institution Evaluation'!$A$56:$K$346,10,0)&amp;""</f>
        <v/>
      </c>
      <c r="K153" s="207" t="str">
        <f>IF(VLOOKUP($A153,'Institution Evaluation'!$A$56:$K$346,10,0)=TRUE,"Yes","")</f>
        <v/>
      </c>
      <c r="L153" s="61"/>
      <c r="M153" s="61"/>
      <c r="N153" s="61"/>
      <c r="O153" s="61"/>
      <c r="P153" s="61"/>
      <c r="Q153" s="61"/>
      <c r="R153" s="61"/>
      <c r="S153" s="61"/>
      <c r="T153" s="61"/>
      <c r="U153" s="61"/>
      <c r="V153" s="61"/>
      <c r="W153" s="61"/>
      <c r="X153" s="61"/>
      <c r="Y153" s="61"/>
      <c r="Z153" s="61"/>
    </row>
    <row r="154" ht="15.75" customHeight="1">
      <c r="A154" s="34" t="s">
        <v>349</v>
      </c>
      <c r="B154" s="43" t="str">
        <f>VLOOKUP($A154,Questions!$A$2:$X$333,2,0)</f>
        <v>Can access be restricted based on source IP address?*</v>
      </c>
      <c r="C154" s="206" t="str">
        <f>VLOOKUP($A154,'Institution Evaluation'!$A$56:$K$346,3,0)&amp;""</f>
        <v/>
      </c>
      <c r="D154" s="206" t="str">
        <f>VLOOKUP($A154,'Institution Evaluation'!$A$56:$K$346,4,0)&amp;""</f>
        <v>This question does not apply.</v>
      </c>
      <c r="E154" s="214" t="str">
        <f>VLOOKUP($A154,'Institution Evaluation'!$A$56:$K$346,5,0)&amp;""</f>
        <v>Based on the response to REQU-03 on the "START HERE" tab, this question does not apply to this product or service.</v>
      </c>
      <c r="F154" s="217" t="str">
        <f>VLOOKUP($A154,'Institution Evaluation'!$A$56:$K$346,6,0)&amp;""</f>
        <v/>
      </c>
      <c r="G154" s="204" t="str">
        <f>VLOOKUP($A154,'Institution Evaluation'!$A$56:$K$346,7,0)&amp;""</f>
        <v>Yes</v>
      </c>
      <c r="H154" s="205" t="str">
        <f>VLOOKUP($A154,'Institution Evaluation'!$A$56:$K$346,8,0)&amp;""</f>
        <v/>
      </c>
      <c r="I154" s="206" t="str">
        <f>VLOOKUP($A154,'Institution Evaluation'!$A$56:$K$346,9,0)&amp;""</f>
        <v>Critical Importance</v>
      </c>
      <c r="J154" s="256" t="str">
        <f>VLOOKUP($A154,'Institution Evaluation'!$A$56:$K$346,10,0)&amp;""</f>
        <v/>
      </c>
      <c r="K154" s="207" t="str">
        <f>IF(VLOOKUP($A154,'Institution Evaluation'!$A$56:$K$346,10,0)=TRUE,"Yes","")</f>
        <v/>
      </c>
      <c r="L154" s="61"/>
      <c r="M154" s="61"/>
      <c r="N154" s="61"/>
      <c r="O154" s="61"/>
      <c r="P154" s="61"/>
      <c r="Q154" s="61"/>
      <c r="R154" s="61"/>
      <c r="S154" s="61"/>
      <c r="T154" s="61"/>
      <c r="U154" s="61"/>
      <c r="V154" s="61"/>
      <c r="W154" s="61"/>
      <c r="X154" s="61"/>
      <c r="Y154" s="61"/>
      <c r="Z154" s="61"/>
    </row>
    <row r="155" ht="15.75" customHeight="1">
      <c r="A155" s="34" t="s">
        <v>350</v>
      </c>
      <c r="B155" s="43" t="str">
        <f>VLOOKUP($A155,Questions!$A$2:$X$333,2,0)</f>
        <v>Will the consulting take place on-premises?</v>
      </c>
      <c r="C155" s="206" t="str">
        <f>VLOOKUP($A155,'Institution Evaluation'!$A$56:$K$346,3,0)&amp;""</f>
        <v/>
      </c>
      <c r="D155" s="206" t="str">
        <f>VLOOKUP($A155,'Institution Evaluation'!$A$56:$K$346,4,0)&amp;""</f>
        <v>This question does not apply.</v>
      </c>
      <c r="E155" s="214" t="str">
        <f>VLOOKUP($A155,'Institution Evaluation'!$A$56:$K$346,5,0)&amp;""</f>
        <v>Based on the response to REQU-03 on the "START HERE" tab, this question does not apply to this product or service.</v>
      </c>
      <c r="F155" s="217" t="str">
        <f>VLOOKUP($A155,'Institution Evaluation'!$A$56:$K$346,6,0)&amp;""</f>
        <v/>
      </c>
      <c r="G155" s="204" t="str">
        <f>VLOOKUP($A155,'Institution Evaluation'!$A$56:$K$346,7,0)&amp;""</f>
        <v>No</v>
      </c>
      <c r="H155" s="205" t="str">
        <f>VLOOKUP($A155,'Institution Evaluation'!$A$56:$K$346,8,0)&amp;""</f>
        <v/>
      </c>
      <c r="I155" s="206" t="str">
        <f>VLOOKUP($A155,'Institution Evaluation'!$A$56:$K$346,9,0)&amp;""</f>
        <v>Standard Importance</v>
      </c>
      <c r="J155" s="256" t="str">
        <f>VLOOKUP($A155,'Institution Evaluation'!$A$56:$K$346,10,0)&amp;""</f>
        <v/>
      </c>
      <c r="K155" s="207" t="str">
        <f>IF(VLOOKUP($A155,'Institution Evaluation'!$A$56:$K$346,10,0)=TRUE,"Yes","")</f>
        <v/>
      </c>
      <c r="L155" s="61"/>
      <c r="M155" s="61"/>
      <c r="N155" s="61"/>
      <c r="O155" s="61"/>
      <c r="P155" s="61"/>
      <c r="Q155" s="61"/>
      <c r="R155" s="61"/>
      <c r="S155" s="61"/>
      <c r="T155" s="61"/>
      <c r="U155" s="61"/>
      <c r="V155" s="61"/>
      <c r="W155" s="61"/>
      <c r="X155" s="61"/>
      <c r="Y155" s="61"/>
      <c r="Z155" s="61"/>
    </row>
    <row r="156" ht="15.75" customHeight="1">
      <c r="A156" s="34" t="s">
        <v>351</v>
      </c>
      <c r="B156" s="43" t="str">
        <f>VLOOKUP($A156,Questions!$A$2:$X$333,2,0)</f>
        <v>Will the consultant require access to hardware in the institution's data centers?</v>
      </c>
      <c r="C156" s="206" t="str">
        <f>VLOOKUP($A156,'Institution Evaluation'!$A$56:$K$346,3,0)&amp;""</f>
        <v/>
      </c>
      <c r="D156" s="206" t="str">
        <f>VLOOKUP($A156,'Institution Evaluation'!$A$56:$K$346,4,0)&amp;""</f>
        <v>This question does not apply.</v>
      </c>
      <c r="E156" s="214" t="str">
        <f>VLOOKUP($A156,'Institution Evaluation'!$A$56:$K$346,5,0)&amp;""</f>
        <v>Based on the response to REQU-03 on the "START HERE" tab, this question does not apply to this product or service.</v>
      </c>
      <c r="F156" s="217" t="str">
        <f>VLOOKUP($A156,'Institution Evaluation'!$A$56:$K$346,6,0)&amp;""</f>
        <v/>
      </c>
      <c r="G156" s="204" t="str">
        <f>VLOOKUP($A156,'Institution Evaluation'!$A$56:$K$346,7,0)&amp;""</f>
        <v>No</v>
      </c>
      <c r="H156" s="205" t="str">
        <f>VLOOKUP($A156,'Institution Evaluation'!$A$56:$K$346,8,0)&amp;""</f>
        <v/>
      </c>
      <c r="I156" s="206" t="str">
        <f>VLOOKUP($A156,'Institution Evaluation'!$A$56:$K$346,9,0)&amp;""</f>
        <v>Standard Importance</v>
      </c>
      <c r="J156" s="256" t="str">
        <f>VLOOKUP($A156,'Institution Evaluation'!$A$56:$K$346,10,0)&amp;""</f>
        <v/>
      </c>
      <c r="K156" s="207" t="str">
        <f>IF(VLOOKUP($A156,'Institution Evaluation'!$A$56:$K$346,10,0)=TRUE,"Yes","")</f>
        <v/>
      </c>
      <c r="L156" s="61"/>
      <c r="M156" s="61"/>
      <c r="N156" s="61"/>
      <c r="O156" s="61"/>
      <c r="P156" s="61"/>
      <c r="Q156" s="61"/>
      <c r="R156" s="61"/>
      <c r="S156" s="61"/>
      <c r="T156" s="61"/>
      <c r="U156" s="61"/>
      <c r="V156" s="61"/>
      <c r="W156" s="61"/>
      <c r="X156" s="61"/>
      <c r="Y156" s="61"/>
      <c r="Z156" s="61"/>
    </row>
    <row r="157" ht="15.75" customHeight="1">
      <c r="A157" s="34" t="s">
        <v>352</v>
      </c>
      <c r="B157" s="43" t="str">
        <f>VLOOKUP($A157,Questions!$A$2:$X$333,2,0)</f>
        <v>Will the consultant require an account within the institution's domain (@*.edu)?</v>
      </c>
      <c r="C157" s="206" t="str">
        <f>VLOOKUP($A157,'Institution Evaluation'!$A$56:$K$346,3,0)&amp;""</f>
        <v/>
      </c>
      <c r="D157" s="206" t="str">
        <f>VLOOKUP($A157,'Institution Evaluation'!$A$56:$K$346,4,0)&amp;""</f>
        <v>This question does not apply.</v>
      </c>
      <c r="E157" s="214" t="str">
        <f>VLOOKUP($A157,'Institution Evaluation'!$A$56:$K$346,5,0)&amp;""</f>
        <v>Based on the response to REQU-03 on the "START HERE" tab, this question does not apply to this product or service.</v>
      </c>
      <c r="F157" s="217" t="str">
        <f>VLOOKUP($A157,'Institution Evaluation'!$A$56:$K$346,6,0)&amp;""</f>
        <v/>
      </c>
      <c r="G157" s="204" t="str">
        <f>VLOOKUP($A157,'Institution Evaluation'!$A$56:$K$346,7,0)&amp;""</f>
        <v>No</v>
      </c>
      <c r="H157" s="205" t="str">
        <f>VLOOKUP($A157,'Institution Evaluation'!$A$56:$K$346,8,0)&amp;""</f>
        <v/>
      </c>
      <c r="I157" s="206" t="str">
        <f>VLOOKUP($A157,'Institution Evaluation'!$A$56:$K$346,9,0)&amp;""</f>
        <v>Standard Importance</v>
      </c>
      <c r="J157" s="256" t="str">
        <f>VLOOKUP($A157,'Institution Evaluation'!$A$56:$K$346,10,0)&amp;""</f>
        <v/>
      </c>
      <c r="K157" s="207" t="str">
        <f>IF(VLOOKUP($A157,'Institution Evaluation'!$A$56:$K$346,10,0)=TRUE,"Yes","")</f>
        <v/>
      </c>
      <c r="L157" s="61"/>
      <c r="M157" s="61"/>
      <c r="N157" s="61"/>
      <c r="O157" s="61"/>
      <c r="P157" s="61"/>
      <c r="Q157" s="61"/>
      <c r="R157" s="61"/>
      <c r="S157" s="61"/>
      <c r="T157" s="61"/>
      <c r="U157" s="61"/>
      <c r="V157" s="61"/>
      <c r="W157" s="61"/>
      <c r="X157" s="61"/>
      <c r="Y157" s="61"/>
      <c r="Z157" s="61"/>
    </row>
    <row r="158" ht="15.75" customHeight="1">
      <c r="A158" s="34" t="s">
        <v>353</v>
      </c>
      <c r="B158" s="43" t="str">
        <f>VLOOKUP($A158,Questions!$A$2:$X$333,2,0)</f>
        <v>Will any data be transferred to the consultant's possession?</v>
      </c>
      <c r="C158" s="206" t="str">
        <f>VLOOKUP($A158,'Institution Evaluation'!$A$56:$K$346,3,0)&amp;""</f>
        <v/>
      </c>
      <c r="D158" s="206" t="str">
        <f>VLOOKUP($A158,'Institution Evaluation'!$A$56:$K$346,4,0)&amp;""</f>
        <v>This question does not apply.</v>
      </c>
      <c r="E158" s="214" t="str">
        <f>VLOOKUP($A158,'Institution Evaluation'!$A$56:$K$346,5,0)&amp;""</f>
        <v>Based on the response to REQU-03 on the "START HERE" tab, this question does not apply to this product or service.</v>
      </c>
      <c r="F158" s="217" t="str">
        <f>VLOOKUP($A158,'Institution Evaluation'!$A$56:$K$346,6,0)&amp;""</f>
        <v/>
      </c>
      <c r="G158" s="204" t="str">
        <f>VLOOKUP($A158,'Institution Evaluation'!$A$56:$K$346,7,0)&amp;""</f>
        <v>No</v>
      </c>
      <c r="H158" s="205" t="str">
        <f>VLOOKUP($A158,'Institution Evaluation'!$A$56:$K$346,8,0)&amp;""</f>
        <v/>
      </c>
      <c r="I158" s="206" t="str">
        <f>VLOOKUP($A158,'Institution Evaluation'!$A$56:$K$346,9,0)&amp;""</f>
        <v>Standard Importance</v>
      </c>
      <c r="J158" s="256" t="str">
        <f>VLOOKUP($A158,'Institution Evaluation'!$A$56:$K$346,10,0)&amp;""</f>
        <v/>
      </c>
      <c r="K158" s="207" t="str">
        <f>IF(VLOOKUP($A158,'Institution Evaluation'!$A$56:$K$346,10,0)=TRUE,"Yes","")</f>
        <v/>
      </c>
      <c r="L158" s="61"/>
      <c r="M158" s="61"/>
      <c r="N158" s="61"/>
      <c r="O158" s="61"/>
      <c r="P158" s="61"/>
      <c r="Q158" s="61"/>
      <c r="R158" s="61"/>
      <c r="S158" s="61"/>
      <c r="T158" s="61"/>
      <c r="U158" s="61"/>
      <c r="V158" s="61"/>
      <c r="W158" s="61"/>
      <c r="X158" s="61"/>
      <c r="Y158" s="61"/>
      <c r="Z158" s="61"/>
    </row>
    <row r="159" ht="15.75" customHeight="1">
      <c r="A159" s="34" t="s">
        <v>354</v>
      </c>
      <c r="B159" s="43" t="str">
        <f>VLOOKUP($A159,Questions!$A$2:$X$333,2,0)</f>
        <v>Will the consultant need remote access to the institution's network or systems?</v>
      </c>
      <c r="C159" s="206" t="str">
        <f>VLOOKUP($A159,'Institution Evaluation'!$A$56:$K$346,3,0)&amp;""</f>
        <v/>
      </c>
      <c r="D159" s="206" t="str">
        <f>VLOOKUP($A159,'Institution Evaluation'!$A$56:$K$346,4,0)&amp;""</f>
        <v>This question does not apply.</v>
      </c>
      <c r="E159" s="214" t="str">
        <f>VLOOKUP($A159,'Institution Evaluation'!$A$56:$K$346,5,0)&amp;""</f>
        <v>Based on the response to REQU-03 on the "START HERE" tab, this question does not apply to this product or service.</v>
      </c>
      <c r="F159" s="217" t="str">
        <f>VLOOKUP($A159,'Institution Evaluation'!$A$56:$K$346,6,0)&amp;""</f>
        <v/>
      </c>
      <c r="G159" s="204" t="str">
        <f>VLOOKUP($A159,'Institution Evaluation'!$A$56:$K$346,7,0)&amp;""</f>
        <v>No</v>
      </c>
      <c r="H159" s="205" t="str">
        <f>VLOOKUP($A159,'Institution Evaluation'!$A$56:$K$346,8,0)&amp;""</f>
        <v/>
      </c>
      <c r="I159" s="206" t="str">
        <f>VLOOKUP($A159,'Institution Evaluation'!$A$56:$K$346,9,0)&amp;""</f>
        <v>Standard Importance</v>
      </c>
      <c r="J159" s="256" t="str">
        <f>VLOOKUP($A159,'Institution Evaluation'!$A$56:$K$346,10,0)&amp;""</f>
        <v/>
      </c>
      <c r="K159" s="207" t="str">
        <f>IF(VLOOKUP($A159,'Institution Evaluation'!$A$56:$K$346,10,0)=TRUE,"Yes","")</f>
        <v/>
      </c>
      <c r="L159" s="61"/>
      <c r="M159" s="61"/>
      <c r="N159" s="61"/>
      <c r="O159" s="61"/>
      <c r="P159" s="61"/>
      <c r="Q159" s="61"/>
      <c r="R159" s="61"/>
      <c r="S159" s="61"/>
      <c r="T159" s="61"/>
      <c r="U159" s="61"/>
      <c r="V159" s="61"/>
      <c r="W159" s="61"/>
      <c r="X159" s="61"/>
      <c r="Y159" s="61"/>
      <c r="Z159" s="61"/>
    </row>
    <row r="160" ht="15.75" customHeight="1">
      <c r="A160" s="18" t="str">
        <f>VLOOKUP(LEFT($A161,4),'Auto Responses'!$N$4:$O$38,2,0)&amp;""</f>
        <v> Application/Service Security</v>
      </c>
      <c r="B160" s="40"/>
      <c r="C160" s="41"/>
      <c r="D160" s="41"/>
      <c r="E160" s="212"/>
      <c r="F160" s="199" t="s">
        <v>653</v>
      </c>
      <c r="G160" s="208" t="s">
        <v>648</v>
      </c>
      <c r="H160" s="208" t="s">
        <v>649</v>
      </c>
      <c r="I160" s="208" t="s">
        <v>650</v>
      </c>
      <c r="J160" s="208" t="s">
        <v>651</v>
      </c>
      <c r="K160" s="41"/>
      <c r="L160" s="2"/>
      <c r="M160" s="2"/>
      <c r="N160" s="2"/>
      <c r="O160" s="2"/>
      <c r="P160" s="2"/>
      <c r="Q160" s="2"/>
      <c r="R160" s="2"/>
      <c r="S160" s="2"/>
      <c r="T160" s="2"/>
      <c r="U160" s="2"/>
      <c r="V160" s="2"/>
      <c r="W160" s="2"/>
      <c r="X160" s="2"/>
      <c r="Y160" s="2"/>
      <c r="Z160" s="2"/>
    </row>
    <row r="161" ht="15.75" customHeight="1">
      <c r="A161" s="34" t="s">
        <v>212</v>
      </c>
      <c r="B161" s="43" t="str">
        <f>VLOOKUP($A161,Questions!$A$2:$X$333,2,0)</f>
        <v>Are access controls for institutional accounts based on structured rules, such as role-based access control (RBAC), attribute-based access control (ABAC), or policy-based access control (PBAC)?*</v>
      </c>
      <c r="C161" s="206" t="str">
        <f>VLOOKUP($A161,'Institution Evaluation'!$A$56:$K$346,3,0)&amp;""</f>
        <v>No</v>
      </c>
      <c r="D161" s="206" t="str">
        <f>VLOOKUP($A161,'Institution Evaluation'!$A$56:$K$346,4,0)&amp;""</f>
        <v>CoGrader currently supports only teacher roles with access to their own data. </v>
      </c>
      <c r="E161" s="214" t="str">
        <f>VLOOKUP($A161,'Institution Evaluation'!$A$56:$K$346,5,0)&amp;""</f>
        <v>Describe any limitations that prevent support for RBAC for Institutional accounts.</v>
      </c>
      <c r="F161" s="217" t="str">
        <f>VLOOKUP($A161,'Institution Evaluation'!$A$56:$K$346,6,0)&amp;""</f>
        <v/>
      </c>
      <c r="G161" s="204" t="str">
        <f>VLOOKUP($A161,'Institution Evaluation'!$A$56:$K$346,7,0)&amp;""</f>
        <v>Yes</v>
      </c>
      <c r="H161" s="205" t="str">
        <f>VLOOKUP($A161,'Institution Evaluation'!$A$56:$K$346,8,0)&amp;""</f>
        <v/>
      </c>
      <c r="I161" s="206" t="str">
        <f>VLOOKUP($A161,'Institution Evaluation'!$A$56:$K$346,9,0)&amp;""</f>
        <v>Critical Importance</v>
      </c>
      <c r="J161" s="256" t="str">
        <f>VLOOKUP($A161,'Institution Evaluation'!$A$56:$K$346,10,0)&amp;""</f>
        <v/>
      </c>
      <c r="K161" s="207" t="str">
        <f>IF(VLOOKUP($A161,'Institution Evaluation'!$A$56:$K$346,10,0)=TRUE,"Yes","")</f>
        <v/>
      </c>
      <c r="L161" s="61"/>
      <c r="M161" s="61"/>
      <c r="N161" s="61"/>
      <c r="O161" s="61"/>
      <c r="P161" s="61"/>
      <c r="Q161" s="61"/>
      <c r="R161" s="61"/>
      <c r="S161" s="61"/>
      <c r="T161" s="61"/>
      <c r="U161" s="61"/>
      <c r="V161" s="61"/>
      <c r="W161" s="61"/>
      <c r="X161" s="61"/>
      <c r="Y161" s="61"/>
      <c r="Z161" s="61"/>
    </row>
    <row r="162" ht="15.75" customHeight="1">
      <c r="A162" s="34" t="s">
        <v>214</v>
      </c>
      <c r="B162" s="43" t="str">
        <f>VLOOKUP($A162,Questions!$A$2:$X$333,2,0)</f>
        <v>Are you using a web application firewall (WAF)?*</v>
      </c>
      <c r="C162" s="206" t="str">
        <f>VLOOKUP($A162,'Institution Evaluation'!$A$56:$K$346,3,0)&amp;""</f>
        <v>Yes</v>
      </c>
      <c r="D162" s="206" t="str">
        <f>VLOOKUP($A162,'Institution Evaluation'!$A$56:$K$346,4,0)&amp;""</f>
        <v>Production traffic is protected by boundary protection and WAF controls. We deploy cloud WAF protections (edge WAF / Cloud Armor or equivalent) to block OWASP Top 10 threats, rate limit suspicious traffic, and enforce application rules.</v>
      </c>
      <c r="E162" s="214" t="str">
        <f>VLOOKUP($A162,'Institution Evaluation'!$A$56:$K$346,5,0)&amp;""</f>
        <v>Describe the currently implemented WAF.</v>
      </c>
      <c r="F162" s="217" t="str">
        <f>VLOOKUP($A162,'Institution Evaluation'!$A$56:$K$346,6,0)&amp;""</f>
        <v/>
      </c>
      <c r="G162" s="204" t="str">
        <f>VLOOKUP($A162,'Institution Evaluation'!$A$56:$K$346,7,0)&amp;""</f>
        <v>Yes</v>
      </c>
      <c r="H162" s="205" t="str">
        <f>VLOOKUP($A162,'Institution Evaluation'!$A$56:$K$346,8,0)&amp;""</f>
        <v/>
      </c>
      <c r="I162" s="206" t="str">
        <f>VLOOKUP($A162,'Institution Evaluation'!$A$56:$K$346,9,0)&amp;""</f>
        <v>Critical Importance</v>
      </c>
      <c r="J162" s="256" t="str">
        <f>VLOOKUP($A162,'Institution Evaluation'!$A$56:$K$346,10,0)&amp;""</f>
        <v/>
      </c>
      <c r="K162" s="207" t="str">
        <f>IF(VLOOKUP($A162,'Institution Evaluation'!$A$56:$K$346,10,0)=TRUE,"Yes","")</f>
        <v/>
      </c>
      <c r="L162" s="61"/>
      <c r="M162" s="61"/>
      <c r="N162" s="61"/>
      <c r="O162" s="61"/>
      <c r="P162" s="61"/>
      <c r="Q162" s="61"/>
      <c r="R162" s="61"/>
      <c r="S162" s="61"/>
      <c r="T162" s="61"/>
      <c r="U162" s="61"/>
      <c r="V162" s="61"/>
      <c r="W162" s="61"/>
      <c r="X162" s="61"/>
      <c r="Y162" s="61"/>
      <c r="Z162" s="61"/>
    </row>
    <row r="163" ht="15.75" customHeight="1">
      <c r="A163" s="34" t="s">
        <v>224</v>
      </c>
      <c r="B163" s="43" t="str">
        <f>VLOOKUP($A163,Questions!$A$2:$X$333,2,0)</f>
        <v>Are access controls for staff within your organization based on structured rules, such as RBAC, ABAC, or PBAC?</v>
      </c>
      <c r="C163" s="206" t="str">
        <f>VLOOKUP($A163,'Institution Evaluation'!$A$56:$K$346,3,0)&amp;""</f>
        <v>Yes</v>
      </c>
      <c r="D163" s="206" t="str">
        <f>VLOOKUP($A163,'Institution Evaluation'!$A$56:$K$346,4,0)&amp;""</f>
        <v>Internal staff access is governed by RBAC and least-privilege. Administrative and privileged accounts require approvals, stronger authentication (MFA), and periodic review. Third-party contractors follow the same role-based access process and are contractually bound to security controls. All access granting/removal events are logged.</v>
      </c>
      <c r="E163" s="214" t="str">
        <f>VLOOKUP($A163,'Institution Evaluation'!$A$56:$K$346,5,0)&amp;""</f>
        <v>This includes system administrators and third-party personnel with access to the system. PBAC would include various dynamic controls such as conditional access, risk-based access, location-based access, or system activity–based access.</v>
      </c>
      <c r="F163" s="217" t="str">
        <f>VLOOKUP($A163,'Institution Evaluation'!$A$56:$K$346,6,0)&amp;""</f>
        <v/>
      </c>
      <c r="G163" s="204" t="str">
        <f>VLOOKUP($A163,'Institution Evaluation'!$A$56:$K$346,7,0)&amp;""</f>
        <v>Yes</v>
      </c>
      <c r="H163" s="205" t="str">
        <f>VLOOKUP($A163,'Institution Evaluation'!$A$56:$K$346,8,0)&amp;""</f>
        <v/>
      </c>
      <c r="I163" s="206" t="str">
        <f>VLOOKUP($A163,'Institution Evaluation'!$A$56:$K$346,9,0)&amp;""</f>
        <v>Standard Importance</v>
      </c>
      <c r="J163" s="256" t="str">
        <f>VLOOKUP($A163,'Institution Evaluation'!$A$56:$K$346,10,0)&amp;""</f>
        <v/>
      </c>
      <c r="K163" s="207" t="str">
        <f>IF(VLOOKUP($A163,'Institution Evaluation'!$A$56:$K$346,10,0)=TRUE,"Yes","")</f>
        <v/>
      </c>
      <c r="L163" s="61"/>
      <c r="M163" s="61"/>
      <c r="N163" s="61"/>
      <c r="O163" s="61"/>
      <c r="P163" s="61"/>
      <c r="Q163" s="61"/>
      <c r="R163" s="61"/>
      <c r="S163" s="61"/>
      <c r="T163" s="61"/>
      <c r="U163" s="61"/>
      <c r="V163" s="61"/>
      <c r="W163" s="61"/>
      <c r="X163" s="61"/>
      <c r="Y163" s="61"/>
      <c r="Z163" s="61"/>
    </row>
    <row r="164" ht="15.75" customHeight="1">
      <c r="A164" s="18" t="str">
        <f>VLOOKUP(LEFT($A165,4),'Auto Responses'!$N$4:$O$38,2,0)&amp;""</f>
        <v> Authentication, Authorization, and Account Management</v>
      </c>
      <c r="B164" s="40"/>
      <c r="C164" s="41"/>
      <c r="D164" s="41"/>
      <c r="E164" s="212"/>
      <c r="F164" s="199" t="s">
        <v>653</v>
      </c>
      <c r="G164" s="208" t="s">
        <v>648</v>
      </c>
      <c r="H164" s="208" t="s">
        <v>649</v>
      </c>
      <c r="I164" s="208" t="s">
        <v>650</v>
      </c>
      <c r="J164" s="208" t="s">
        <v>651</v>
      </c>
      <c r="K164" s="41"/>
      <c r="L164" s="2"/>
      <c r="M164" s="2"/>
      <c r="N164" s="2"/>
      <c r="O164" s="2"/>
      <c r="P164" s="2"/>
      <c r="Q164" s="2"/>
      <c r="R164" s="2"/>
      <c r="S164" s="2"/>
      <c r="T164" s="2"/>
      <c r="U164" s="2"/>
      <c r="V164" s="2"/>
      <c r="W164" s="2"/>
      <c r="X164" s="2"/>
      <c r="Y164" s="2"/>
      <c r="Z164" s="2"/>
    </row>
    <row r="165" ht="15.75" customHeight="1">
      <c r="A165" s="34" t="s">
        <v>132</v>
      </c>
      <c r="B165" s="43" t="str">
        <f>VLOOKUP($A165,Questions!$A$2:$X$333,2,0)</f>
        <v>Does your solution support single sign-on (SSO) protocols for user and administrator authentication?*</v>
      </c>
      <c r="C165" s="206" t="str">
        <f>VLOOKUP($A165,'Institution Evaluation'!$A$56:$K$346,3,0)&amp;""</f>
        <v>Yes</v>
      </c>
      <c r="D165" s="206" t="str">
        <f>VLOOKUP($A165,'Institution Evaluation'!$A$56:$K$346,4,0)&amp;""</f>
        <v>CoGrader uses Clerk Auth Service for authentication (per the architecture diagram in the SOC 2 report). Through Edlink, CoGrader supports Google SSO, Clever SSO, ClassLink SSO, and any OIDC-compliant provider. Additionally, CoGrader supports Google login and email magic link authentication directly.</v>
      </c>
      <c r="E165" s="214" t="str">
        <f>VLOOKUP($A165,'Institution Evaluation'!$A$56:$K$346,5,0)&amp;""</f>
        <v>Describe how strong authentication is enforced (e.g., complex passwords, multifactor tokens, certificates, biometrics, aging requirements, re-use policy).</v>
      </c>
      <c r="F165" s="217" t="str">
        <f>VLOOKUP($A165,'Institution Evaluation'!$A$56:$K$346,6,0)&amp;""</f>
        <v/>
      </c>
      <c r="G165" s="204" t="str">
        <f>VLOOKUP($A165,'Institution Evaluation'!$A$56:$K$346,7,0)&amp;""</f>
        <v>Yes</v>
      </c>
      <c r="H165" s="205" t="str">
        <f>VLOOKUP($A165,'Institution Evaluation'!$A$56:$K$346,8,0)&amp;""</f>
        <v/>
      </c>
      <c r="I165" s="206" t="str">
        <f>VLOOKUP($A165,'Institution Evaluation'!$A$56:$K$346,9,0)&amp;""</f>
        <v>Critical Importance</v>
      </c>
      <c r="J165" s="256" t="str">
        <f>VLOOKUP($A165,'Institution Evaluation'!$A$56:$K$346,10,0)&amp;""</f>
        <v/>
      </c>
      <c r="K165" s="207" t="str">
        <f>IF(VLOOKUP($A165,'Institution Evaluation'!$A$56:$K$346,10,0)=TRUE,"Yes","")</f>
        <v/>
      </c>
      <c r="L165" s="61"/>
      <c r="M165" s="61"/>
      <c r="N165" s="61"/>
      <c r="O165" s="61"/>
      <c r="P165" s="61"/>
      <c r="Q165" s="61"/>
      <c r="R165" s="61"/>
      <c r="S165" s="61"/>
      <c r="T165" s="61"/>
      <c r="U165" s="61"/>
      <c r="V165" s="61"/>
      <c r="W165" s="61"/>
      <c r="X165" s="61"/>
      <c r="Y165" s="61"/>
      <c r="Z165" s="61"/>
    </row>
    <row r="166" ht="15.75" customHeight="1">
      <c r="A166" s="34" t="s">
        <v>134</v>
      </c>
      <c r="B166" s="43" t="str">
        <f>VLOOKUP($A166,Questions!$A$2:$X$333,2,0)</f>
        <v>For customers not using SSO, does your solution support local authentication protocols for user and administrator authentication?*</v>
      </c>
      <c r="C166" s="206" t="str">
        <f>VLOOKUP($A166,'Institution Evaluation'!$A$56:$K$346,3,0)&amp;""</f>
        <v>Yes</v>
      </c>
      <c r="D166" s="206" t="str">
        <f>VLOOKUP($A166,'Institution Evaluation'!$A$56:$K$346,4,0)&amp;""</f>
        <v>Yes. CoGrader supports email magic link authentication as an alternative to SSO-based login.</v>
      </c>
      <c r="E166" s="214" t="str">
        <f>VLOOKUP($A166,'Institution Evaluation'!$A$56:$K$346,5,0)&amp;""</f>
        <v>Provide a detailed description of your local authentication mode practices.</v>
      </c>
      <c r="F166" s="217" t="str">
        <f>VLOOKUP($A166,'Institution Evaluation'!$A$56:$K$346,6,0)&amp;""</f>
        <v/>
      </c>
      <c r="G166" s="204" t="str">
        <f>VLOOKUP($A166,'Institution Evaluation'!$A$56:$K$346,7,0)&amp;""</f>
        <v>Yes</v>
      </c>
      <c r="H166" s="205" t="str">
        <f>VLOOKUP($A166,'Institution Evaluation'!$A$56:$K$346,8,0)&amp;""</f>
        <v/>
      </c>
      <c r="I166" s="206" t="str">
        <f>VLOOKUP($A166,'Institution Evaluation'!$A$56:$K$346,9,0)&amp;""</f>
        <v>Critical Importance</v>
      </c>
      <c r="J166" s="256" t="str">
        <f>VLOOKUP($A166,'Institution Evaluation'!$A$56:$K$346,10,0)&amp;""</f>
        <v/>
      </c>
      <c r="K166" s="207" t="str">
        <f>IF(VLOOKUP($A166,'Institution Evaluation'!$A$56:$K$346,10,0)=TRUE,"Yes","")</f>
        <v/>
      </c>
      <c r="L166" s="61"/>
      <c r="M166" s="61"/>
      <c r="N166" s="61"/>
      <c r="O166" s="61"/>
      <c r="P166" s="61"/>
      <c r="Q166" s="61"/>
      <c r="R166" s="61"/>
      <c r="S166" s="61"/>
      <c r="T166" s="61"/>
      <c r="U166" s="61"/>
      <c r="V166" s="61"/>
      <c r="W166" s="61"/>
      <c r="X166" s="61"/>
      <c r="Y166" s="61"/>
      <c r="Z166" s="61"/>
    </row>
    <row r="167" ht="15.75" customHeight="1">
      <c r="A167" s="34" t="s">
        <v>153</v>
      </c>
      <c r="B167" s="43" t="str">
        <f>VLOOKUP($A167,Questions!$A$2:$X$333,2,0)</f>
        <v>For customers not using SSO, does your application support integration with other authentication and authorization systems?</v>
      </c>
      <c r="C167" s="206" t="str">
        <f>VLOOKUP($A167,'Institution Evaluation'!$A$56:$K$346,3,0)&amp;""</f>
        <v>Yes</v>
      </c>
      <c r="D167" s="206" t="str">
        <f>VLOOKUP($A167,'Institution Evaluation'!$A$56:$K$346,4,0)&amp;""</f>
        <v>Yes. Clerk supports enterprise SSO via SAML or via the OpenID Connect (OIDC) protocol, either through EASIE or by integrating with any OIDC-compatible provider.</v>
      </c>
      <c r="E167" s="214" t="str">
        <f>VLOOKUP($A167,'Institution Evaluation'!$A$56:$K$346,5,0)&amp;""</f>
        <v>List which systems and versions supported (such as Active Directory, Kerberos, or other LDAP compatible directory) in Additional Info.</v>
      </c>
      <c r="F167" s="217" t="str">
        <f>VLOOKUP($A167,'Institution Evaluation'!$A$56:$K$346,6,0)&amp;""</f>
        <v/>
      </c>
      <c r="G167" s="204" t="str">
        <f>VLOOKUP($A167,'Institution Evaluation'!$A$56:$K$346,7,0)&amp;""</f>
        <v>Yes</v>
      </c>
      <c r="H167" s="205" t="str">
        <f>VLOOKUP($A167,'Institution Evaluation'!$A$56:$K$346,8,0)&amp;""</f>
        <v/>
      </c>
      <c r="I167" s="206" t="str">
        <f>VLOOKUP($A167,'Institution Evaluation'!$A$56:$K$346,9,0)&amp;""</f>
        <v>Standard Importance</v>
      </c>
      <c r="J167" s="256" t="str">
        <f>VLOOKUP($A167,'Institution Evaluation'!$A$56:$K$346,10,0)&amp;""</f>
        <v/>
      </c>
      <c r="K167" s="207" t="str">
        <f>IF(VLOOKUP($A167,'Institution Evaluation'!$A$56:$K$346,10,0)=TRUE,"Yes","")</f>
        <v/>
      </c>
      <c r="L167" s="61"/>
      <c r="M167" s="61"/>
      <c r="N167" s="61"/>
      <c r="O167" s="61"/>
      <c r="P167" s="61"/>
      <c r="Q167" s="61"/>
      <c r="R167" s="61"/>
      <c r="S167" s="61"/>
      <c r="T167" s="61"/>
      <c r="U167" s="61"/>
      <c r="V167" s="61"/>
      <c r="W167" s="61"/>
      <c r="X167" s="61"/>
      <c r="Y167" s="61"/>
      <c r="Z167" s="61"/>
    </row>
    <row r="168" ht="15.75" customHeight="1">
      <c r="A168" s="34" t="s">
        <v>155</v>
      </c>
      <c r="B168" s="43" t="str">
        <f>VLOOKUP($A168,Questions!$A$2:$X$333,2,0)</f>
        <v>Do you allow the customer to specify attribute mappings for any needed information beyond a user identifier? (e.g., Reference eduPerson, ePPA/ePPN/ePE)</v>
      </c>
      <c r="C168" s="206" t="str">
        <f>VLOOKUP($A168,'Institution Evaluation'!$A$56:$K$346,3,0)&amp;""</f>
        <v>No</v>
      </c>
      <c r="D168" s="206" t="str">
        <f>VLOOKUP($A168,'Institution Evaluation'!$A$56:$K$346,4,0)&amp;""</f>
        <v>Multiple identifiers (such as email, username, or other attributes) can be configured and used for SAML and OIDC connections. However, specific eduPerson is not supported.</v>
      </c>
      <c r="E168" s="214" t="str">
        <f>VLOOKUP($A168,'Institution Evaluation'!$A$56:$K$346,5,0)&amp;""</f>
        <v>Describe plans to allow customers to specify attribute mappings.</v>
      </c>
      <c r="F168" s="217" t="str">
        <f>VLOOKUP($A168,'Institution Evaluation'!$A$56:$K$346,6,0)&amp;""</f>
        <v/>
      </c>
      <c r="G168" s="204" t="str">
        <f>VLOOKUP($A168,'Institution Evaluation'!$A$56:$K$346,7,0)&amp;""</f>
        <v>Yes</v>
      </c>
      <c r="H168" s="205" t="str">
        <f>VLOOKUP($A168,'Institution Evaluation'!$A$56:$K$346,8,0)&amp;""</f>
        <v/>
      </c>
      <c r="I168" s="206" t="str">
        <f>VLOOKUP($A168,'Institution Evaluation'!$A$56:$K$346,9,0)&amp;""</f>
        <v>Standard Importance</v>
      </c>
      <c r="J168" s="256" t="str">
        <f>VLOOKUP($A168,'Institution Evaluation'!$A$56:$K$346,10,0)&amp;""</f>
        <v/>
      </c>
      <c r="K168" s="207" t="str">
        <f>IF(VLOOKUP($A168,'Institution Evaluation'!$A$56:$K$346,10,0)=TRUE,"Yes","")</f>
        <v/>
      </c>
      <c r="L168" s="61"/>
      <c r="M168" s="61"/>
      <c r="N168" s="61"/>
      <c r="O168" s="61"/>
      <c r="P168" s="61"/>
      <c r="Q168" s="61"/>
      <c r="R168" s="61"/>
      <c r="S168" s="61"/>
      <c r="T168" s="61"/>
      <c r="U168" s="61"/>
      <c r="V168" s="61"/>
      <c r="W168" s="61"/>
      <c r="X168" s="61"/>
      <c r="Y168" s="61"/>
      <c r="Z168" s="61"/>
    </row>
    <row r="169" ht="15.75" customHeight="1">
      <c r="A169" s="34" t="s">
        <v>163</v>
      </c>
      <c r="B169" s="43" t="str">
        <f>VLOOKUP($A169,Questions!$A$2:$X$333,2,0)</f>
        <v>For customers not using SSO, does your application and/or user frontend/portal support multifactor authentication (e.g., Duo, Google Authenticator, OTP, etc.)?</v>
      </c>
      <c r="C169" s="206" t="str">
        <f>VLOOKUP($A169,'Institution Evaluation'!$A$56:$K$346,3,0)&amp;""</f>
        <v>No</v>
      </c>
      <c r="D169" s="206" t="str">
        <f>VLOOKUP($A169,'Institution Evaluation'!$A$56:$K$346,4,0)&amp;""</f>
        <v>Authentication is through Google SSO or Magic Link where MFA is handled by the district’s identity provider.</v>
      </c>
      <c r="E169" s="214" t="str">
        <f>VLOOKUP($A169,'Institution Evaluation'!$A$56:$K$346,5,0)&amp;""</f>
        <v>Describe any plans to support multifactor authentication in your application.</v>
      </c>
      <c r="F169" s="217" t="str">
        <f>VLOOKUP($A169,'Institution Evaluation'!$A$56:$K$346,6,0)&amp;""</f>
        <v/>
      </c>
      <c r="G169" s="204" t="str">
        <f>VLOOKUP($A169,'Institution Evaluation'!$A$56:$K$346,7,0)&amp;""</f>
        <v>Yes</v>
      </c>
      <c r="H169" s="205" t="str">
        <f>VLOOKUP($A169,'Institution Evaluation'!$A$56:$K$346,8,0)&amp;""</f>
        <v/>
      </c>
      <c r="I169" s="206" t="str">
        <f>VLOOKUP($A169,'Institution Evaluation'!$A$56:$K$346,9,0)&amp;""</f>
        <v>Minor Importance</v>
      </c>
      <c r="J169" s="256" t="str">
        <f>VLOOKUP($A169,'Institution Evaluation'!$A$56:$K$346,10,0)&amp;""</f>
        <v/>
      </c>
      <c r="K169" s="207" t="str">
        <f>IF(VLOOKUP($A169,'Institution Evaluation'!$A$56:$K$346,10,0)=TRUE,"Yes","")</f>
        <v/>
      </c>
      <c r="L169" s="61"/>
      <c r="M169" s="61"/>
      <c r="N169" s="61"/>
      <c r="O169" s="61"/>
      <c r="P169" s="61"/>
      <c r="Q169" s="61"/>
      <c r="R169" s="61"/>
      <c r="S169" s="61"/>
      <c r="T169" s="61"/>
      <c r="U169" s="61"/>
      <c r="V169" s="61"/>
      <c r="W169" s="61"/>
      <c r="X169" s="61"/>
      <c r="Y169" s="61"/>
      <c r="Z169" s="61"/>
    </row>
    <row r="170" ht="15.75" customHeight="1">
      <c r="A170" s="18" t="str">
        <f>VLOOKUP(LEFT($A171,4),'Auto Responses'!$N$4:$O$38,2,0)&amp;""</f>
        <v> Change Management</v>
      </c>
      <c r="B170" s="40"/>
      <c r="C170" s="41"/>
      <c r="D170" s="41"/>
      <c r="E170" s="212"/>
      <c r="F170" s="199" t="s">
        <v>653</v>
      </c>
      <c r="G170" s="208" t="s">
        <v>648</v>
      </c>
      <c r="H170" s="208" t="s">
        <v>649</v>
      </c>
      <c r="I170" s="208" t="s">
        <v>650</v>
      </c>
      <c r="J170" s="208" t="s">
        <v>651</v>
      </c>
      <c r="K170" s="41"/>
      <c r="L170" s="2"/>
      <c r="M170" s="2"/>
      <c r="N170" s="2"/>
      <c r="O170" s="2"/>
      <c r="P170" s="2"/>
      <c r="Q170" s="2"/>
      <c r="R170" s="2"/>
      <c r="S170" s="2"/>
      <c r="T170" s="2"/>
      <c r="U170" s="2"/>
      <c r="V170" s="2"/>
      <c r="W170" s="2"/>
      <c r="X170" s="2"/>
      <c r="Y170" s="2"/>
      <c r="Z170" s="2"/>
    </row>
    <row r="171" ht="15.75" customHeight="1">
      <c r="A171" s="34" t="s">
        <v>72</v>
      </c>
      <c r="B171" s="43" t="str">
        <f>VLOOKUP($A171,Questions!$A$2:$X$333,2,0)</f>
        <v>Will the institution be notified of major changes to your environment that could impact the institution's security posture?*</v>
      </c>
      <c r="C171" s="206" t="str">
        <f>VLOOKUP($A171,'Institution Evaluation'!$A$56:$K$346,3,0)&amp;""</f>
        <v>Yes</v>
      </c>
      <c r="D171" s="206" t="str">
        <f>VLOOKUP($A171,'Institution Evaluation'!$A$56:$K$346,4,0)&amp;""</f>
        <v>CoGrader maintains a documented change management process that requires notification of major changes to customers, with impact analysis and communications handled by Product/Operations. Release notes and scheduled maintenance notices are issued in advance.</v>
      </c>
      <c r="E171" s="214" t="str">
        <f>VLOOKUP($A171,'Institution Evaluation'!$A$56:$K$346,5,0)&amp;""</f>
        <v>State how and when the institution will be notified of major changes to your environment.</v>
      </c>
      <c r="F171" s="217" t="str">
        <f>VLOOKUP($A171,'Institution Evaluation'!$A$56:$K$346,6,0)&amp;""</f>
        <v/>
      </c>
      <c r="G171" s="204" t="str">
        <f>VLOOKUP($A171,'Institution Evaluation'!$A$56:$K$346,7,0)&amp;""</f>
        <v>Yes</v>
      </c>
      <c r="H171" s="205" t="str">
        <f>VLOOKUP($A171,'Institution Evaluation'!$A$56:$K$346,8,0)&amp;""</f>
        <v/>
      </c>
      <c r="I171" s="206" t="str">
        <f>VLOOKUP($A171,'Institution Evaluation'!$A$56:$K$346,9,0)&amp;""</f>
        <v>Critical Importance</v>
      </c>
      <c r="J171" s="256" t="str">
        <f>VLOOKUP($A171,'Institution Evaluation'!$A$56:$K$346,10,0)&amp;""</f>
        <v/>
      </c>
      <c r="K171" s="207" t="str">
        <f>IF(VLOOKUP($A171,'Institution Evaluation'!$A$56:$K$346,10,0)=TRUE,"Yes","")</f>
        <v/>
      </c>
      <c r="L171" s="61"/>
      <c r="M171" s="61"/>
      <c r="N171" s="61"/>
      <c r="O171" s="61"/>
      <c r="P171" s="61"/>
      <c r="Q171" s="61"/>
      <c r="R171" s="61"/>
      <c r="S171" s="61"/>
      <c r="T171" s="61"/>
      <c r="U171" s="61"/>
      <c r="V171" s="61"/>
      <c r="W171" s="61"/>
      <c r="X171" s="61"/>
      <c r="Y171" s="61"/>
      <c r="Z171" s="61"/>
    </row>
    <row r="172" ht="15.75" customHeight="1">
      <c r="A172" s="34" t="s">
        <v>74</v>
      </c>
      <c r="B172" s="43" t="str">
        <f>VLOOKUP($A172,Questions!$A$2:$X$333,2,0)</f>
        <v>Does the system support client customizations from one release to another?*</v>
      </c>
      <c r="C172" s="206" t="str">
        <f>VLOOKUP($A172,'Institution Evaluation'!$A$56:$K$346,3,0)&amp;""</f>
        <v>Yes</v>
      </c>
      <c r="D172" s="206" t="str">
        <f>VLOOKUP($A172,'Institution Evaluation'!$A$56:$K$346,4,0)&amp;""</f>
        <v>Customer customizations are supported and tracked as part of our release process. Customizations are evaluated for compatibility and security during change review.</v>
      </c>
      <c r="E172" s="214" t="str">
        <f>VLOOKUP($A172,'Institution Evaluation'!$A$56:$K$346,5,0)&amp;""</f>
        <v>Describe or provide reference to your solution support strategy in regard to maintaining client customizations from one release to another.</v>
      </c>
      <c r="F172" s="217" t="str">
        <f>VLOOKUP($A172,'Institution Evaluation'!$A$56:$K$346,6,0)&amp;""</f>
        <v/>
      </c>
      <c r="G172" s="204" t="str">
        <f>VLOOKUP($A172,'Institution Evaluation'!$A$56:$K$346,7,0)&amp;""</f>
        <v>Yes</v>
      </c>
      <c r="H172" s="205" t="str">
        <f>VLOOKUP($A172,'Institution Evaluation'!$A$56:$K$346,8,0)&amp;""</f>
        <v/>
      </c>
      <c r="I172" s="206" t="str">
        <f>VLOOKUP($A172,'Institution Evaluation'!$A$56:$K$346,9,0)&amp;""</f>
        <v>Critical Importance</v>
      </c>
      <c r="J172" s="256" t="str">
        <f>VLOOKUP($A172,'Institution Evaluation'!$A$56:$K$346,10,0)&amp;""</f>
        <v/>
      </c>
      <c r="K172" s="207" t="str">
        <f>IF(VLOOKUP($A172,'Institution Evaluation'!$A$56:$K$346,10,0)=TRUE,"Yes","")</f>
        <v/>
      </c>
      <c r="L172" s="61"/>
      <c r="M172" s="61"/>
      <c r="N172" s="61"/>
      <c r="O172" s="61"/>
      <c r="P172" s="61"/>
      <c r="Q172" s="61"/>
      <c r="R172" s="61"/>
      <c r="S172" s="61"/>
      <c r="T172" s="61"/>
      <c r="U172" s="61"/>
      <c r="V172" s="61"/>
      <c r="W172" s="61"/>
      <c r="X172" s="61"/>
      <c r="Y172" s="61"/>
      <c r="Z172" s="61"/>
    </row>
    <row r="173" ht="15.75" customHeight="1">
      <c r="A173" s="18" t="str">
        <f>VLOOKUP(LEFT($A174,4),'Auto Responses'!$N$4:$O$38,2,0)&amp;""</f>
        <v> Data</v>
      </c>
      <c r="B173" s="40"/>
      <c r="C173" s="41"/>
      <c r="D173" s="41"/>
      <c r="E173" s="212"/>
      <c r="F173" s="199" t="s">
        <v>653</v>
      </c>
      <c r="G173" s="208" t="s">
        <v>648</v>
      </c>
      <c r="H173" s="208" t="s">
        <v>649</v>
      </c>
      <c r="I173" s="208" t="s">
        <v>650</v>
      </c>
      <c r="J173" s="208" t="s">
        <v>651</v>
      </c>
      <c r="K173" s="41"/>
      <c r="L173" s="2"/>
      <c r="M173" s="2"/>
      <c r="N173" s="2"/>
      <c r="O173" s="2"/>
      <c r="P173" s="2"/>
      <c r="Q173" s="2"/>
      <c r="R173" s="2"/>
      <c r="S173" s="2"/>
      <c r="T173" s="2"/>
      <c r="U173" s="2"/>
      <c r="V173" s="2"/>
      <c r="W173" s="2"/>
      <c r="X173" s="2"/>
      <c r="Y173" s="2"/>
      <c r="Z173" s="2"/>
    </row>
    <row r="174" ht="15.75" customHeight="1">
      <c r="A174" s="34" t="s">
        <v>171</v>
      </c>
      <c r="B174" s="43" t="str">
        <f>VLOOKUP($A174,Questions!$A$2:$X$333,2,0)</f>
        <v>Is the storage of sensitive data encrypted using security protocols/algorithms (e.g., disk encryption, at-rest, files, and within a running database)?*</v>
      </c>
      <c r="C174" s="206" t="str">
        <f>VLOOKUP($A174,'Institution Evaluation'!$A$56:$K$346,3,0)&amp;""</f>
        <v>Yes</v>
      </c>
      <c r="D174" s="206" t="str">
        <f>VLOOKUP($A174,'Institution Evaluation'!$A$56:$K$346,4,0)&amp;""</f>
        <v>Databases and backups are encrypted at rest using AES-256 (or cloud provider equivalent). Encryption at rest is enforced for production databases (Firebase/Firestore) and object storage.</v>
      </c>
      <c r="E174" s="214" t="str">
        <f>VLOOKUP($A174,'Institution Evaluation'!$A$56:$K$346,5,0)&amp;""</f>
        <v>Summarize your data encryption strategy and state what encryption options are available.</v>
      </c>
      <c r="F174" s="217" t="str">
        <f>VLOOKUP($A174,'Institution Evaluation'!$A$56:$K$346,6,0)&amp;""</f>
        <v/>
      </c>
      <c r="G174" s="204" t="str">
        <f>VLOOKUP($A174,'Institution Evaluation'!$A$56:$K$346,7,0)&amp;""</f>
        <v>Yes</v>
      </c>
      <c r="H174" s="205" t="str">
        <f>VLOOKUP($A174,'Institution Evaluation'!$A$56:$K$346,8,0)&amp;""</f>
        <v/>
      </c>
      <c r="I174" s="206" t="str">
        <f>VLOOKUP($A174,'Institution Evaluation'!$A$56:$K$346,9,0)&amp;""</f>
        <v>Critical Importance</v>
      </c>
      <c r="J174" s="256" t="str">
        <f>VLOOKUP($A174,'Institution Evaluation'!$A$56:$K$346,10,0)&amp;""</f>
        <v/>
      </c>
      <c r="K174" s="207" t="str">
        <f>IF(VLOOKUP($A174,'Institution Evaluation'!$A$56:$K$346,10,0)=TRUE,"Yes","")</f>
        <v/>
      </c>
      <c r="L174" s="61"/>
      <c r="M174" s="61"/>
      <c r="N174" s="61"/>
      <c r="O174" s="61"/>
      <c r="P174" s="61"/>
      <c r="Q174" s="61"/>
      <c r="R174" s="61"/>
      <c r="S174" s="61"/>
      <c r="T174" s="61"/>
      <c r="U174" s="61"/>
      <c r="V174" s="61"/>
      <c r="W174" s="61"/>
      <c r="X174" s="61"/>
      <c r="Y174" s="61"/>
      <c r="Z174" s="61"/>
    </row>
    <row r="175" ht="15.75" customHeight="1">
      <c r="A175" s="34" t="s">
        <v>173</v>
      </c>
      <c r="B175" s="43" t="str">
        <f>VLOOKUP($A175,Questions!$A$2:$X$333,2,0)</f>
        <v>Do all cryptographic modules in use in your solution conform to the Federal Information Processing Standards (FIPS PUB 140-2 or 140-3)?*</v>
      </c>
      <c r="C175" s="206" t="str">
        <f>VLOOKUP($A175,'Institution Evaluation'!$A$56:$K$346,3,0)&amp;""</f>
        <v>Yes</v>
      </c>
      <c r="D175" s="206" t="str">
        <f>VLOOKUP($A175,'Institution Evaluation'!$A$56:$K$346,4,0)&amp;""</f>
        <v>CoGrader relies on cloud provider cryptographic services and HSM/cloud-KMS capabilities that meet FIPS 140-2/140-3 standards when required. Keys are stored and managed using approved key management systems (HSMs or cloud KMS) and cryptographic libraries consistent with customer/regulatory requirements; we will enable FIPS-validated modules where requested contractually.</v>
      </c>
      <c r="E175" s="214" t="str">
        <f>VLOOKUP($A175,'Institution Evaluation'!$A$56:$K$346,5,0)&amp;""</f>
        <v>Provide reference to FIPS 140-3 validation certificates.</v>
      </c>
      <c r="F175" s="217" t="str">
        <f>VLOOKUP($A175,'Institution Evaluation'!$A$56:$K$346,6,0)&amp;""</f>
        <v/>
      </c>
      <c r="G175" s="204" t="str">
        <f>VLOOKUP($A175,'Institution Evaluation'!$A$56:$K$346,7,0)&amp;""</f>
        <v>Yes</v>
      </c>
      <c r="H175" s="205" t="str">
        <f>VLOOKUP($A175,'Institution Evaluation'!$A$56:$K$346,8,0)&amp;""</f>
        <v/>
      </c>
      <c r="I175" s="206" t="str">
        <f>VLOOKUP($A175,'Institution Evaluation'!$A$56:$K$346,9,0)&amp;""</f>
        <v>Critical Importance</v>
      </c>
      <c r="J175" s="256" t="str">
        <f>VLOOKUP($A175,'Institution Evaluation'!$A$56:$K$346,10,0)&amp;""</f>
        <v/>
      </c>
      <c r="K175" s="207" t="str">
        <f>IF(VLOOKUP($A175,'Institution Evaluation'!$A$56:$K$346,10,0)=TRUE,"Yes","")</f>
        <v/>
      </c>
      <c r="L175" s="61"/>
      <c r="M175" s="61"/>
      <c r="N175" s="61"/>
      <c r="O175" s="61"/>
      <c r="P175" s="61"/>
      <c r="Q175" s="61"/>
      <c r="R175" s="61"/>
      <c r="S175" s="61"/>
      <c r="T175" s="61"/>
      <c r="U175" s="61"/>
      <c r="V175" s="61"/>
      <c r="W175" s="61"/>
      <c r="X175" s="61"/>
      <c r="Y175" s="61"/>
      <c r="Z175" s="61"/>
    </row>
    <row r="176" ht="15.75" customHeight="1">
      <c r="A176" s="34" t="s">
        <v>177</v>
      </c>
      <c r="B176" s="43" t="str">
        <f>VLOOKUP($A176,Questions!$A$2:$X$333,2,0)</f>
        <v>Are ownership rights to all data, inputs, outputs, and metadata retained even through a provider acquisition or bankruptcy event?*</v>
      </c>
      <c r="C176" s="206" t="str">
        <f>VLOOKUP($A176,'Institution Evaluation'!$A$56:$K$346,3,0)&amp;""</f>
        <v>Yes</v>
      </c>
      <c r="D176" s="206" t="str">
        <f>VLOOKUP($A176,'Institution Evaluation'!$A$56:$K$346,4,0)&amp;""</f>
        <v>DPAs and service agreements explicitly preserve customer ownership rights of all data, inputs, outputs and metadata. Contractual terms state that ownership is retained by the institution even in provider acquisition or insolvency events.</v>
      </c>
      <c r="E176" s="214" t="str">
        <f>VLOOKUP($A176,'Institution Evaluation'!$A$56:$K$346,5,0)&amp;""</f>
        <v>Provide references, as needed.</v>
      </c>
      <c r="F176" s="217" t="str">
        <f>VLOOKUP($A176,'Institution Evaluation'!$A$56:$K$346,6,0)&amp;""</f>
        <v/>
      </c>
      <c r="G176" s="204" t="str">
        <f>VLOOKUP($A176,'Institution Evaluation'!$A$56:$K$346,7,0)&amp;""</f>
        <v>Yes</v>
      </c>
      <c r="H176" s="205" t="str">
        <f>VLOOKUP($A176,'Institution Evaluation'!$A$56:$K$346,8,0)&amp;""</f>
        <v/>
      </c>
      <c r="I176" s="206" t="str">
        <f>VLOOKUP($A176,'Institution Evaluation'!$A$56:$K$346,9,0)&amp;""</f>
        <v>Critical Importance</v>
      </c>
      <c r="J176" s="256" t="str">
        <f>VLOOKUP($A176,'Institution Evaluation'!$A$56:$K$346,10,0)&amp;""</f>
        <v/>
      </c>
      <c r="K176" s="207" t="str">
        <f>IF(VLOOKUP($A176,'Institution Evaluation'!$A$56:$K$346,10,0)=TRUE,"Yes","")</f>
        <v/>
      </c>
      <c r="L176" s="61"/>
      <c r="M176" s="61"/>
      <c r="N176" s="61"/>
      <c r="O176" s="61"/>
      <c r="P176" s="61"/>
      <c r="Q176" s="61"/>
      <c r="R176" s="61"/>
      <c r="S176" s="61"/>
      <c r="T176" s="61"/>
      <c r="U176" s="61"/>
      <c r="V176" s="61"/>
      <c r="W176" s="61"/>
      <c r="X176" s="61"/>
      <c r="Y176" s="61"/>
      <c r="Z176" s="61"/>
    </row>
    <row r="177" ht="15.75" customHeight="1">
      <c r="A177" s="34" t="s">
        <v>179</v>
      </c>
      <c r="B177" s="43" t="str">
        <f>VLOOKUP($A177,Questions!$A$2:$X$333,2,0)</f>
        <v>Do backups containing the institution's data ever leave the institution's data zone either physically or via network routing?*</v>
      </c>
      <c r="C177" s="206" t="str">
        <f>VLOOKUP($A177,'Institution Evaluation'!$A$56:$K$346,3,0)&amp;""</f>
        <v>No</v>
      </c>
      <c r="D177" s="206" t="str">
        <f>VLOOKUP($A177,'Institution Evaluation'!$A$56:$K$346,4,0)&amp;""</f>
        <v>Backups are always encrypted at rest and in transit and do not leave secure cloud environments.</v>
      </c>
      <c r="E177" s="214" t="str">
        <f>VLOOKUP($A177,'Institution Evaluation'!$A$56:$K$346,5,0)&amp;""</f>
        <v/>
      </c>
      <c r="F177" s="217" t="str">
        <f>VLOOKUP($A177,'Institution Evaluation'!$A$56:$K$346,6,0)&amp;""</f>
        <v/>
      </c>
      <c r="G177" s="204" t="str">
        <f>VLOOKUP($A177,'Institution Evaluation'!$A$56:$K$346,7,0)&amp;""</f>
        <v>No</v>
      </c>
      <c r="H177" s="205" t="str">
        <f>VLOOKUP($A177,'Institution Evaluation'!$A$56:$K$346,8,0)&amp;""</f>
        <v/>
      </c>
      <c r="I177" s="206" t="str">
        <f>VLOOKUP($A177,'Institution Evaluation'!$A$56:$K$346,9,0)&amp;""</f>
        <v>Critical Importance</v>
      </c>
      <c r="J177" s="256" t="str">
        <f>VLOOKUP($A177,'Institution Evaluation'!$A$56:$K$346,10,0)&amp;""</f>
        <v/>
      </c>
      <c r="K177" s="207" t="str">
        <f>IF(VLOOKUP($A177,'Institution Evaluation'!$A$56:$K$346,10,0)=TRUE,"Yes","")</f>
        <v/>
      </c>
      <c r="L177" s="61"/>
      <c r="M177" s="61"/>
      <c r="N177" s="61"/>
      <c r="O177" s="61"/>
      <c r="P177" s="61"/>
      <c r="Q177" s="61"/>
      <c r="R177" s="61"/>
      <c r="S177" s="61"/>
      <c r="T177" s="61"/>
      <c r="U177" s="61"/>
      <c r="V177" s="61"/>
      <c r="W177" s="61"/>
      <c r="X177" s="61"/>
      <c r="Y177" s="61"/>
      <c r="Z177" s="61"/>
    </row>
    <row r="178" ht="15.75" customHeight="1">
      <c r="A178" s="34" t="s">
        <v>181</v>
      </c>
      <c r="B178" s="43" t="str">
        <f>VLOOKUP($A178,Questions!$A$2:$X$333,2,0)</f>
        <v>Is media used for long-term retention of business data and archival purposes stored in a secure, environmentally protected area?*</v>
      </c>
      <c r="C178" s="206" t="str">
        <f>VLOOKUP($A178,'Institution Evaluation'!$A$56:$K$346,3,0)&amp;""</f>
        <v>Yes</v>
      </c>
      <c r="D178" s="206" t="str">
        <f>VLOOKUP($A178,'Institution Evaluation'!$A$56:$K$346,4,0)&amp;""</f>
        <v>Long-term archives and retention media are stored in secure cloud storage provided by GCP with physical facility controls, environmental protections and logical access controls. For any physical media, approved secure storage and chain-of-custody procedures are used.</v>
      </c>
      <c r="E178" s="214" t="str">
        <f>VLOOKUP($A178,'Institution Evaluation'!$A$56:$K$346,5,0)&amp;""</f>
        <v>Provide a general summary of your archival environment.</v>
      </c>
      <c r="F178" s="217" t="str">
        <f>VLOOKUP($A178,'Institution Evaluation'!$A$56:$K$346,6,0)&amp;""</f>
        <v/>
      </c>
      <c r="G178" s="204" t="str">
        <f>VLOOKUP($A178,'Institution Evaluation'!$A$56:$K$346,7,0)&amp;""</f>
        <v>Yes</v>
      </c>
      <c r="H178" s="205" t="str">
        <f>VLOOKUP($A178,'Institution Evaluation'!$A$56:$K$346,8,0)&amp;""</f>
        <v/>
      </c>
      <c r="I178" s="206" t="str">
        <f>VLOOKUP($A178,'Institution Evaluation'!$A$56:$K$346,9,0)&amp;""</f>
        <v>Critical Importance</v>
      </c>
      <c r="J178" s="256" t="str">
        <f>VLOOKUP($A178,'Institution Evaluation'!$A$56:$K$346,10,0)&amp;""</f>
        <v/>
      </c>
      <c r="K178" s="207" t="str">
        <f>IF(VLOOKUP($A178,'Institution Evaluation'!$A$56:$K$346,10,0)=TRUE,"Yes","")</f>
        <v/>
      </c>
      <c r="L178" s="61"/>
      <c r="M178" s="61"/>
      <c r="N178" s="61"/>
      <c r="O178" s="61"/>
      <c r="P178" s="61"/>
      <c r="Q178" s="61"/>
      <c r="R178" s="61"/>
      <c r="S178" s="61"/>
      <c r="T178" s="61"/>
      <c r="U178" s="61"/>
      <c r="V178" s="61"/>
      <c r="W178" s="61"/>
      <c r="X178" s="61"/>
      <c r="Y178" s="61"/>
      <c r="Z178" s="61"/>
    </row>
    <row r="179" ht="15.75" customHeight="1">
      <c r="A179" s="34" t="s">
        <v>183</v>
      </c>
      <c r="B179" s="43" t="str">
        <f>VLOOKUP($A179,Questions!$A$2:$X$333,2,0)</f>
        <v>At the completion of this contract, will data be returned to the institution and/or deleted from all your systems and archives?</v>
      </c>
      <c r="C179" s="206" t="str">
        <f>VLOOKUP($A179,'Institution Evaluation'!$A$56:$K$346,3,0)&amp;""</f>
        <v>Yes</v>
      </c>
      <c r="D179" s="206" t="str">
        <f>VLOOKUP($A179,'Institution Evaluation'!$A$56:$K$346,4,0)&amp;""</f>
        <v>Data will be exported to the institution in agreed formats (e.g., JSON/CSV) and CoGrader will securely delete customer data from production and backups per the DPA and contract (standard deletion/export workflows provide a 90-day export window; secure deletion processes and certificates of destruction are available on request).</v>
      </c>
      <c r="E179" s="214" t="str">
        <f>VLOOKUP($A179,'Institution Evaluation'!$A$56:$K$346,5,0)&amp;""</f>
        <v>State the length of time that the institution's data will be available in the system at the completion of the contract.</v>
      </c>
      <c r="F179" s="217" t="str">
        <f>VLOOKUP($A179,'Institution Evaluation'!$A$56:$K$346,6,0)&amp;""</f>
        <v/>
      </c>
      <c r="G179" s="204" t="str">
        <f>VLOOKUP($A179,'Institution Evaluation'!$A$56:$K$346,7,0)&amp;""</f>
        <v>Yes</v>
      </c>
      <c r="H179" s="205" t="str">
        <f>VLOOKUP($A179,'Institution Evaluation'!$A$56:$K$346,8,0)&amp;""</f>
        <v/>
      </c>
      <c r="I179" s="206" t="str">
        <f>VLOOKUP($A179,'Institution Evaluation'!$A$56:$K$346,9,0)&amp;""</f>
        <v>Standard Importance</v>
      </c>
      <c r="J179" s="256" t="str">
        <f>VLOOKUP($A179,'Institution Evaluation'!$A$56:$K$346,10,0)&amp;""</f>
        <v/>
      </c>
      <c r="K179" s="207" t="str">
        <f>IF(VLOOKUP($A179,'Institution Evaluation'!$A$56:$K$346,10,0)=TRUE,"Yes","")</f>
        <v/>
      </c>
      <c r="L179" s="61"/>
      <c r="M179" s="61"/>
      <c r="N179" s="61"/>
      <c r="O179" s="61"/>
      <c r="P179" s="61"/>
      <c r="Q179" s="61"/>
      <c r="R179" s="61"/>
      <c r="S179" s="61"/>
      <c r="T179" s="61"/>
      <c r="U179" s="61"/>
      <c r="V179" s="61"/>
      <c r="W179" s="61"/>
      <c r="X179" s="61"/>
      <c r="Y179" s="61"/>
      <c r="Z179" s="61"/>
    </row>
    <row r="180" ht="15.75" customHeight="1">
      <c r="A180" s="34" t="s">
        <v>185</v>
      </c>
      <c r="B180" s="43" t="str">
        <f>VLOOKUP($A180,Questions!$A$2:$X$333,2,0)</f>
        <v>Can the institution extract a full or partial backup of data?</v>
      </c>
      <c r="C180" s="206" t="str">
        <f>VLOOKUP($A180,'Institution Evaluation'!$A$56:$K$346,3,0)&amp;""</f>
        <v>Yes</v>
      </c>
      <c r="D180" s="206" t="str">
        <f>VLOOKUP($A180,'Institution Evaluation'!$A$56:$K$346,4,0)&amp;""</f>
        <v>Customers can export full or partial datasets (standard formats such as JSON/CSV). Exports can be performed on demand or scheduled as part of contract transition planning; we support secure transfer mechanisms (SFTP/HTTPS) for delivery.</v>
      </c>
      <c r="E180" s="214" t="str">
        <f>VLOOKUP($A180,'Institution Evaluation'!$A$56:$K$346,5,0)&amp;""</f>
        <v>Provide a general summary of how full and partial backups of data can be extracted.</v>
      </c>
      <c r="F180" s="217" t="str">
        <f>VLOOKUP($A180,'Institution Evaluation'!$A$56:$K$346,6,0)&amp;""</f>
        <v/>
      </c>
      <c r="G180" s="204" t="str">
        <f>VLOOKUP($A180,'Institution Evaluation'!$A$56:$K$346,7,0)&amp;""</f>
        <v>Yes</v>
      </c>
      <c r="H180" s="205" t="str">
        <f>VLOOKUP($A180,'Institution Evaluation'!$A$56:$K$346,8,0)&amp;""</f>
        <v/>
      </c>
      <c r="I180" s="206" t="str">
        <f>VLOOKUP($A180,'Institution Evaluation'!$A$56:$K$346,9,0)&amp;""</f>
        <v>Standard Importance</v>
      </c>
      <c r="J180" s="256" t="str">
        <f>VLOOKUP($A180,'Institution Evaluation'!$A$56:$K$346,10,0)&amp;""</f>
        <v/>
      </c>
      <c r="K180" s="207" t="str">
        <f>IF(VLOOKUP($A180,'Institution Evaluation'!$A$56:$K$346,10,0)=TRUE,"Yes","")</f>
        <v/>
      </c>
      <c r="L180" s="61"/>
      <c r="M180" s="61"/>
      <c r="N180" s="61"/>
      <c r="O180" s="61"/>
      <c r="P180" s="61"/>
      <c r="Q180" s="61"/>
      <c r="R180" s="61"/>
      <c r="S180" s="61"/>
      <c r="T180" s="61"/>
      <c r="U180" s="61"/>
      <c r="V180" s="61"/>
      <c r="W180" s="61"/>
      <c r="X180" s="61"/>
      <c r="Y180" s="61"/>
      <c r="Z180" s="61"/>
    </row>
    <row r="181" ht="15.75" customHeight="1">
      <c r="A181" s="34" t="s">
        <v>187</v>
      </c>
      <c r="B181" s="43" t="str">
        <f>VLOOKUP($A181,Questions!$A$2:$X$333,2,0)</f>
        <v>Do current backups include all operating system software, utilities, security software, application software, and data files necessary for recovery?</v>
      </c>
      <c r="C181" s="206" t="str">
        <f>VLOOKUP($A181,'Institution Evaluation'!$A$56:$K$346,3,0)&amp;""</f>
        <v>Yes</v>
      </c>
      <c r="D181" s="206" t="str">
        <f>VLOOKUP($A181,'Institution Evaluation'!$A$56:$K$346,4,0)&amp;""</f>
        <v>Backup procedures are designed to capture application and data artifacts necessary for recovery. Backup scope includes application data and components required for restore; restore tests are performed (manual restore to staging) at least annually to validate recovery.</v>
      </c>
      <c r="E181" s="214" t="str">
        <f>VLOOKUP($A181,'Institution Evaluation'!$A$56:$K$346,5,0)&amp;""</f>
        <v>Decribe your overall strategy to accomplish these elements.</v>
      </c>
      <c r="F181" s="217" t="str">
        <f>VLOOKUP($A181,'Institution Evaluation'!$A$56:$K$346,6,0)&amp;""</f>
        <v/>
      </c>
      <c r="G181" s="204" t="str">
        <f>VLOOKUP($A181,'Institution Evaluation'!$A$56:$K$346,7,0)&amp;""</f>
        <v>Yes</v>
      </c>
      <c r="H181" s="205" t="str">
        <f>VLOOKUP($A181,'Institution Evaluation'!$A$56:$K$346,8,0)&amp;""</f>
        <v/>
      </c>
      <c r="I181" s="206" t="str">
        <f>VLOOKUP($A181,'Institution Evaluation'!$A$56:$K$346,9,0)&amp;""</f>
        <v>Standard Importance</v>
      </c>
      <c r="J181" s="256" t="str">
        <f>VLOOKUP($A181,'Institution Evaluation'!$A$56:$K$346,10,0)&amp;""</f>
        <v/>
      </c>
      <c r="K181" s="207" t="str">
        <f>IF(VLOOKUP($A181,'Institution Evaluation'!$A$56:$K$346,10,0)=TRUE,"Yes","")</f>
        <v/>
      </c>
      <c r="L181" s="61"/>
      <c r="M181" s="61"/>
      <c r="N181" s="61"/>
      <c r="O181" s="61"/>
      <c r="P181" s="61"/>
      <c r="Q181" s="61"/>
      <c r="R181" s="61"/>
      <c r="S181" s="61"/>
      <c r="T181" s="61"/>
      <c r="U181" s="61"/>
      <c r="V181" s="61"/>
      <c r="W181" s="61"/>
      <c r="X181" s="61"/>
      <c r="Y181" s="61"/>
      <c r="Z181" s="61"/>
    </row>
    <row r="182" ht="15.75" customHeight="1">
      <c r="A182" s="34" t="s">
        <v>189</v>
      </c>
      <c r="B182" s="43" t="str">
        <f>VLOOKUP($A182,Questions!$A$2:$X$333,2,0)</f>
        <v>Are you performing off-site backups (i.e., digitally moved off site)?</v>
      </c>
      <c r="C182" s="206" t="str">
        <f>VLOOKUP($A182,'Institution Evaluation'!$A$56:$K$346,3,0)&amp;""</f>
        <v>Yes</v>
      </c>
      <c r="D182" s="206" t="str">
        <f>VLOOKUP($A182,'Institution Evaluation'!$A$56:$K$346,4,0)&amp;""</f>
        <v>Backups are stored in geographically redundant cloud regions within the United States.</v>
      </c>
      <c r="E182" s="214" t="str">
        <f>VLOOKUP($A182,'Institution Evaluation'!$A$56:$K$346,5,0)&amp;""</f>
        <v>Summarize your off-site backup strategy.</v>
      </c>
      <c r="F182" s="217" t="str">
        <f>VLOOKUP($A182,'Institution Evaluation'!$A$56:$K$346,6,0)&amp;""</f>
        <v/>
      </c>
      <c r="G182" s="204" t="str">
        <f>VLOOKUP($A182,'Institution Evaluation'!$A$56:$K$346,7,0)&amp;""</f>
        <v>Yes</v>
      </c>
      <c r="H182" s="205" t="str">
        <f>VLOOKUP($A182,'Institution Evaluation'!$A$56:$K$346,8,0)&amp;""</f>
        <v/>
      </c>
      <c r="I182" s="206" t="str">
        <f>VLOOKUP($A182,'Institution Evaluation'!$A$56:$K$346,9,0)&amp;""</f>
        <v>Standard Importance</v>
      </c>
      <c r="J182" s="256" t="str">
        <f>VLOOKUP($A182,'Institution Evaluation'!$A$56:$K$346,10,0)&amp;""</f>
        <v/>
      </c>
      <c r="K182" s="207" t="str">
        <f>IF(VLOOKUP($A182,'Institution Evaluation'!$A$56:$K$346,10,0)=TRUE,"Yes","")</f>
        <v/>
      </c>
      <c r="L182" s="61"/>
      <c r="M182" s="61"/>
      <c r="N182" s="61"/>
      <c r="O182" s="61"/>
      <c r="P182" s="61"/>
      <c r="Q182" s="61"/>
      <c r="R182" s="61"/>
      <c r="S182" s="61"/>
      <c r="T182" s="61"/>
      <c r="U182" s="61"/>
      <c r="V182" s="61"/>
      <c r="W182" s="61"/>
      <c r="X182" s="61"/>
      <c r="Y182" s="61"/>
      <c r="Z182" s="61"/>
    </row>
    <row r="183" ht="15.75" customHeight="1">
      <c r="A183" s="34" t="s">
        <v>191</v>
      </c>
      <c r="B183" s="43" t="str">
        <f>VLOOKUP($A183,Questions!$A$2:$X$333,2,0)</f>
        <v>Are physical backups taken off-site (i.e., physically moved off site)?</v>
      </c>
      <c r="C183" s="206" t="str">
        <f>VLOOKUP($A183,'Institution Evaluation'!$A$56:$K$346,3,0)&amp;""</f>
        <v>Yes</v>
      </c>
      <c r="D183" s="206" t="str">
        <f>VLOOKUP($A183,'Institution Evaluation'!$A$56:$K$346,4,0)&amp;""</f>
        <v>For cloud deployments, physical media are managed by the cloud provider. If any physical backups or exports are required, they follow our secure chain-of-custody, encrypted transport, and storage procedures. </v>
      </c>
      <c r="E183" s="214" t="str">
        <f>VLOOKUP($A183,'Institution Evaluation'!$A$56:$K$346,5,0)&amp;""</f>
        <v>Provide the distance (in miles) between the primary and off-site locations.</v>
      </c>
      <c r="F183" s="217" t="str">
        <f>VLOOKUP($A183,'Institution Evaluation'!$A$56:$K$346,6,0)&amp;""</f>
        <v/>
      </c>
      <c r="G183" s="204" t="str">
        <f>VLOOKUP($A183,'Institution Evaluation'!$A$56:$K$346,7,0)&amp;""</f>
        <v>Yes</v>
      </c>
      <c r="H183" s="205" t="str">
        <f>VLOOKUP($A183,'Institution Evaluation'!$A$56:$K$346,8,0)&amp;""</f>
        <v/>
      </c>
      <c r="I183" s="206" t="str">
        <f>VLOOKUP($A183,'Institution Evaluation'!$A$56:$K$346,9,0)&amp;""</f>
        <v>Standard Importance</v>
      </c>
      <c r="J183" s="256" t="str">
        <f>VLOOKUP($A183,'Institution Evaluation'!$A$56:$K$346,10,0)&amp;""</f>
        <v/>
      </c>
      <c r="K183" s="207" t="str">
        <f>IF(VLOOKUP($A183,'Institution Evaluation'!$A$56:$K$346,10,0)=TRUE,"Yes","")</f>
        <v/>
      </c>
      <c r="L183" s="61"/>
      <c r="M183" s="61"/>
      <c r="N183" s="61"/>
      <c r="O183" s="61"/>
      <c r="P183" s="61"/>
      <c r="Q183" s="61"/>
      <c r="R183" s="61"/>
      <c r="S183" s="61"/>
      <c r="T183" s="61"/>
      <c r="U183" s="61"/>
      <c r="V183" s="61"/>
      <c r="W183" s="61"/>
      <c r="X183" s="61"/>
      <c r="Y183" s="61"/>
      <c r="Z183" s="61"/>
    </row>
    <row r="184" ht="15.75" customHeight="1">
      <c r="A184" s="34" t="s">
        <v>193</v>
      </c>
      <c r="B184" s="43" t="str">
        <f>VLOOKUP($A184,Questions!$A$2:$X$333,2,0)</f>
        <v>Are data backups encrypted?</v>
      </c>
      <c r="C184" s="206" t="str">
        <f>VLOOKUP($A184,'Institution Evaluation'!$A$56:$K$346,3,0)&amp;""</f>
        <v>Yes</v>
      </c>
      <c r="D184" s="206" t="str">
        <f>VLOOKUP($A184,'Institution Evaluation'!$A$56:$K$346,4,0)&amp;""</f>
        <v>Backups are encrypted at rest with strong cryptography (AES-256 or provider equivalent) and encrypted in transit when transferred. Encryption keys are managed via secure key management.</v>
      </c>
      <c r="E184" s="214" t="str">
        <f>VLOOKUP($A184,'Institution Evaluation'!$A$56:$K$346,5,0)&amp;""</f>
        <v>Summarize the encryption algorithm/strategy you are using to secure backups.</v>
      </c>
      <c r="F184" s="217" t="str">
        <f>VLOOKUP($A184,'Institution Evaluation'!$A$56:$K$346,6,0)&amp;""</f>
        <v/>
      </c>
      <c r="G184" s="204" t="str">
        <f>VLOOKUP($A184,'Institution Evaluation'!$A$56:$K$346,7,0)&amp;""</f>
        <v>Yes</v>
      </c>
      <c r="H184" s="205" t="str">
        <f>VLOOKUP($A184,'Institution Evaluation'!$A$56:$K$346,8,0)&amp;""</f>
        <v/>
      </c>
      <c r="I184" s="206" t="str">
        <f>VLOOKUP($A184,'Institution Evaluation'!$A$56:$K$346,9,0)&amp;""</f>
        <v>Minor Importance</v>
      </c>
      <c r="J184" s="256" t="str">
        <f>VLOOKUP($A184,'Institution Evaluation'!$A$56:$K$346,10,0)&amp;""</f>
        <v/>
      </c>
      <c r="K184" s="207" t="str">
        <f>IF(VLOOKUP($A184,'Institution Evaluation'!$A$56:$K$346,10,0)=TRUE,"Yes","")</f>
        <v/>
      </c>
      <c r="L184" s="61"/>
      <c r="M184" s="61"/>
      <c r="N184" s="61"/>
      <c r="O184" s="61"/>
      <c r="P184" s="61"/>
      <c r="Q184" s="61"/>
      <c r="R184" s="61"/>
      <c r="S184" s="61"/>
      <c r="T184" s="61"/>
      <c r="U184" s="61"/>
      <c r="V184" s="61"/>
      <c r="W184" s="61"/>
      <c r="X184" s="61"/>
      <c r="Y184" s="61"/>
      <c r="Z184" s="61"/>
    </row>
    <row r="185" ht="15.75" customHeight="1">
      <c r="A185" s="34" t="s">
        <v>195</v>
      </c>
      <c r="B185" s="43" t="str">
        <f>VLOOKUP($A185,Questions!$A$2:$X$333,2,0)</f>
        <v>Do you have a media handling process that is documented and currently implemented that meets established business needs and regulatory requirements, including end-of-life, repurposing, and data-sanitization procedures?</v>
      </c>
      <c r="C185" s="206" t="str">
        <f>VLOOKUP($A185,'Institution Evaluation'!$A$56:$K$346,3,0)&amp;""</f>
        <v>Yes</v>
      </c>
      <c r="D185" s="206" t="str">
        <f>VLOOKUP($A185,'Institution Evaluation'!$A$56:$K$346,4,0)&amp;""</f>
        <v>CoGrader maintains an Asset Management and Media Handling Policy that documents acquisition, inventory, secure storage, sanitization and disposal. Media end-of-life procedures require approved sanitization (destruction or cryptographic erase) and a certificate of destruction for third-party disposals.</v>
      </c>
      <c r="E185" s="214" t="str">
        <f>VLOOKUP($A185,'Institution Evaluation'!$A$56:$K$346,5,0)&amp;""</f>
        <v>Provide documented details of this process (link or attached).</v>
      </c>
      <c r="F185" s="217" t="str">
        <f>VLOOKUP($A185,'Institution Evaluation'!$A$56:$K$346,6,0)&amp;""</f>
        <v/>
      </c>
      <c r="G185" s="204" t="str">
        <f>VLOOKUP($A185,'Institution Evaluation'!$A$56:$K$346,7,0)&amp;""</f>
        <v>Yes</v>
      </c>
      <c r="H185" s="205" t="str">
        <f>VLOOKUP($A185,'Institution Evaluation'!$A$56:$K$346,8,0)&amp;""</f>
        <v/>
      </c>
      <c r="I185" s="206" t="str">
        <f>VLOOKUP($A185,'Institution Evaluation'!$A$56:$K$346,9,0)&amp;""</f>
        <v>Standard Importance</v>
      </c>
      <c r="J185" s="256" t="str">
        <f>VLOOKUP($A185,'Institution Evaluation'!$A$56:$K$346,10,0)&amp;""</f>
        <v/>
      </c>
      <c r="K185" s="207" t="str">
        <f>IF(VLOOKUP($A185,'Institution Evaluation'!$A$56:$K$346,10,0)=TRUE,"Yes","")</f>
        <v/>
      </c>
      <c r="L185" s="61"/>
      <c r="M185" s="61"/>
      <c r="N185" s="61"/>
      <c r="O185" s="61"/>
      <c r="P185" s="61"/>
      <c r="Q185" s="61"/>
      <c r="R185" s="61"/>
      <c r="S185" s="61"/>
      <c r="T185" s="61"/>
      <c r="U185" s="61"/>
      <c r="V185" s="61"/>
      <c r="W185" s="61"/>
      <c r="X185" s="61"/>
      <c r="Y185" s="61"/>
      <c r="Z185" s="61"/>
    </row>
    <row r="186" ht="15.75" customHeight="1">
      <c r="A186" s="34" t="s">
        <v>198</v>
      </c>
      <c r="B186" s="43" t="str">
        <f>VLOOKUP($A186,Questions!$A$2:$X$333,2,0)</f>
        <v>Does your staff (or third party) have access to institutional data (e.g., financial, PHI, or other sensitive information) through any means?</v>
      </c>
      <c r="C186" s="206" t="str">
        <f>VLOOKUP($A186,'Institution Evaluation'!$A$56:$K$346,3,0)&amp;""</f>
        <v>No</v>
      </c>
      <c r="D186" s="206" t="str">
        <f>VLOOKUP($A186,'Institution Evaluation'!$A$56:$K$346,4,0)&amp;""</f>
        <v/>
      </c>
      <c r="E186" s="214" t="str">
        <f>VLOOKUP($A186,'Institution Evaluation'!$A$56:$K$346,5,0)&amp;""</f>
        <v/>
      </c>
      <c r="F186" s="217" t="str">
        <f>VLOOKUP($A186,'Institution Evaluation'!$A$56:$K$346,6,0)&amp;""</f>
        <v/>
      </c>
      <c r="G186" s="204" t="str">
        <f>VLOOKUP($A186,'Institution Evaluation'!$A$56:$K$346,7,0)&amp;""</f>
        <v>No</v>
      </c>
      <c r="H186" s="205" t="str">
        <f>VLOOKUP($A186,'Institution Evaluation'!$A$56:$K$346,8,0)&amp;""</f>
        <v/>
      </c>
      <c r="I186" s="206" t="str">
        <f>VLOOKUP($A186,'Institution Evaluation'!$A$56:$K$346,9,0)&amp;""</f>
        <v>Standard Importance</v>
      </c>
      <c r="J186" s="256" t="str">
        <f>VLOOKUP($A186,'Institution Evaluation'!$A$56:$K$346,10,0)&amp;""</f>
        <v/>
      </c>
      <c r="K186" s="207" t="str">
        <f>IF(VLOOKUP($A186,'Institution Evaluation'!$A$56:$K$346,10,0)=TRUE,"Yes","")</f>
        <v/>
      </c>
      <c r="L186" s="61"/>
      <c r="M186" s="61"/>
      <c r="N186" s="61"/>
      <c r="O186" s="61"/>
      <c r="P186" s="61"/>
      <c r="Q186" s="61"/>
      <c r="R186" s="61"/>
      <c r="S186" s="61"/>
      <c r="T186" s="61"/>
      <c r="U186" s="61"/>
      <c r="V186" s="61"/>
      <c r="W186" s="61"/>
      <c r="X186" s="61"/>
      <c r="Y186" s="61"/>
      <c r="Z186" s="61"/>
    </row>
    <row r="187" ht="15.75" customHeight="1">
      <c r="A187" s="34" t="s">
        <v>207</v>
      </c>
      <c r="B187" s="43" t="str">
        <f>VLOOKUP($A187,Questions!$A$2:$X$333,2,0)</f>
        <v>Are involatile backup copies made according to predefined schedules and securely stored and protected?</v>
      </c>
      <c r="C187" s="206" t="str">
        <f>VLOOKUP($A187,'Institution Evaluation'!$A$56:$K$346,3,0)&amp;""</f>
        <v>Yes</v>
      </c>
      <c r="D187" s="206" t="str">
        <f>VLOOKUP($A187,'Institution Evaluation'!$A$56:$K$346,4,0)&amp;""</f>
        <v>Immutable/immutable-style snapshots and integrity-protected backups are used where required. Backups are made according to predefined schedules, stored in write-protected/immutability-capable cloud storage, encrypted at rest, and access-restricted. Retention periods (default and extended) are specified in the backup policy and can be adjusted contractually; standard backup retention for transactional backups is 90 days, with archive options for longer retention.</v>
      </c>
      <c r="E187" s="214" t="str">
        <f>VLOOKUP($A187,'Institution Evaluation'!$A$56:$K$346,5,0)&amp;""</f>
        <v>If your strategy uses different processes for services and data, ensure that all strategies are clearly stated and supported.</v>
      </c>
      <c r="F187" s="217" t="str">
        <f>VLOOKUP($A187,'Institution Evaluation'!$A$56:$K$346,6,0)&amp;""</f>
        <v/>
      </c>
      <c r="G187" s="204" t="str">
        <f>VLOOKUP($A187,'Institution Evaluation'!$A$56:$K$346,7,0)&amp;""</f>
        <v>Yes</v>
      </c>
      <c r="H187" s="205" t="str">
        <f>VLOOKUP($A187,'Institution Evaluation'!$A$56:$K$346,8,0)&amp;""</f>
        <v/>
      </c>
      <c r="I187" s="206" t="str">
        <f>VLOOKUP($A187,'Institution Evaluation'!$A$56:$K$346,9,0)&amp;""</f>
        <v>Minor Importance</v>
      </c>
      <c r="J187" s="256" t="str">
        <f>VLOOKUP($A187,'Institution Evaluation'!$A$56:$K$346,10,0)&amp;""</f>
        <v/>
      </c>
      <c r="K187" s="207" t="str">
        <f>IF(VLOOKUP($A187,'Institution Evaluation'!$A$56:$K$346,10,0)=TRUE,"Yes","")</f>
        <v/>
      </c>
      <c r="L187" s="61"/>
      <c r="M187" s="61"/>
      <c r="N187" s="61"/>
      <c r="O187" s="61"/>
      <c r="P187" s="61"/>
      <c r="Q187" s="61"/>
      <c r="R187" s="61"/>
      <c r="S187" s="61"/>
      <c r="T187" s="61"/>
      <c r="U187" s="61"/>
      <c r="V187" s="61"/>
      <c r="W187" s="61"/>
      <c r="X187" s="61"/>
      <c r="Y187" s="61"/>
      <c r="Z187" s="61"/>
    </row>
    <row r="188" ht="15.75" customHeight="1">
      <c r="A188" s="34" t="s">
        <v>209</v>
      </c>
      <c r="B188" s="43" t="str">
        <f>VLOOKUP($A188,Questions!$A$2:$X$333,2,0)</f>
        <v>Do you have a cryptographic key management process (generation, exchange, storage, safeguards, use, vetting, and replacement) that is documented and currently implemented, for all system components (e.g., database, system, web, etc.)?</v>
      </c>
      <c r="C188" s="206" t="str">
        <f>VLOOKUP($A188,'Institution Evaluation'!$A$56:$K$346,3,0)&amp;""</f>
        <v>Yes</v>
      </c>
      <c r="D188" s="206" t="str">
        <f>VLOOKUP($A188,'Institution Evaluation'!$A$56:$K$346,4,0)&amp;""</f>
        <v>CoGrader maintains a documented Key Management policy. Keys are generated, stored and managed using HSMs or cloud-KMS (GCP KMS). Practices include role-based access, key separation for environments, periodic rotation, restricted access approval, logging of key usage, secure key backup/escrow processes, and procedures for key compromise and key retirement. Customer-managed keys (CMEK) and HSM-backed key storage are supported where contractually required.</v>
      </c>
      <c r="E188" s="214" t="str">
        <f>VLOOKUP($A188,'Institution Evaluation'!$A$56:$K$346,5,0)&amp;""</f>
        <v>Summarize your cryptographic key management process.</v>
      </c>
      <c r="F188" s="217" t="str">
        <f>VLOOKUP($A188,'Institution Evaluation'!$A$56:$K$346,6,0)&amp;""</f>
        <v/>
      </c>
      <c r="G188" s="204" t="str">
        <f>VLOOKUP($A188,'Institution Evaluation'!$A$56:$K$346,7,0)&amp;""</f>
        <v>Yes</v>
      </c>
      <c r="H188" s="205" t="str">
        <f>VLOOKUP($A188,'Institution Evaluation'!$A$56:$K$346,8,0)&amp;""</f>
        <v/>
      </c>
      <c r="I188" s="206" t="str">
        <f>VLOOKUP($A188,'Institution Evaluation'!$A$56:$K$346,9,0)&amp;""</f>
        <v>Minor Importance</v>
      </c>
      <c r="J188" s="256" t="str">
        <f>VLOOKUP($A188,'Institution Evaluation'!$A$56:$K$346,10,0)&amp;""</f>
        <v/>
      </c>
      <c r="K188" s="207" t="str">
        <f>IF(VLOOKUP($A188,'Institution Evaluation'!$A$56:$K$346,10,0)=TRUE,"Yes","")</f>
        <v/>
      </c>
      <c r="L188" s="61"/>
      <c r="M188" s="61"/>
      <c r="N188" s="61"/>
      <c r="O188" s="61"/>
      <c r="P188" s="61"/>
      <c r="Q188" s="61"/>
      <c r="R188" s="61"/>
      <c r="S188" s="61"/>
      <c r="T188" s="61"/>
      <c r="U188" s="61"/>
      <c r="V188" s="61"/>
      <c r="W188" s="61"/>
      <c r="X188" s="61"/>
      <c r="Y188" s="61"/>
      <c r="Z188" s="61"/>
    </row>
    <row r="189" ht="15.75" customHeight="1">
      <c r="A189" s="18" t="str">
        <f>VLOOKUP(LEFT($A190,4),'Auto Responses'!$N$4:$O$38,2,0)&amp;""</f>
        <v> Datacenter</v>
      </c>
      <c r="B189" s="40"/>
      <c r="C189" s="41"/>
      <c r="D189" s="41"/>
      <c r="E189" s="212"/>
      <c r="F189" s="199" t="s">
        <v>653</v>
      </c>
      <c r="G189" s="208" t="s">
        <v>648</v>
      </c>
      <c r="H189" s="208" t="s">
        <v>649</v>
      </c>
      <c r="I189" s="208" t="s">
        <v>650</v>
      </c>
      <c r="J189" s="208" t="s">
        <v>651</v>
      </c>
      <c r="K189" s="41"/>
      <c r="L189" s="2"/>
      <c r="M189" s="2"/>
      <c r="N189" s="2"/>
      <c r="O189" s="2"/>
      <c r="P189" s="2"/>
      <c r="Q189" s="2"/>
      <c r="R189" s="2"/>
      <c r="S189" s="2"/>
      <c r="T189" s="2"/>
      <c r="U189" s="2"/>
      <c r="V189" s="2"/>
      <c r="W189" s="2"/>
      <c r="X189" s="2"/>
      <c r="Y189" s="2"/>
      <c r="Z189" s="2"/>
    </row>
    <row r="190" ht="15.75" customHeight="1">
      <c r="A190" s="34" t="s">
        <v>239</v>
      </c>
      <c r="B190" s="43" t="str">
        <f>VLOOKUP($A190,Questions!$A$2:$X$333,2,0)</f>
        <v>Select your hosting option.</v>
      </c>
      <c r="C190" s="206" t="str">
        <f>VLOOKUP($A190,'Institution Evaluation'!$A$56:$K$346,3,0)&amp;""</f>
        <v>GCP</v>
      </c>
      <c r="D190" s="206" t="str">
        <f>VLOOKUP($A190,'Institution Evaluation'!$A$56:$K$346,4,0)&amp;""</f>
        <v>CoGrader’s production environment is hosted on Google Cloud Platform (GCP). System architecture and production boundaries are documented in our SOC-2 System Description. We rely on GCP for infrastructure services and implement additional CoGrader controls at the application layer.</v>
      </c>
      <c r="E190" s="214" t="str">
        <f>VLOOKUP($A190,'Institution Evaluation'!$A$56:$K$346,5,0)&amp;""</f>
        <v/>
      </c>
      <c r="F190" s="217" t="str">
        <f>VLOOKUP($A190,'Institution Evaluation'!$A$56:$K$346,6,0)&amp;""</f>
        <v/>
      </c>
      <c r="G190" s="204" t="str">
        <f>VLOOKUP($A190,'Institution Evaluation'!$A$56:$K$346,7,0)&amp;""</f>
        <v>Not scored</v>
      </c>
      <c r="H190" s="205" t="str">
        <f>VLOOKUP($A190,'Institution Evaluation'!$A$56:$K$346,8,0)&amp;""</f>
        <v/>
      </c>
      <c r="I190" s="206" t="str">
        <f>VLOOKUP($A190,'Institution Evaluation'!$A$56:$K$346,9,0)&amp;""</f>
        <v/>
      </c>
      <c r="J190" s="256" t="str">
        <f>VLOOKUP($A190,'Institution Evaluation'!$A$56:$K$346,10,0)&amp;""</f>
        <v/>
      </c>
      <c r="K190" s="207" t="str">
        <f>IF(VLOOKUP($A190,'Institution Evaluation'!$A$56:$K$346,10,0)=TRUE,"Yes","")</f>
        <v/>
      </c>
      <c r="L190" s="61"/>
      <c r="M190" s="61"/>
      <c r="N190" s="61"/>
      <c r="O190" s="61"/>
      <c r="P190" s="61"/>
      <c r="Q190" s="61"/>
      <c r="R190" s="61"/>
      <c r="S190" s="61"/>
      <c r="T190" s="61"/>
      <c r="U190" s="61"/>
      <c r="V190" s="61"/>
      <c r="W190" s="61"/>
      <c r="X190" s="61"/>
      <c r="Y190" s="61"/>
      <c r="Z190" s="61"/>
    </row>
    <row r="191" ht="15.75" customHeight="1">
      <c r="A191" s="34" t="s">
        <v>243</v>
      </c>
      <c r="B191" s="43" t="str">
        <f>VLOOKUP($A191,Questions!$A$2:$X$333,2,0)</f>
        <v>Are you generally able to accommodate storing each institution's data within its geographic region?</v>
      </c>
      <c r="C191" s="206" t="str">
        <f>VLOOKUP($A191,'Institution Evaluation'!$A$56:$K$346,3,0)&amp;""</f>
        <v>Yes</v>
      </c>
      <c r="D191" s="206" t="str">
        <f>VLOOKUP($A191,'Institution Evaluation'!$A$56:$K$346,4,0)&amp;""</f>
        <v>We use GCP region selection to support geographic data residency requirements. Where customers require data to reside in a specific region or geography, we will architect the tenant to use the appropriate cloud region and document the configuration in the contract/implementation plan. Evidence: SOC-2 System Description and onboarding playbook.</v>
      </c>
      <c r="E191" s="214" t="str">
        <f>VLOOKUP($A191,'Institution Evaluation'!$A$56:$K$346,5,0)&amp;""</f>
        <v>Please indicate which geographic regions you can provide storage in the Additional Info column.</v>
      </c>
      <c r="F191" s="217" t="str">
        <f>VLOOKUP($A191,'Institution Evaluation'!$A$56:$K$346,6,0)&amp;""</f>
        <v/>
      </c>
      <c r="G191" s="204" t="str">
        <f>VLOOKUP($A191,'Institution Evaluation'!$A$56:$K$346,7,0)&amp;""</f>
        <v>Yes</v>
      </c>
      <c r="H191" s="205" t="str">
        <f>VLOOKUP($A191,'Institution Evaluation'!$A$56:$K$346,8,0)&amp;""</f>
        <v/>
      </c>
      <c r="I191" s="206" t="str">
        <f>VLOOKUP($A191,'Institution Evaluation'!$A$56:$K$346,9,0)&amp;""</f>
        <v>Standard Importance</v>
      </c>
      <c r="J191" s="256" t="str">
        <f>VLOOKUP($A191,'Institution Evaluation'!$A$56:$K$346,10,0)&amp;""</f>
        <v/>
      </c>
      <c r="K191" s="207" t="str">
        <f>IF(VLOOKUP($A191,'Institution Evaluation'!$A$56:$K$346,10,0)=TRUE,"Yes","")</f>
        <v/>
      </c>
      <c r="L191" s="61"/>
      <c r="M191" s="61"/>
      <c r="N191" s="61"/>
      <c r="O191" s="61"/>
      <c r="P191" s="61"/>
      <c r="Q191" s="61"/>
      <c r="R191" s="61"/>
      <c r="S191" s="61"/>
      <c r="T191" s="61"/>
      <c r="U191" s="61"/>
      <c r="V191" s="61"/>
      <c r="W191" s="61"/>
      <c r="X191" s="61"/>
      <c r="Y191" s="61"/>
      <c r="Z191" s="61"/>
    </row>
    <row r="192" ht="15.75" customHeight="1">
      <c r="A192" s="18" t="str">
        <f>VLOOKUP(LEFT($A193,4),'Auto Responses'!$N$4:$O$38,2,0)&amp;""</f>
        <v> Firewalls, IDS, IPS, and Networking</v>
      </c>
      <c r="B192" s="40"/>
      <c r="C192" s="41"/>
      <c r="D192" s="41"/>
      <c r="E192" s="212"/>
      <c r="F192" s="199" t="s">
        <v>653</v>
      </c>
      <c r="G192" s="208" t="s">
        <v>648</v>
      </c>
      <c r="H192" s="208" t="s">
        <v>649</v>
      </c>
      <c r="I192" s="208" t="s">
        <v>650</v>
      </c>
      <c r="J192" s="208" t="s">
        <v>651</v>
      </c>
      <c r="K192" s="41"/>
      <c r="L192" s="2"/>
      <c r="M192" s="2"/>
      <c r="N192" s="2"/>
      <c r="O192" s="2"/>
      <c r="P192" s="2"/>
      <c r="Q192" s="2"/>
      <c r="R192" s="2"/>
      <c r="S192" s="2"/>
      <c r="T192" s="2"/>
      <c r="U192" s="2"/>
      <c r="V192" s="2"/>
      <c r="W192" s="2"/>
      <c r="X192" s="2"/>
      <c r="Y192" s="2"/>
      <c r="Z192" s="2"/>
    </row>
    <row r="193" ht="15.75" customHeight="1">
      <c r="A193" s="34" t="s">
        <v>263</v>
      </c>
      <c r="B193" s="43" t="str">
        <f>VLOOKUP($A193,Questions!$A$2:$X$333,2,0)</f>
        <v>Are you utilizing a stateful packet inspection (SPI) firewall?*</v>
      </c>
      <c r="C193" s="206" t="str">
        <f>VLOOKUP($A193,'Institution Evaluation'!$A$56:$K$346,3,0)&amp;""</f>
        <v>Yes</v>
      </c>
      <c r="D193" s="206" t="str">
        <f>VLOOKUP($A193,'Institution Evaluation'!$A$56:$K$346,4,0)&amp;""</f>
        <v>Yes. CoGrader uses firewalls configured to prevent unauthorized access (Control CA-66). Our infrastructure is hosted on Google Cloud Platform, which provides enterprise-grade VPC firewall capabilities with stateful packet inspection as part of the underlying cloud security architecture. Firewall rulesets are reviewed at least annually, and required changes are tracked to completion (Control CA-71). Privileged access to the firewall is restricted to authorized users with a documented business need (Control CA-43).</v>
      </c>
      <c r="E193" s="214" t="str">
        <f>VLOOKUP($A193,'Institution Evaluation'!$A$56:$K$346,5,0)&amp;""</f>
        <v>Describe the currently implemented SPI firewall.</v>
      </c>
      <c r="F193" s="217" t="str">
        <f>VLOOKUP($A193,'Institution Evaluation'!$A$56:$K$346,6,0)&amp;""</f>
        <v/>
      </c>
      <c r="G193" s="204" t="str">
        <f>VLOOKUP($A193,'Institution Evaluation'!$A$56:$K$346,7,0)&amp;""</f>
        <v>Yes</v>
      </c>
      <c r="H193" s="205" t="str">
        <f>VLOOKUP($A193,'Institution Evaluation'!$A$56:$K$346,8,0)&amp;""</f>
        <v/>
      </c>
      <c r="I193" s="206" t="str">
        <f>VLOOKUP($A193,'Institution Evaluation'!$A$56:$K$346,9,0)&amp;""</f>
        <v>Critical Importance</v>
      </c>
      <c r="J193" s="256" t="str">
        <f>VLOOKUP($A193,'Institution Evaluation'!$A$56:$K$346,10,0)&amp;""</f>
        <v/>
      </c>
      <c r="K193" s="207" t="str">
        <f>IF(VLOOKUP($A193,'Institution Evaluation'!$A$56:$K$346,10,0)=TRUE,"Yes","")</f>
        <v/>
      </c>
      <c r="L193" s="61"/>
      <c r="M193" s="61"/>
      <c r="N193" s="61"/>
      <c r="O193" s="61"/>
      <c r="P193" s="61"/>
      <c r="Q193" s="61"/>
      <c r="R193" s="61"/>
      <c r="S193" s="61"/>
      <c r="T193" s="61"/>
      <c r="U193" s="61"/>
      <c r="V193" s="61"/>
      <c r="W193" s="61"/>
      <c r="X193" s="61"/>
      <c r="Y193" s="61"/>
      <c r="Z193" s="61"/>
    </row>
    <row r="194" ht="15.75" customHeight="1">
      <c r="A194" s="34" t="s">
        <v>265</v>
      </c>
      <c r="B194" s="43" t="str">
        <f>VLOOKUP($A194,Questions!$A$2:$X$333,2,0)</f>
        <v>Do you have a documented policy for firewall change requests?*</v>
      </c>
      <c r="C194" s="206" t="str">
        <f>VLOOKUP($A194,'Institution Evaluation'!$A$56:$K$346,3,0)&amp;""</f>
        <v>Yes</v>
      </c>
      <c r="D194" s="206" t="str">
        <f>VLOOKUP($A194,'Institution Evaluation'!$A$56:$K$346,4,0)&amp;""</f>
        <v>Yes. CoGrader maintains a formal Change Management Policy that governs all changes to infrastructure and network configurations. Specifically:
All change requests are evaluated by the product management team based on alignment with business strategy, prioritized according to benefits, urgency, required effort, and potential security impacts
Changes must be authorized, formally documented, tested, reviewed, and approved prior to implementation in the production environment (Control CA-39)
A dedicated ticket is created for each request using CoGrader's change management and ticketing tools
Firewall rulesets are reviewed at least annually, and required changes are tracked to completion (Control CA-71)
Network and system hardening standards are documented based on industry best practices and reviewed at least annually (Control CA-70)</v>
      </c>
      <c r="E194" s="214" t="str">
        <f>VLOOKUP($A194,'Institution Evaluation'!$A$56:$K$346,5,0)&amp;""</f>
        <v>Describe your documented firewall change request policy.</v>
      </c>
      <c r="F194" s="217" t="str">
        <f>VLOOKUP($A194,'Institution Evaluation'!$A$56:$K$346,6,0)&amp;""</f>
        <v/>
      </c>
      <c r="G194" s="204" t="str">
        <f>VLOOKUP($A194,'Institution Evaluation'!$A$56:$K$346,7,0)&amp;""</f>
        <v>Yes</v>
      </c>
      <c r="H194" s="205" t="str">
        <f>VLOOKUP($A194,'Institution Evaluation'!$A$56:$K$346,8,0)&amp;""</f>
        <v/>
      </c>
      <c r="I194" s="206" t="str">
        <f>VLOOKUP($A194,'Institution Evaluation'!$A$56:$K$346,9,0)&amp;""</f>
        <v>Critical Importance</v>
      </c>
      <c r="J194" s="256" t="str">
        <f>VLOOKUP($A194,'Institution Evaluation'!$A$56:$K$346,10,0)&amp;""</f>
        <v/>
      </c>
      <c r="K194" s="207" t="str">
        <f>IF(VLOOKUP($A194,'Institution Evaluation'!$A$56:$K$346,10,0)=TRUE,"Yes","")</f>
        <v/>
      </c>
      <c r="L194" s="61"/>
      <c r="M194" s="61"/>
      <c r="N194" s="61"/>
      <c r="O194" s="61"/>
      <c r="P194" s="61"/>
      <c r="Q194" s="61"/>
      <c r="R194" s="61"/>
      <c r="S194" s="61"/>
      <c r="T194" s="61"/>
      <c r="U194" s="61"/>
      <c r="V194" s="61"/>
      <c r="W194" s="61"/>
      <c r="X194" s="61"/>
      <c r="Y194" s="61"/>
      <c r="Z194" s="61"/>
    </row>
    <row r="195" ht="15.75" customHeight="1">
      <c r="A195" s="34" t="s">
        <v>267</v>
      </c>
      <c r="B195" s="43" t="str">
        <f>VLOOKUP($A195,Questions!$A$2:$X$333,2,0)</f>
        <v>Have you implemented an intrusion detection system (network-based)?*</v>
      </c>
      <c r="C195" s="206" t="str">
        <f>VLOOKUP($A195,'Institution Evaluation'!$A$56:$K$346,3,0)&amp;""</f>
        <v>Yes</v>
      </c>
      <c r="D195" s="206" t="str">
        <f>VLOOKUP($A195,'Institution Evaluation'!$A$56:$K$346,4,0)&amp;""</f>
        <v>Yes. CoGrader uses an intrusion detection system to provide continuous monitoring of the company's network and early detection of potential security breaches (Controls CA-68, CA-69). This capability is part of our broader security monitoring program, which includes:
A log management tool to identify events that may have a potential impact on security objectives (Control CA-17)
Infrastructure monitoring tools that generate alerts when specific predefined thresholds are met (Control CA-76)
Regular use of external intelligence sources to track newly discovered threats and vulnerabilities
Logging and analysis of unusual system activities to identify and mitigate potential threats</v>
      </c>
      <c r="E195" s="214" t="str">
        <f>VLOOKUP($A195,'Institution Evaluation'!$A$56:$K$346,5,0)&amp;""</f>
        <v>Describe the currently implemented IDS.</v>
      </c>
      <c r="F195" s="217" t="str">
        <f>VLOOKUP($A195,'Institution Evaluation'!$A$56:$K$346,6,0)&amp;""</f>
        <v/>
      </c>
      <c r="G195" s="204" t="str">
        <f>VLOOKUP($A195,'Institution Evaluation'!$A$56:$K$346,7,0)&amp;""</f>
        <v>Yes</v>
      </c>
      <c r="H195" s="205" t="str">
        <f>VLOOKUP($A195,'Institution Evaluation'!$A$56:$K$346,8,0)&amp;""</f>
        <v/>
      </c>
      <c r="I195" s="206" t="str">
        <f>VLOOKUP($A195,'Institution Evaluation'!$A$56:$K$346,9,0)&amp;""</f>
        <v>Critical Importance</v>
      </c>
      <c r="J195" s="256" t="str">
        <f>VLOOKUP($A195,'Institution Evaluation'!$A$56:$K$346,10,0)&amp;""</f>
        <v/>
      </c>
      <c r="K195" s="207" t="str">
        <f>IF(VLOOKUP($A195,'Institution Evaluation'!$A$56:$K$346,10,0)=TRUE,"Yes","")</f>
        <v/>
      </c>
      <c r="L195" s="61"/>
      <c r="M195" s="61"/>
      <c r="N195" s="61"/>
      <c r="O195" s="61"/>
      <c r="P195" s="61"/>
      <c r="Q195" s="61"/>
      <c r="R195" s="61"/>
      <c r="S195" s="61"/>
      <c r="T195" s="61"/>
      <c r="U195" s="61"/>
      <c r="V195" s="61"/>
      <c r="W195" s="61"/>
      <c r="X195" s="61"/>
      <c r="Y195" s="61"/>
      <c r="Z195" s="61"/>
    </row>
    <row r="196" ht="15.75" customHeight="1">
      <c r="A196" s="34" t="s">
        <v>269</v>
      </c>
      <c r="B196" s="43" t="str">
        <f>VLOOKUP($A196,Questions!$A$2:$X$333,2,0)</f>
        <v>Do you employ host-based intrusion detection?*</v>
      </c>
      <c r="C196" s="206" t="str">
        <f>VLOOKUP($A196,'Institution Evaluation'!$A$56:$K$346,3,0)&amp;""</f>
        <v>Yes</v>
      </c>
      <c r="D196" s="206" t="str">
        <f>VLOOKUP($A196,'Institution Evaluation'!$A$56:$K$346,4,0)&amp;""</f>
        <v>Yes. CoGrader implements multiple host-based security controls to detect threats at the endpoint level:
Host-based vulnerability scans are performed at least quarterly on all external-facing systems (Control CA-16)
Anti-malware technology is deployed to environments commonly susceptible to malicious attacks, configured to update routinely and logged across all relevant systems (Control CA-74)
Infrastructure monitoring tools monitor systems, infrastructure, and performance, generating alerts when predefined thresholds are met (Control CA-76)
Critical and high vulnerabilities identified through scanning are tracked to remediation
Critical system files are monitored for unauthorized changes</v>
      </c>
      <c r="E196" s="214" t="str">
        <f>VLOOKUP($A196,'Institution Evaluation'!$A$56:$K$346,5,0)&amp;""</f>
        <v>Describe the currently implemented host-based IDS solution(s).</v>
      </c>
      <c r="F196" s="217" t="str">
        <f>VLOOKUP($A196,'Institution Evaluation'!$A$56:$K$346,6,0)&amp;""</f>
        <v/>
      </c>
      <c r="G196" s="204" t="str">
        <f>VLOOKUP($A196,'Institution Evaluation'!$A$56:$K$346,7,0)&amp;""</f>
        <v>Yes</v>
      </c>
      <c r="H196" s="205" t="str">
        <f>VLOOKUP($A196,'Institution Evaluation'!$A$56:$K$346,8,0)&amp;""</f>
        <v/>
      </c>
      <c r="I196" s="206" t="str">
        <f>VLOOKUP($A196,'Institution Evaluation'!$A$56:$K$346,9,0)&amp;""</f>
        <v>Critical Importance</v>
      </c>
      <c r="J196" s="256" t="str">
        <f>VLOOKUP($A196,'Institution Evaluation'!$A$56:$K$346,10,0)&amp;""</f>
        <v/>
      </c>
      <c r="K196" s="207" t="str">
        <f>IF(VLOOKUP($A196,'Institution Evaluation'!$A$56:$K$346,10,0)=TRUE,"Yes","")</f>
        <v/>
      </c>
      <c r="L196" s="61"/>
      <c r="M196" s="61"/>
      <c r="N196" s="61"/>
      <c r="O196" s="61"/>
      <c r="P196" s="61"/>
      <c r="Q196" s="61"/>
      <c r="R196" s="61"/>
      <c r="S196" s="61"/>
      <c r="T196" s="61"/>
      <c r="U196" s="61"/>
      <c r="V196" s="61"/>
      <c r="W196" s="61"/>
      <c r="X196" s="61"/>
      <c r="Y196" s="61"/>
      <c r="Z196" s="61"/>
    </row>
    <row r="197" ht="15.75" customHeight="1">
      <c r="A197" s="34" t="s">
        <v>271</v>
      </c>
      <c r="B197" s="43" t="str">
        <f>VLOOKUP($A197,Questions!$A$2:$X$333,2,0)</f>
        <v>Are audit logs available for all changes to the network, firewall, IDS, and IPS systems?*</v>
      </c>
      <c r="C197" s="206" t="str">
        <f>VLOOKUP($A197,'Institution Evaluation'!$A$56:$K$346,3,0)&amp;""</f>
        <v>Yes</v>
      </c>
      <c r="D197" s="206" t="str">
        <f>VLOOKUP($A197,'Institution Evaluation'!$A$56:$K$346,4,0)&amp;""</f>
        <v>Yes. CoGrader maintains comprehensive logging and audit capabilities:
Production systems generate detailed logs of user activities and security events
Logs are retained for at least 30 days
Logs are protected against tampering
A log management tool is utilized to identify events that may have potential impact on security objectives (Control CA-17)
Critical system files are monitored for unauthorized changes
All clocks are synchronized with reputable network time servers to ensure accurate audit timestamps
Changes to software and infrastructure components are formally documented and tracked through the change management system (Control CA-39)</v>
      </c>
      <c r="E197" s="214" t="str">
        <f>VLOOKUP($A197,'Institution Evaluation'!$A$56:$K$346,5,0)&amp;""</f>
        <v>Describe your current network systems logging strategy.</v>
      </c>
      <c r="F197" s="217" t="str">
        <f>VLOOKUP($A197,'Institution Evaluation'!$A$56:$K$346,6,0)&amp;""</f>
        <v/>
      </c>
      <c r="G197" s="204" t="str">
        <f>VLOOKUP($A197,'Institution Evaluation'!$A$56:$K$346,7,0)&amp;""</f>
        <v>Yes</v>
      </c>
      <c r="H197" s="205" t="str">
        <f>VLOOKUP($A197,'Institution Evaluation'!$A$56:$K$346,8,0)&amp;""</f>
        <v/>
      </c>
      <c r="I197" s="206" t="str">
        <f>VLOOKUP($A197,'Institution Evaluation'!$A$56:$K$346,9,0)&amp;""</f>
        <v>Critical Importance</v>
      </c>
      <c r="J197" s="256" t="str">
        <f>VLOOKUP($A197,'Institution Evaluation'!$A$56:$K$346,10,0)&amp;""</f>
        <v/>
      </c>
      <c r="K197" s="207" t="str">
        <f>IF(VLOOKUP($A197,'Institution Evaluation'!$A$56:$K$346,10,0)=TRUE,"Yes","")</f>
        <v/>
      </c>
      <c r="L197" s="61"/>
      <c r="M197" s="61"/>
      <c r="N197" s="61"/>
      <c r="O197" s="61"/>
      <c r="P197" s="61"/>
      <c r="Q197" s="61"/>
      <c r="R197" s="61"/>
      <c r="S197" s="61"/>
      <c r="T197" s="61"/>
      <c r="U197" s="61"/>
      <c r="V197" s="61"/>
      <c r="W197" s="61"/>
      <c r="X197" s="61"/>
      <c r="Y197" s="61"/>
      <c r="Z197" s="61"/>
    </row>
    <row r="198" ht="15.75" customHeight="1">
      <c r="A198" s="34" t="s">
        <v>279</v>
      </c>
      <c r="B198" s="43" t="str">
        <f>VLOOKUP($A198,Questions!$A$2:$X$333,2,0)</f>
        <v>Are you employing any next-generation persistent threat (NGPT) monitoring?</v>
      </c>
      <c r="C198" s="206" t="str">
        <f>VLOOKUP($A198,'Institution Evaluation'!$A$56:$K$346,3,0)&amp;""</f>
        <v>Yes</v>
      </c>
      <c r="D198" s="206" t="str">
        <f>VLOOKUP($A198,'Institution Evaluation'!$A$56:$K$346,4,0)&amp;""</f>
        <v>CoGrader employs advanced threat monitoring capabilities as part of our security program:
Active threat monitoring is performed to detect and mitigate potential risks
Regular use of external intelligence sources to track newly discovered threats and vulnerabilities
Automated detection tools are deployed on infrastructure and software to ensure continuous monitoring and identification of suspicious behaviors
Penetration testing is performed at least annually, with remediation plans developed and changes implemented to address vulnerabilities in accordance with SLAs (Control CA-33)
Risk assessments are performed at least annually, including identification of threats and changes (environmental, regulatory, and technological) to service commitments (Control CA-30)
Security leadership meets quarterly to align on security initiatives, review network security, manage infrastructure, and discuss security risks</v>
      </c>
      <c r="E198" s="214" t="str">
        <f>VLOOKUP($A198,'Institution Evaluation'!$A$56:$K$346,5,0)&amp;""</f>
        <v>Describe your NGPT monitoring strategy.</v>
      </c>
      <c r="F198" s="217" t="str">
        <f>VLOOKUP($A198,'Institution Evaluation'!$A$56:$K$346,6,0)&amp;""</f>
        <v/>
      </c>
      <c r="G198" s="204" t="str">
        <f>VLOOKUP($A198,'Institution Evaluation'!$A$56:$K$346,7,0)&amp;""</f>
        <v>Yes</v>
      </c>
      <c r="H198" s="205" t="str">
        <f>VLOOKUP($A198,'Institution Evaluation'!$A$56:$K$346,8,0)&amp;""</f>
        <v/>
      </c>
      <c r="I198" s="206" t="str">
        <f>VLOOKUP($A198,'Institution Evaluation'!$A$56:$K$346,9,0)&amp;""</f>
        <v>Standard Importance</v>
      </c>
      <c r="J198" s="256" t="str">
        <f>VLOOKUP($A198,'Institution Evaluation'!$A$56:$K$346,10,0)&amp;""</f>
        <v/>
      </c>
      <c r="K198" s="207" t="str">
        <f>IF(VLOOKUP($A198,'Institution Evaluation'!$A$56:$K$346,10,0)=TRUE,"Yes","")</f>
        <v/>
      </c>
      <c r="L198" s="61"/>
      <c r="M198" s="61"/>
      <c r="N198" s="61"/>
      <c r="O198" s="61"/>
      <c r="P198" s="61"/>
      <c r="Q198" s="61"/>
      <c r="R198" s="61"/>
      <c r="S198" s="61"/>
      <c r="T198" s="61"/>
      <c r="U198" s="61"/>
      <c r="V198" s="61"/>
      <c r="W198" s="61"/>
      <c r="X198" s="61"/>
      <c r="Y198" s="61"/>
      <c r="Z198" s="61"/>
    </row>
    <row r="199" ht="15.75" customHeight="1">
      <c r="A199" s="18" t="str">
        <f>VLOOKUP(LEFT($A200,4),'Auto Responses'!$N$4:$O$38,2,0)&amp;""</f>
        <v> Policies, Processes, and Procedures</v>
      </c>
      <c r="B199" s="40"/>
      <c r="C199" s="41"/>
      <c r="D199" s="41"/>
      <c r="E199" s="212"/>
      <c r="F199" s="199" t="s">
        <v>653</v>
      </c>
      <c r="G199" s="208" t="s">
        <v>648</v>
      </c>
      <c r="H199" s="208" t="s">
        <v>649</v>
      </c>
      <c r="I199" s="208" t="s">
        <v>650</v>
      </c>
      <c r="J199" s="208" t="s">
        <v>651</v>
      </c>
      <c r="K199" s="41"/>
      <c r="L199" s="2"/>
      <c r="M199" s="2"/>
      <c r="N199" s="2"/>
      <c r="O199" s="2"/>
      <c r="P199" s="2"/>
      <c r="Q199" s="2"/>
      <c r="R199" s="2"/>
      <c r="S199" s="2"/>
      <c r="T199" s="2"/>
      <c r="U199" s="2"/>
      <c r="V199" s="2"/>
      <c r="W199" s="2"/>
      <c r="X199" s="2"/>
      <c r="Y199" s="2"/>
      <c r="Z199" s="2"/>
    </row>
    <row r="200" ht="15.75" customHeight="1">
      <c r="A200" s="34" t="s">
        <v>106</v>
      </c>
      <c r="B200" s="43" t="str">
        <f>VLOOKUP($A200,Questions!$A$2:$X$333,2,0)</f>
        <v>Is your company subject to the institution's geographic region's laws and regulations?*</v>
      </c>
      <c r="C200" s="206" t="str">
        <f>VLOOKUP($A200,'Institution Evaluation'!$A$56:$K$346,3,0)&amp;""</f>
        <v>Yes</v>
      </c>
      <c r="D200" s="206" t="str">
        <f>VLOOKUP($A200,'Institution Evaluation'!$A$56:$K$346,4,0)&amp;""</f>
        <v>CoGrader is headquartered in the USA and complies with applicable regional laws and contractual residency requirements where required. </v>
      </c>
      <c r="E200" s="214" t="str">
        <f>VLOOKUP($A200,'Institution Evaluation'!$A$56:$K$346,5,0)&amp;""</f>
        <v>State the country that governs and regulates your company.</v>
      </c>
      <c r="F200" s="217" t="str">
        <f>VLOOKUP($A200,'Institution Evaluation'!$A$56:$K$346,6,0)&amp;""</f>
        <v/>
      </c>
      <c r="G200" s="204" t="str">
        <f>VLOOKUP($A200,'Institution Evaluation'!$A$56:$K$346,7,0)&amp;""</f>
        <v>Yes</v>
      </c>
      <c r="H200" s="205" t="str">
        <f>VLOOKUP($A200,'Institution Evaluation'!$A$56:$K$346,8,0)&amp;""</f>
        <v/>
      </c>
      <c r="I200" s="206" t="str">
        <f>VLOOKUP($A200,'Institution Evaluation'!$A$56:$K$346,9,0)&amp;""</f>
        <v>Critical Importance</v>
      </c>
      <c r="J200" s="256" t="str">
        <f>VLOOKUP($A200,'Institution Evaluation'!$A$56:$K$346,10,0)&amp;""</f>
        <v/>
      </c>
      <c r="K200" s="207" t="str">
        <f>IF(VLOOKUP($A200,'Institution Evaluation'!$A$56:$K$346,10,0)=TRUE,"Yes","")</f>
        <v/>
      </c>
      <c r="L200" s="61"/>
      <c r="M200" s="61"/>
      <c r="N200" s="61"/>
      <c r="O200" s="61"/>
      <c r="P200" s="61"/>
      <c r="Q200" s="61"/>
      <c r="R200" s="61"/>
      <c r="S200" s="61"/>
      <c r="T200" s="61"/>
      <c r="U200" s="61"/>
      <c r="V200" s="61"/>
      <c r="W200" s="61"/>
      <c r="X200" s="61"/>
      <c r="Y200" s="61"/>
      <c r="Z200" s="61"/>
    </row>
    <row r="201" ht="15.75" customHeight="1">
      <c r="A201" s="34" t="s">
        <v>108</v>
      </c>
      <c r="B201" s="43" t="str">
        <f>VLOOKUP($A201,Questions!$A$2:$X$333,2,0)</f>
        <v>Can you accommodate encryption requirements using open standards?</v>
      </c>
      <c r="C201" s="206" t="str">
        <f>VLOOKUP($A201,'Institution Evaluation'!$A$56:$K$346,3,0)&amp;""</f>
        <v>Yes</v>
      </c>
      <c r="D201" s="206" t="str">
        <f>VLOOKUP($A201,'Institution Evaluation'!$A$56:$K$346,4,0)&amp;""</f>
        <v/>
      </c>
      <c r="E201" s="214" t="str">
        <f>VLOOKUP($A201,'Institution Evaluation'!$A$56:$K$346,5,0)&amp;""</f>
        <v/>
      </c>
      <c r="F201" s="217" t="str">
        <f>VLOOKUP($A201,'Institution Evaluation'!$A$56:$K$346,6,0)&amp;""</f>
        <v/>
      </c>
      <c r="G201" s="204" t="str">
        <f>VLOOKUP($A201,'Institution Evaluation'!$A$56:$K$346,7,0)&amp;""</f>
        <v>Yes</v>
      </c>
      <c r="H201" s="205" t="str">
        <f>VLOOKUP($A201,'Institution Evaluation'!$A$56:$K$346,8,0)&amp;""</f>
        <v/>
      </c>
      <c r="I201" s="206" t="str">
        <f>VLOOKUP($A201,'Institution Evaluation'!$A$56:$K$346,9,0)&amp;""</f>
        <v>Standard Importance</v>
      </c>
      <c r="J201" s="256" t="str">
        <f>VLOOKUP($A201,'Institution Evaluation'!$A$56:$K$346,10,0)&amp;""</f>
        <v/>
      </c>
      <c r="K201" s="207" t="str">
        <f>IF(VLOOKUP($A201,'Institution Evaluation'!$A$56:$K$346,10,0)=TRUE,"Yes","")</f>
        <v/>
      </c>
      <c r="L201" s="61"/>
      <c r="M201" s="61"/>
      <c r="N201" s="61"/>
      <c r="O201" s="61"/>
      <c r="P201" s="61"/>
      <c r="Q201" s="61"/>
      <c r="R201" s="61"/>
      <c r="S201" s="61"/>
      <c r="T201" s="61"/>
      <c r="U201" s="61"/>
      <c r="V201" s="61"/>
      <c r="W201" s="61"/>
      <c r="X201" s="61"/>
      <c r="Y201" s="61"/>
      <c r="Z201" s="61"/>
    </row>
    <row r="202" ht="15.75" customHeight="1">
      <c r="A202" s="34" t="s">
        <v>119</v>
      </c>
      <c r="B202" s="43" t="str">
        <f>VLOOKUP($A202,Questions!$A$2:$X$333,2,0)</f>
        <v>Will you comply with applicable breach notification laws?</v>
      </c>
      <c r="C202" s="206" t="str">
        <f>VLOOKUP($A202,'Institution Evaluation'!$A$56:$K$346,3,0)&amp;""</f>
        <v>Yes</v>
      </c>
      <c r="D202" s="206" t="str">
        <f>VLOOKUP($A202,'Institution Evaluation'!$A$56:$K$346,4,0)&amp;""</f>
        <v>We follow breach-notification timelines required by law and contractual obligations (examples: 72/48 hour notifications in applicable DPAs).</v>
      </c>
      <c r="E202" s="214" t="str">
        <f>VLOOKUP($A202,'Institution Evaluation'!$A$56:$K$346,5,0)&amp;""</f>
        <v>State how quickly the institution will be notified of a data breach or security incident.</v>
      </c>
      <c r="F202" s="217" t="str">
        <f>VLOOKUP($A202,'Institution Evaluation'!$A$56:$K$346,6,0)&amp;""</f>
        <v/>
      </c>
      <c r="G202" s="204" t="str">
        <f>VLOOKUP($A202,'Institution Evaluation'!$A$56:$K$346,7,0)&amp;""</f>
        <v>Yes</v>
      </c>
      <c r="H202" s="205" t="str">
        <f>VLOOKUP($A202,'Institution Evaluation'!$A$56:$K$346,8,0)&amp;""</f>
        <v/>
      </c>
      <c r="I202" s="206" t="str">
        <f>VLOOKUP($A202,'Institution Evaluation'!$A$56:$K$346,9,0)&amp;""</f>
        <v>Minor Importance</v>
      </c>
      <c r="J202" s="256" t="str">
        <f>VLOOKUP($A202,'Institution Evaluation'!$A$56:$K$346,10,0)&amp;""</f>
        <v/>
      </c>
      <c r="K202" s="207" t="str">
        <f>IF(VLOOKUP($A202,'Institution Evaluation'!$A$56:$K$346,10,0)=TRUE,"Yes","")</f>
        <v/>
      </c>
      <c r="L202" s="61"/>
      <c r="M202" s="61"/>
      <c r="N202" s="61"/>
      <c r="O202" s="61"/>
      <c r="P202" s="61"/>
      <c r="Q202" s="61"/>
      <c r="R202" s="61"/>
      <c r="S202" s="61"/>
      <c r="T202" s="61"/>
      <c r="U202" s="61"/>
      <c r="V202" s="61"/>
      <c r="W202" s="61"/>
      <c r="X202" s="61"/>
      <c r="Y202" s="61"/>
      <c r="Z202" s="61"/>
    </row>
    <row r="203" ht="15.75" customHeight="1">
      <c r="A203" s="34" t="s">
        <v>121</v>
      </c>
      <c r="B203" s="43" t="str">
        <f>VLOOKUP($A203,Questions!$A$2:$X$333,2,0)</f>
        <v>Do you have an information security awareness program?</v>
      </c>
      <c r="C203" s="206" t="str">
        <f>VLOOKUP($A203,'Institution Evaluation'!$A$56:$K$346,3,0)&amp;""</f>
        <v>Yes</v>
      </c>
      <c r="D203" s="206" t="str">
        <f>VLOOKUP($A203,'Institution Evaluation'!$A$56:$K$346,4,0)&amp;""</f>
        <v>Security awareness and phishing training are delivered to staff on a regular schedule.</v>
      </c>
      <c r="E203" s="214" t="str">
        <f>VLOOKUP($A203,'Institution Evaluation'!$A$56:$K$346,5,0)&amp;""</f>
        <v>Summarize your information security awareness program.</v>
      </c>
      <c r="F203" s="217" t="str">
        <f>VLOOKUP($A203,'Institution Evaluation'!$A$56:$K$346,6,0)&amp;""</f>
        <v/>
      </c>
      <c r="G203" s="204" t="str">
        <f>VLOOKUP($A203,'Institution Evaluation'!$A$56:$K$346,7,0)&amp;""</f>
        <v>Yes</v>
      </c>
      <c r="H203" s="205" t="str">
        <f>VLOOKUP($A203,'Institution Evaluation'!$A$56:$K$346,8,0)&amp;""</f>
        <v/>
      </c>
      <c r="I203" s="206" t="str">
        <f>VLOOKUP($A203,'Institution Evaluation'!$A$56:$K$346,9,0)&amp;""</f>
        <v>Minor Importance</v>
      </c>
      <c r="J203" s="256" t="str">
        <f>VLOOKUP($A203,'Institution Evaluation'!$A$56:$K$346,10,0)&amp;""</f>
        <v/>
      </c>
      <c r="K203" s="207" t="str">
        <f>IF(VLOOKUP($A203,'Institution Evaluation'!$A$56:$K$346,10,0)=TRUE,"Yes","")</f>
        <v/>
      </c>
      <c r="L203" s="61"/>
      <c r="M203" s="61"/>
      <c r="N203" s="61"/>
      <c r="O203" s="61"/>
      <c r="P203" s="61"/>
      <c r="Q203" s="61"/>
      <c r="R203" s="61"/>
      <c r="S203" s="61"/>
      <c r="T203" s="61"/>
      <c r="U203" s="61"/>
      <c r="V203" s="61"/>
      <c r="W203" s="61"/>
      <c r="X203" s="61"/>
      <c r="Y203" s="61"/>
      <c r="Z203" s="61"/>
    </row>
    <row r="204" ht="15.75" customHeight="1">
      <c r="A204" s="34" t="s">
        <v>123</v>
      </c>
      <c r="B204" s="43" t="str">
        <f>VLOOKUP($A204,Questions!$A$2:$X$333,2,0)</f>
        <v>Is security awareness training mandatory for all employees?</v>
      </c>
      <c r="C204" s="206" t="str">
        <f>VLOOKUP($A204,'Institution Evaluation'!$A$56:$K$346,3,0)&amp;""</f>
        <v>Yes</v>
      </c>
      <c r="D204" s="206" t="str">
        <f>VLOOKUP($A204,'Institution Evaluation'!$A$56:$K$346,4,0)&amp;""</f>
        <v>Security and privacy training are mandatory and tracked.</v>
      </c>
      <c r="E204" s="214" t="str">
        <f>VLOOKUP($A204,'Institution Evaluation'!$A$56:$K$346,5,0)&amp;""</f>
        <v>Summarize your security awareness training content and state how frequently employees are required to undergo security awareness training.</v>
      </c>
      <c r="F204" s="217" t="str">
        <f>VLOOKUP($A204,'Institution Evaluation'!$A$56:$K$346,6,0)&amp;""</f>
        <v/>
      </c>
      <c r="G204" s="204" t="str">
        <f>VLOOKUP($A204,'Institution Evaluation'!$A$56:$K$346,7,0)&amp;""</f>
        <v>Yes</v>
      </c>
      <c r="H204" s="205" t="str">
        <f>VLOOKUP($A204,'Institution Evaluation'!$A$56:$K$346,8,0)&amp;""</f>
        <v/>
      </c>
      <c r="I204" s="206" t="str">
        <f>VLOOKUP($A204,'Institution Evaluation'!$A$56:$K$346,9,0)&amp;""</f>
        <v>Minor Importance</v>
      </c>
      <c r="J204" s="256" t="str">
        <f>VLOOKUP($A204,'Institution Evaluation'!$A$56:$K$346,10,0)&amp;""</f>
        <v/>
      </c>
      <c r="K204" s="207" t="str">
        <f>IF(VLOOKUP($A204,'Institution Evaluation'!$A$56:$K$346,10,0)=TRUE,"Yes","")</f>
        <v/>
      </c>
      <c r="L204" s="61"/>
      <c r="M204" s="61"/>
      <c r="N204" s="61"/>
      <c r="O204" s="61"/>
      <c r="P204" s="61"/>
      <c r="Q204" s="61"/>
      <c r="R204" s="61"/>
      <c r="S204" s="61"/>
      <c r="T204" s="61"/>
      <c r="U204" s="61"/>
      <c r="V204" s="61"/>
      <c r="W204" s="61"/>
      <c r="X204" s="61"/>
      <c r="Y204" s="61"/>
      <c r="Z204" s="61"/>
    </row>
    <row r="205" ht="15.75" customHeight="1">
      <c r="A205" s="34" t="s">
        <v>127</v>
      </c>
      <c r="B205" s="43" t="str">
        <f>VLOOKUP($A205,Questions!$A$2:$X$333,2,0)</f>
        <v>Do you have documented, and currently implemented, internal audit processes and procedures?</v>
      </c>
      <c r="C205" s="206" t="str">
        <f>VLOOKUP($A205,'Institution Evaluation'!$A$56:$K$346,3,0)&amp;""</f>
        <v>Yes</v>
      </c>
      <c r="D205" s="206" t="str">
        <f>VLOOKUP($A205,'Institution Evaluation'!$A$56:$K$346,4,0)&amp;""</f>
        <v>Internal audit processes and periodic reviews are implemented as part of our control environment.</v>
      </c>
      <c r="E205" s="214" t="str">
        <f>VLOOKUP($A205,'Institution Evaluation'!$A$56:$K$346,5,0)&amp;""</f>
        <v>Summarize your internal audit processes and procedures.</v>
      </c>
      <c r="F205" s="217" t="str">
        <f>VLOOKUP($A205,'Institution Evaluation'!$A$56:$K$346,6,0)&amp;""</f>
        <v/>
      </c>
      <c r="G205" s="204" t="str">
        <f>VLOOKUP($A205,'Institution Evaluation'!$A$56:$K$346,7,0)&amp;""</f>
        <v>Yes</v>
      </c>
      <c r="H205" s="205" t="str">
        <f>VLOOKUP($A205,'Institution Evaluation'!$A$56:$K$346,8,0)&amp;""</f>
        <v/>
      </c>
      <c r="I205" s="206" t="str">
        <f>VLOOKUP($A205,'Institution Evaluation'!$A$56:$K$346,9,0)&amp;""</f>
        <v>Minor Importance</v>
      </c>
      <c r="J205" s="256" t="str">
        <f>VLOOKUP($A205,'Institution Evaluation'!$A$56:$K$346,10,0)&amp;""</f>
        <v/>
      </c>
      <c r="K205" s="207" t="str">
        <f>IF(VLOOKUP($A205,'Institution Evaluation'!$A$56:$K$346,10,0)=TRUE,"Yes","")</f>
        <v/>
      </c>
      <c r="L205" s="61"/>
      <c r="M205" s="61"/>
      <c r="N205" s="61"/>
      <c r="O205" s="61"/>
      <c r="P205" s="61"/>
      <c r="Q205" s="61"/>
      <c r="R205" s="61"/>
      <c r="S205" s="61"/>
      <c r="T205" s="61"/>
      <c r="U205" s="61"/>
      <c r="V205" s="61"/>
      <c r="W205" s="61"/>
      <c r="X205" s="61"/>
      <c r="Y205" s="61"/>
      <c r="Z205" s="61"/>
    </row>
    <row r="206" ht="15.75" customHeight="1">
      <c r="A206" s="34" t="s">
        <v>129</v>
      </c>
      <c r="B206" s="43" t="str">
        <f>VLOOKUP($A206,Questions!$A$2:$X$333,2,0)</f>
        <v>Does your organization have physical security controls and policies in place?</v>
      </c>
      <c r="C206" s="206" t="str">
        <f>VLOOKUP($A206,'Institution Evaluation'!$A$56:$K$346,3,0)&amp;""</f>
        <v>Yes</v>
      </c>
      <c r="D206" s="206" t="str">
        <f>VLOOKUP($A206,'Institution Evaluation'!$A$56:$K$346,4,0)&amp;""</f>
        <v>Physical and environmental security controls are enforced for corporate locations and are implemented by our cloud provider for infrastructure. </v>
      </c>
      <c r="E206" s="214" t="str">
        <f>VLOOKUP($A206,'Institution Evaluation'!$A$56:$K$346,5,0)&amp;""</f>
        <v>Provide a copy of your physical security controls and policies along with this document (link or attached).</v>
      </c>
      <c r="F206" s="217" t="str">
        <f>VLOOKUP($A206,'Institution Evaluation'!$A$56:$K$346,6,0)&amp;""</f>
        <v/>
      </c>
      <c r="G206" s="204" t="str">
        <f>VLOOKUP($A206,'Institution Evaluation'!$A$56:$K$346,7,0)&amp;""</f>
        <v>Yes</v>
      </c>
      <c r="H206" s="205" t="str">
        <f>VLOOKUP($A206,'Institution Evaluation'!$A$56:$K$346,8,0)&amp;""</f>
        <v/>
      </c>
      <c r="I206" s="206" t="str">
        <f>VLOOKUP($A206,'Institution Evaluation'!$A$56:$K$346,9,0)&amp;""</f>
        <v>Minor Importance</v>
      </c>
      <c r="J206" s="256" t="str">
        <f>VLOOKUP($A206,'Institution Evaluation'!$A$56:$K$346,10,0)&amp;""</f>
        <v/>
      </c>
      <c r="K206" s="207" t="str">
        <f>IF(VLOOKUP($A206,'Institution Evaluation'!$A$56:$K$346,10,0)=TRUE,"Yes","")</f>
        <v/>
      </c>
      <c r="L206" s="61"/>
      <c r="M206" s="61"/>
      <c r="N206" s="61"/>
      <c r="O206" s="61"/>
      <c r="P206" s="61"/>
      <c r="Q206" s="61"/>
      <c r="R206" s="61"/>
      <c r="S206" s="61"/>
      <c r="T206" s="61"/>
      <c r="U206" s="61"/>
      <c r="V206" s="61"/>
      <c r="W206" s="61"/>
      <c r="X206" s="61"/>
      <c r="Y206" s="61"/>
      <c r="Z206" s="61"/>
    </row>
    <row r="207" ht="15.75" customHeight="1">
      <c r="A207" s="18" t="str">
        <f>VLOOKUP(LEFT($A208,4),'Auto Responses'!$N$4:$O$38,2,0)&amp;""</f>
        <v> Incident Handling</v>
      </c>
      <c r="B207" s="40"/>
      <c r="C207" s="41"/>
      <c r="D207" s="41"/>
      <c r="E207" s="212"/>
      <c r="F207" s="199" t="s">
        <v>653</v>
      </c>
      <c r="G207" s="208" t="s">
        <v>648</v>
      </c>
      <c r="H207" s="208" t="s">
        <v>649</v>
      </c>
      <c r="I207" s="208" t="s">
        <v>650</v>
      </c>
      <c r="J207" s="208" t="s">
        <v>651</v>
      </c>
      <c r="K207" s="41"/>
      <c r="L207" s="2"/>
      <c r="M207" s="2"/>
      <c r="N207" s="2"/>
      <c r="O207" s="2"/>
      <c r="P207" s="2"/>
      <c r="Q207" s="2"/>
      <c r="R207" s="2"/>
      <c r="S207" s="2"/>
      <c r="T207" s="2"/>
      <c r="U207" s="2"/>
      <c r="V207" s="2"/>
      <c r="W207" s="2"/>
      <c r="X207" s="2"/>
      <c r="Y207" s="2"/>
      <c r="Z207" s="2"/>
    </row>
    <row r="208" ht="15.75" customHeight="1">
      <c r="A208" s="34" t="s">
        <v>286</v>
      </c>
      <c r="B208" s="43" t="str">
        <f>VLOOKUP($A208,Questions!$A$2:$X$333,2,0)</f>
        <v>Do you have a formal incident response plan?</v>
      </c>
      <c r="C208" s="206" t="str">
        <f>VLOOKUP($A208,'Institution Evaluation'!$A$56:$K$346,3,0)&amp;""</f>
        <v>Yes</v>
      </c>
      <c r="D208" s="206" t="str">
        <f>VLOOKUP($A208,'Institution Evaluation'!$A$56:$K$346,4,0)&amp;""</f>
        <v>Yes. CoGrader maintains a formal Security Incident Response Plan that is documented and communicated to authorized users (Control CA-22). The plan includes:
A well-defined governance process for detecting, managing, and responding to security events, supported by dedicated resources
Defined incident severity levels:
S1 - Critical Severity: Active exploitation confirmed; immediate executive notification required
S2 - High Severity: Potential exploitation likely; requires a support ticket and manager notification
S3/S4 - Medium and Low Severity: Requires further investigation with a support ticket assigned to the appropriate department
Structured incident response procedures covering:
Detection/Reporting: Automated technical safeguards to alert of potential incidents, internal reporting requirements, and external reporting channels (security@cograder.com)
Analysis: Identification of affected systems, assessment of data involved, evaluation of response level required, identification of affected parties, and determination of whether internal/external actors or malicious attacks are involved
Containment and Response: Immediate actions to stop the source of the incident, including taking affected machines offline, segregating affected systems, securing physical areas if applicable, and implementing additional technical measures
Post-Incident Communication: Internal and external notifications as dictated by breach assessment, notification of affected parties within regulatory timeframes
Lessons Learned: Post-mortem meetings with senior management and the Incident Response Team to evaluate the incident and discuss prevention strategies; findings are documented and shared with relevant team members
The incident response plan is tested at least annually (Control CA-78)
Security and privacy incidents are logged, tracked, resolved, and communicated to affected or relevant parties according to the policy (Control CA-77)</v>
      </c>
      <c r="E208" s="214" t="str">
        <f>VLOOKUP($A208,'Institution Evaluation'!$A$56:$K$346,5,0)&amp;""</f>
        <v>Summarize or provide a link to your formal incident response plan.</v>
      </c>
      <c r="F208" s="217" t="str">
        <f>VLOOKUP($A208,'Institution Evaluation'!$A$56:$K$346,6,0)&amp;""</f>
        <v/>
      </c>
      <c r="G208" s="204" t="str">
        <f>VLOOKUP($A208,'Institution Evaluation'!$A$56:$K$346,7,0)&amp;""</f>
        <v>Yes</v>
      </c>
      <c r="H208" s="205" t="str">
        <f>VLOOKUP($A208,'Institution Evaluation'!$A$56:$K$346,8,0)&amp;""</f>
        <v/>
      </c>
      <c r="I208" s="206" t="str">
        <f>VLOOKUP($A208,'Institution Evaluation'!$A$56:$K$346,9,0)&amp;""</f>
        <v>Standard Importance</v>
      </c>
      <c r="J208" s="256" t="str">
        <f>VLOOKUP($A208,'Institution Evaluation'!$A$56:$K$346,10,0)&amp;""</f>
        <v/>
      </c>
      <c r="K208" s="207" t="str">
        <f>IF(VLOOKUP($A208,'Institution Evaluation'!$A$56:$K$346,10,0)=TRUE,"Yes","")</f>
        <v/>
      </c>
      <c r="L208" s="61"/>
      <c r="M208" s="61"/>
      <c r="N208" s="61"/>
      <c r="O208" s="61"/>
      <c r="P208" s="61"/>
      <c r="Q208" s="61"/>
      <c r="R208" s="61"/>
      <c r="S208" s="61"/>
      <c r="T208" s="61"/>
      <c r="U208" s="61"/>
      <c r="V208" s="61"/>
      <c r="W208" s="61"/>
      <c r="X208" s="61"/>
      <c r="Y208" s="61"/>
      <c r="Z208" s="61"/>
    </row>
    <row r="209" ht="15.75" customHeight="1">
      <c r="A209" s="34" t="s">
        <v>288</v>
      </c>
      <c r="B209" s="43" t="str">
        <f>VLOOKUP($A209,Questions!$A$2:$X$333,2,0)</f>
        <v>Do you either have an internal incident response team or retain an external team?</v>
      </c>
      <c r="C209" s="206" t="str">
        <f>VLOOKUP($A209,'Institution Evaluation'!$A$56:$K$346,3,0)&amp;""</f>
        <v>Yes</v>
      </c>
      <c r="D209" s="206" t="str">
        <f>VLOOKUP($A209,'Institution Evaluation'!$A$56:$K$346,4,0)&amp;""</f>
        <v>Yes. CoGrader maintains an internal Incident Response Team (IRT) with defined roles and responsibilities:
The CTO is responsible for classifying incident severity levels and overseeing technical response
The Incident Response Team conducts analysis, containment, and remediation activities
Senior management participates in post-mortem meetings to evaluate incidents and discuss prevention strategies
Roles and responsibilities for the design, development, implementation, operation, maintenance, and monitoring of information security controls are formally assigned in job descriptions and the IT Roles and Responsibilities policy (Control CA-12)
The COO oversees security policy exceptions and escalations
Security leadership meets quarterly to align on security initiatives, review network security, manage infrastructure, and discuss security risks
Additionally, CoGrader leverages complementary capabilities from subservice organizations:
Google Cloud Platform provides infrastructure-level incident response capabilities
Compliance reports (SOC 2, ISO 27001, or equivalent) are collected and reviewed for high-risk vendors at least annually (Control CA-31)</v>
      </c>
      <c r="E209" s="214" t="str">
        <f>VLOOKUP($A209,'Institution Evaluation'!$A$56:$K$346,5,0)&amp;""</f>
        <v>Summarize your incident response and reporting processes.</v>
      </c>
      <c r="F209" s="217" t="str">
        <f>VLOOKUP($A209,'Institution Evaluation'!$A$56:$K$346,6,0)&amp;""</f>
        <v/>
      </c>
      <c r="G209" s="204" t="str">
        <f>VLOOKUP($A209,'Institution Evaluation'!$A$56:$K$346,7,0)&amp;""</f>
        <v>Yes</v>
      </c>
      <c r="H209" s="205" t="str">
        <f>VLOOKUP($A209,'Institution Evaluation'!$A$56:$K$346,8,0)&amp;""</f>
        <v/>
      </c>
      <c r="I209" s="206" t="str">
        <f>VLOOKUP($A209,'Institution Evaluation'!$A$56:$K$346,9,0)&amp;""</f>
        <v>Minor Importance</v>
      </c>
      <c r="J209" s="256" t="str">
        <f>VLOOKUP($A209,'Institution Evaluation'!$A$56:$K$346,10,0)&amp;""</f>
        <v/>
      </c>
      <c r="K209" s="207" t="str">
        <f>IF(VLOOKUP($A209,'Institution Evaluation'!$A$56:$K$346,10,0)=TRUE,"Yes","")</f>
        <v/>
      </c>
      <c r="L209" s="61"/>
      <c r="M209" s="61"/>
      <c r="N209" s="61"/>
      <c r="O209" s="61"/>
      <c r="P209" s="61"/>
      <c r="Q209" s="61"/>
      <c r="R209" s="61"/>
      <c r="S209" s="61"/>
      <c r="T209" s="61"/>
      <c r="U209" s="61"/>
      <c r="V209" s="61"/>
      <c r="W209" s="61"/>
      <c r="X209" s="61"/>
      <c r="Y209" s="61"/>
      <c r="Z209" s="61"/>
    </row>
    <row r="210" ht="15.75" customHeight="1">
      <c r="A210" s="34" t="s">
        <v>290</v>
      </c>
      <c r="B210" s="43" t="str">
        <f>VLOOKUP($A210,Questions!$A$2:$X$333,2,0)</f>
        <v>Do you have the capability to respond to incidents on a 24 x 7 x 365 basis?</v>
      </c>
      <c r="C210" s="206" t="str">
        <f>VLOOKUP($A210,'Institution Evaluation'!$A$56:$K$346,3,0)&amp;""</f>
        <v>Yes</v>
      </c>
      <c r="D210" s="206" t="str">
        <f>VLOOKUP($A210,'Institution Evaluation'!$A$56:$K$346,4,0)&amp;""</f>
        <v>Yes. CoGrader maintains continuous incident detection and response capabilities:
Automated technical safeguards are deployed to alert CoGrader of potential incidents around the clock
An intrusion detection system provides continuous monitoring of the network and early detection of potential security breaches (Controls CA-68, CA-69)
Infrastructure monitoring tools operate continuously and generate alerts when specific predefined thresholds are met (Control CA-76)
Automated detection tools are deployed on infrastructure and software to ensure continuous monitoring and identification of suspicious behaviors
Employees and stakeholders are required to report suspected incidents immediately through designated channels, including email to security@cograder.com
Customers can report security concerns via the platform support ticket system, and these communications are monitored in accordance with the Security Incident Response Plan
Google Cloud Platform, as our infrastructure provider, provides 24x7 infrastructure monitoring and incident response capabilities as part of the subservice organization relationship</v>
      </c>
      <c r="E210" s="214" t="str">
        <f>VLOOKUP($A210,'Institution Evaluation'!$A$56:$K$346,5,0)&amp;""</f>
        <v>Summarize your internal approach or reference your third-party contractor.</v>
      </c>
      <c r="F210" s="217" t="str">
        <f>VLOOKUP($A210,'Institution Evaluation'!$A$56:$K$346,6,0)&amp;""</f>
        <v/>
      </c>
      <c r="G210" s="204" t="str">
        <f>VLOOKUP($A210,'Institution Evaluation'!$A$56:$K$346,7,0)&amp;""</f>
        <v>Yes</v>
      </c>
      <c r="H210" s="205" t="str">
        <f>VLOOKUP($A210,'Institution Evaluation'!$A$56:$K$346,8,0)&amp;""</f>
        <v/>
      </c>
      <c r="I210" s="206" t="str">
        <f>VLOOKUP($A210,'Institution Evaluation'!$A$56:$K$346,9,0)&amp;""</f>
        <v>Minor Importance</v>
      </c>
      <c r="J210" s="256" t="str">
        <f>VLOOKUP($A210,'Institution Evaluation'!$A$56:$K$346,10,0)&amp;""</f>
        <v/>
      </c>
      <c r="K210" s="207" t="str">
        <f>IF(VLOOKUP($A210,'Institution Evaluation'!$A$56:$K$346,10,0)=TRUE,"Yes","")</f>
        <v/>
      </c>
      <c r="L210" s="61"/>
      <c r="M210" s="61"/>
      <c r="N210" s="61"/>
      <c r="O210" s="61"/>
      <c r="P210" s="61"/>
      <c r="Q210" s="61"/>
      <c r="R210" s="61"/>
      <c r="S210" s="61"/>
      <c r="T210" s="61"/>
      <c r="U210" s="61"/>
      <c r="V210" s="61"/>
      <c r="W210" s="61"/>
      <c r="X210" s="61"/>
      <c r="Y210" s="61"/>
      <c r="Z210" s="61"/>
    </row>
    <row r="211" ht="15.75" customHeight="1">
      <c r="A211" s="34" t="s">
        <v>292</v>
      </c>
      <c r="B211" s="43" t="str">
        <f>VLOOKUP($A211,Questions!$A$2:$X$333,2,0)</f>
        <v>Do you carry cyber-risk insurance to protect against unforeseen service outages, data that is lost or stolen, and security incidents?</v>
      </c>
      <c r="C211" s="206" t="str">
        <f>VLOOKUP($A211,'Institution Evaluation'!$A$56:$K$346,3,0)&amp;""</f>
        <v>Yes</v>
      </c>
      <c r="D211" s="206" t="str">
        <f>VLOOKUP($A211,'Institution Evaluation'!$A$56:$K$346,4,0)&amp;""</f>
        <v>Yes. CoGrader maintains comprehensive insurance coverage including cyber liability protection. Our Business Owners Policy includes:
Cyber Liability Coverage with a $1,000,000 aggregate limit, covering:
Data Compromise Response Expenses
Data Compromise Defense and Liability
Computer Attack Coverage
Cyber Extortion
Identity Recovery Coverage
Coverage is provided through The Hartford, policy effective through June 2026
Additional coverage includes General Liability, Business Personal Property, and Business Income protection</v>
      </c>
      <c r="E211" s="214" t="str">
        <f>VLOOKUP($A211,'Institution Evaluation'!$A$56:$K$346,5,0)&amp;""</f>
        <v>Describe the coverage in place for this solution.</v>
      </c>
      <c r="F211" s="217" t="str">
        <f>VLOOKUP($A211,'Institution Evaluation'!$A$56:$K$346,6,0)&amp;""</f>
        <v/>
      </c>
      <c r="G211" s="204" t="str">
        <f>VLOOKUP($A211,'Institution Evaluation'!$A$56:$K$346,7,0)&amp;""</f>
        <v>Yes</v>
      </c>
      <c r="H211" s="205" t="str">
        <f>VLOOKUP($A211,'Institution Evaluation'!$A$56:$K$346,8,0)&amp;""</f>
        <v/>
      </c>
      <c r="I211" s="206" t="str">
        <f>VLOOKUP($A211,'Institution Evaluation'!$A$56:$K$346,9,0)&amp;""</f>
        <v>Minor Importance</v>
      </c>
      <c r="J211" s="256" t="str">
        <f>VLOOKUP($A211,'Institution Evaluation'!$A$56:$K$346,10,0)&amp;""</f>
        <v/>
      </c>
      <c r="K211" s="207" t="str">
        <f>IF(VLOOKUP($A211,'Institution Evaluation'!$A$56:$K$346,10,0)=TRUE,"Yes","")</f>
        <v/>
      </c>
      <c r="L211" s="61"/>
      <c r="M211" s="61"/>
      <c r="N211" s="61"/>
      <c r="O211" s="61"/>
      <c r="P211" s="61"/>
      <c r="Q211" s="61"/>
      <c r="R211" s="61"/>
      <c r="S211" s="61"/>
      <c r="T211" s="61"/>
      <c r="U211" s="61"/>
      <c r="V211" s="61"/>
      <c r="W211" s="61"/>
      <c r="X211" s="61"/>
      <c r="Y211" s="61"/>
      <c r="Z211" s="61"/>
    </row>
    <row r="212" ht="15.75" customHeight="1">
      <c r="A212" s="18" t="str">
        <f>VLOOKUP(LEFT($A213,4),'Auto Responses'!$N$4:$O$38,2,0)&amp;""</f>
        <v> Vulnerability Management</v>
      </c>
      <c r="B212" s="40"/>
      <c r="C212" s="41"/>
      <c r="D212" s="41"/>
      <c r="E212" s="212"/>
      <c r="F212" s="199" t="s">
        <v>653</v>
      </c>
      <c r="G212" s="208" t="s">
        <v>648</v>
      </c>
      <c r="H212" s="208" t="s">
        <v>649</v>
      </c>
      <c r="I212" s="208" t="s">
        <v>650</v>
      </c>
      <c r="J212" s="208" t="s">
        <v>651</v>
      </c>
      <c r="K212" s="41"/>
      <c r="L212" s="2"/>
      <c r="M212" s="2"/>
      <c r="N212" s="2"/>
      <c r="O212" s="2"/>
      <c r="P212" s="2"/>
      <c r="Q212" s="2"/>
      <c r="R212" s="2"/>
      <c r="S212" s="2"/>
      <c r="T212" s="2"/>
      <c r="U212" s="2"/>
      <c r="V212" s="2"/>
      <c r="W212" s="2"/>
      <c r="X212" s="2"/>
      <c r="Y212" s="2"/>
      <c r="Z212" s="2"/>
    </row>
    <row r="213" ht="15.75" customHeight="1">
      <c r="A213" s="34" t="s">
        <v>294</v>
      </c>
      <c r="B213" s="43" t="str">
        <f>VLOOKUP($A213,Questions!$A$2:$X$333,2,0)</f>
        <v>Are your systems and applications scanned with an authenticated user account for vulnerabilities (that are remediated) prior to new releases?*</v>
      </c>
      <c r="C213" s="206" t="str">
        <f>VLOOKUP($A213,'Institution Evaluation'!$A$56:$K$346,3,0)&amp;""</f>
        <v>Yes</v>
      </c>
      <c r="D213" s="206" t="str">
        <f>VLOOKUP($A213,'Institution Evaluation'!$A$56:$K$346,4,0)&amp;""</f>
        <v>Yes. CoGrader maintains a comprehensive vulnerability management and secure development program:
Host-based vulnerability scans are performed at least quarterly on all external-facing systems (Control CA-16)
Critical and high vulnerabilities are tracked to remediation
A formal systems development life cycle (SDLC) methodology is in place that governs the development, acquisition, implementation, changes, and maintenance of information systems and related technology requirements (Control CA-35)
All changes to software and infrastructure components must be authorized, formally documented, tested, reviewed, and approved prior to being implemented in the production environment (Control CA-39)
Quality assurance testing and code reviews are performed in a separate environment before pushing to production
Source code is managed in a private GitHub repository, with version control allowing for tracking changes and rollbacks as needed
Infrastructure supporting the service is patched as part of routine maintenance and as a result of identified vulnerabilities to ensure servers are hardened against security threats (Control CA-67)
The company's formal policies outline requirements for vulnerability management and system monitoring (Control CA-75)</v>
      </c>
      <c r="E213" s="214" t="str">
        <f>VLOOKUP($A213,'Institution Evaluation'!$A$56:$K$346,5,0)&amp;""</f>
        <v>Provide a brief description.</v>
      </c>
      <c r="F213" s="217" t="str">
        <f>VLOOKUP($A213,'Institution Evaluation'!$A$56:$K$346,6,0)&amp;""</f>
        <v/>
      </c>
      <c r="G213" s="204" t="str">
        <f>VLOOKUP($A213,'Institution Evaluation'!$A$56:$K$346,7,0)&amp;""</f>
        <v>Yes</v>
      </c>
      <c r="H213" s="205" t="str">
        <f>VLOOKUP($A213,'Institution Evaluation'!$A$56:$K$346,8,0)&amp;""</f>
        <v/>
      </c>
      <c r="I213" s="206" t="str">
        <f>VLOOKUP($A213,'Institution Evaluation'!$A$56:$K$346,9,0)&amp;""</f>
        <v>Critical Importance</v>
      </c>
      <c r="J213" s="256" t="str">
        <f>VLOOKUP($A213,'Institution Evaluation'!$A$56:$K$346,10,0)&amp;""</f>
        <v/>
      </c>
      <c r="K213" s="207" t="str">
        <f>IF(VLOOKUP($A213,'Institution Evaluation'!$A$56:$K$346,10,0)=TRUE,"Yes","")</f>
        <v/>
      </c>
      <c r="L213" s="61"/>
      <c r="M213" s="61"/>
      <c r="N213" s="61"/>
      <c r="O213" s="61"/>
      <c r="P213" s="61"/>
      <c r="Q213" s="61"/>
      <c r="R213" s="61"/>
      <c r="S213" s="61"/>
      <c r="T213" s="61"/>
      <c r="U213" s="61"/>
      <c r="V213" s="61"/>
      <c r="W213" s="61"/>
      <c r="X213" s="61"/>
      <c r="Y213" s="61"/>
      <c r="Z213" s="61"/>
    </row>
    <row r="214" ht="15.75" customHeight="1">
      <c r="A214" s="34" t="s">
        <v>296</v>
      </c>
      <c r="B214" s="43" t="str">
        <f>VLOOKUP($A214,Questions!$A$2:$X$333,2,0)</f>
        <v>Will you provide results of application and system vulnerability scans to the institution?*</v>
      </c>
      <c r="C214" s="206" t="str">
        <f>VLOOKUP($A214,'Institution Evaluation'!$A$56:$K$346,3,0)&amp;""</f>
        <v>Yes</v>
      </c>
      <c r="D214" s="206" t="str">
        <f>VLOOKUP($A214,'Institution Evaluation'!$A$56:$K$346,4,0)&amp;""</f>
        <v>Yes. CoGrader can provide vulnerability scan summaries and remediation status to institutional customers upon request, subject to execution of an appropriate confidentiality agreement or NDA. This information may be shared as part of:
Our SOC 2 Type 1 report, which documents our vulnerability management controls and attestation by independent auditors
Security due diligence documentation provided during vendor evaluation processes
Periodic security reviews as defined in customer agreements
Please contact security@cograder.com to request this information.</v>
      </c>
      <c r="E214" s="214" t="str">
        <f>VLOOKUP($A214,'Institution Evaluation'!$A$56:$K$346,5,0)&amp;""</f>
        <v>Provide a reference to security scan documentation.</v>
      </c>
      <c r="F214" s="217" t="str">
        <f>VLOOKUP($A214,'Institution Evaluation'!$A$56:$K$346,6,0)&amp;""</f>
        <v/>
      </c>
      <c r="G214" s="204" t="str">
        <f>VLOOKUP($A214,'Institution Evaluation'!$A$56:$K$346,7,0)&amp;""</f>
        <v>Yes</v>
      </c>
      <c r="H214" s="205" t="str">
        <f>VLOOKUP($A214,'Institution Evaluation'!$A$56:$K$346,8,0)&amp;""</f>
        <v/>
      </c>
      <c r="I214" s="206" t="str">
        <f>VLOOKUP($A214,'Institution Evaluation'!$A$56:$K$346,9,0)&amp;""</f>
        <v>Critical Importance</v>
      </c>
      <c r="J214" s="256" t="str">
        <f>VLOOKUP($A214,'Institution Evaluation'!$A$56:$K$346,10,0)&amp;""</f>
        <v/>
      </c>
      <c r="K214" s="207" t="str">
        <f>IF(VLOOKUP($A214,'Institution Evaluation'!$A$56:$K$346,10,0)=TRUE,"Yes","")</f>
        <v/>
      </c>
      <c r="L214" s="61"/>
      <c r="M214" s="61"/>
      <c r="N214" s="61"/>
      <c r="O214" s="61"/>
      <c r="P214" s="61"/>
      <c r="Q214" s="61"/>
      <c r="R214" s="61"/>
      <c r="S214" s="61"/>
      <c r="T214" s="61"/>
      <c r="U214" s="61"/>
      <c r="V214" s="61"/>
      <c r="W214" s="61"/>
      <c r="X214" s="61"/>
      <c r="Y214" s="61"/>
      <c r="Z214" s="61"/>
    </row>
    <row r="215" ht="15.75" customHeight="1">
      <c r="A215" s="34" t="s">
        <v>300</v>
      </c>
      <c r="B215" s="43" t="str">
        <f>VLOOKUP($A215,Questions!$A$2:$X$333,2,0)</f>
        <v>Have your systems and applications had a third-party security assessment completed in the last year?</v>
      </c>
      <c r="C215" s="206" t="str">
        <f>VLOOKUP($A215,'Institution Evaluation'!$A$56:$K$346,3,0)&amp;""</f>
        <v>Yes</v>
      </c>
      <c r="D215" s="206" t="str">
        <f>VLOOKUP($A215,'Institution Evaluation'!$A$56:$K$346,4,0)&amp;""</f>
        <v>Yes. CoGrader undergoes regular third-party security assessments:
Penetration testing is performed at least annually by qualified third-party assessors (Control CA-33)
A remediation plan is developed and changes are implemented to remediate vulnerabilities identified during testing in accordance with SLAs
CoGrader completed a SOC 2 Type 1 examination as of January 27, 2025, conducted by an independent CPA firm in accordance with attestation standards established by the American Institute of Certified Public Accountants (AICPA)
Risk assessments are performed at least annually, including identification of threats and changes (environmental, regulatory, and technological) to service commitments (Control CA-30)
The company collects and reviews compliance reports (SOC 2, ISO 27001, or equivalent security due diligence documentation) for high-risk vendors at least annually (Control CA-31)
</v>
      </c>
      <c r="E215" s="214" t="str">
        <f>VLOOKUP($A215,'Institution Evaluation'!$A$56:$K$346,5,0)&amp;""</f>
        <v>Provide the results with this document (link or attached), if possible. State the date of the last completed third-party security assessment.</v>
      </c>
      <c r="F215" s="217" t="str">
        <f>VLOOKUP($A215,'Institution Evaluation'!$A$56:$K$346,6,0)&amp;""</f>
        <v/>
      </c>
      <c r="G215" s="204" t="str">
        <f>VLOOKUP($A215,'Institution Evaluation'!$A$56:$K$346,7,0)&amp;""</f>
        <v>Yes</v>
      </c>
      <c r="H215" s="205" t="str">
        <f>VLOOKUP($A215,'Institution Evaluation'!$A$56:$K$346,8,0)&amp;""</f>
        <v/>
      </c>
      <c r="I215" s="206" t="str">
        <f>VLOOKUP($A215,'Institution Evaluation'!$A$56:$K$346,9,0)&amp;""</f>
        <v>Standard Importance</v>
      </c>
      <c r="J215" s="256" t="str">
        <f>VLOOKUP($A215,'Institution Evaluation'!$A$56:$K$346,10,0)&amp;""</f>
        <v/>
      </c>
      <c r="K215" s="207" t="str">
        <f>IF(VLOOKUP($A215,'Institution Evaluation'!$A$56:$K$346,10,0)=TRUE,"Yes","")</f>
        <v/>
      </c>
      <c r="L215" s="61"/>
      <c r="M215" s="61"/>
      <c r="N215" s="61"/>
      <c r="O215" s="61"/>
      <c r="P215" s="61"/>
      <c r="Q215" s="61"/>
      <c r="R215" s="61"/>
      <c r="S215" s="61"/>
      <c r="T215" s="61"/>
      <c r="U215" s="61"/>
      <c r="V215" s="61"/>
      <c r="W215" s="61"/>
      <c r="X215" s="61"/>
      <c r="Y215" s="61"/>
      <c r="Z215" s="61"/>
    </row>
    <row r="216" ht="15.75" customHeight="1">
      <c r="A216" s="34" t="s">
        <v>304</v>
      </c>
      <c r="B216" s="43" t="str">
        <f>VLOOKUP($A216,Questions!$A$2:$X$333,2,0)</f>
        <v>Are your systems and applications regularly scanned externally for vulnerabilities?</v>
      </c>
      <c r="C216" s="206" t="str">
        <f>VLOOKUP($A216,'Institution Evaluation'!$A$56:$K$346,3,0)&amp;""</f>
        <v>Yes</v>
      </c>
      <c r="D216" s="206" t="str">
        <f>VLOOKUP($A216,'Institution Evaluation'!$A$56:$K$346,4,0)&amp;""</f>
        <v>Yes. CoGrader performs regular external vulnerability scanning and assessment:
Host-based vulnerability scans are performed at least quarterly on all external-facing systems (Control CA-16)
Critical and high vulnerabilities identified are tracked to remediation
Penetration testing is performed at least annually, which includes external assessment of internet-facing systems and applications (Control CA-33)
Infrastructure supporting the service is patched as part of routine maintenance and as a result of identified vulnerabilities (Control CA-67)
An intrusion detection system provides continuous monitoring of the network and early detection of potential security breaches (Controls CA-68, CA-69)
Regular use of external intelligence sources to track newly discovered threats and vulnerabilities
Firewall rulesets are reviewed at least annually (Control CA-71)</v>
      </c>
      <c r="E216" s="214" t="str">
        <f>VLOOKUP($A216,'Institution Evaluation'!$A$56:$K$346,5,0)&amp;""</f>
        <v>Decribe your external application vulnerability scanning strategy.</v>
      </c>
      <c r="F216" s="217" t="str">
        <f>VLOOKUP($A216,'Institution Evaluation'!$A$56:$K$346,6,0)&amp;""</f>
        <v/>
      </c>
      <c r="G216" s="204" t="str">
        <f>VLOOKUP($A216,'Institution Evaluation'!$A$56:$K$346,7,0)&amp;""</f>
        <v>Yes</v>
      </c>
      <c r="H216" s="205" t="str">
        <f>VLOOKUP($A216,'Institution Evaluation'!$A$56:$K$346,8,0)&amp;""</f>
        <v/>
      </c>
      <c r="I216" s="206" t="str">
        <f>VLOOKUP($A216,'Institution Evaluation'!$A$56:$K$346,9,0)&amp;""</f>
        <v>Minor Importance</v>
      </c>
      <c r="J216" s="256" t="str">
        <f>VLOOKUP($A216,'Institution Evaluation'!$A$56:$K$346,10,0)&amp;""</f>
        <v/>
      </c>
      <c r="K216" s="207" t="str">
        <f>IF(VLOOKUP($A216,'Institution Evaluation'!$A$56:$K$346,10,0)=TRUE,"Yes","")</f>
        <v/>
      </c>
      <c r="L216" s="61"/>
      <c r="M216" s="61"/>
      <c r="N216" s="61"/>
      <c r="O216" s="61"/>
      <c r="P216" s="61"/>
      <c r="Q216" s="61"/>
      <c r="R216" s="61"/>
      <c r="S216" s="61"/>
      <c r="T216" s="61"/>
      <c r="U216" s="61"/>
      <c r="V216" s="61"/>
      <c r="W216" s="61"/>
      <c r="X216" s="61"/>
      <c r="Y216" s="61"/>
      <c r="Z216" s="61"/>
    </row>
    <row r="217" ht="15.75" customHeight="1">
      <c r="A217" s="18" t="str">
        <f>VLOOKUP(LEFT($A218,4),'Auto Responses'!$N$4:$O$38,2,0)&amp;""</f>
        <v>HIPAA Compliance </v>
      </c>
      <c r="B217" s="40"/>
      <c r="C217" s="41"/>
      <c r="D217" s="41"/>
      <c r="E217" s="212"/>
      <c r="F217" s="199" t="s">
        <v>653</v>
      </c>
      <c r="G217" s="208" t="s">
        <v>648</v>
      </c>
      <c r="H217" s="208" t="s">
        <v>649</v>
      </c>
      <c r="I217" s="208" t="s">
        <v>650</v>
      </c>
      <c r="J217" s="208" t="s">
        <v>651</v>
      </c>
      <c r="K217" s="41"/>
      <c r="L217" s="2"/>
      <c r="M217" s="2"/>
      <c r="N217" s="2"/>
      <c r="O217" s="2"/>
      <c r="P217" s="2"/>
      <c r="Q217" s="2"/>
      <c r="R217" s="2"/>
      <c r="S217" s="2"/>
      <c r="T217" s="2"/>
      <c r="U217" s="2"/>
      <c r="V217" s="2"/>
      <c r="W217" s="2"/>
      <c r="X217" s="2"/>
      <c r="Y217" s="2"/>
      <c r="Z217" s="2"/>
    </row>
    <row r="218" ht="15.75" customHeight="1">
      <c r="A218" s="34" t="s">
        <v>355</v>
      </c>
      <c r="B218" s="43" t="str">
        <f>VLOOKUP($A218,Questions!$A$2:$X$333,2,0)</f>
        <v>Do your workforce members receive regular training related to the Health Insurance Portability and Accountability Act (HIPAA) Privacy and Security Rules and the HITECH Act?*</v>
      </c>
      <c r="C218" s="206" t="str">
        <f>VLOOKUP($A218,'Institution Evaluation'!$A$56:$K$346,3,0)&amp;""</f>
        <v/>
      </c>
      <c r="D218" s="206" t="str">
        <f>VLOOKUP($A218,'Institution Evaluation'!$A$56:$K$346,4,0)&amp;""</f>
        <v>This question does not apply.</v>
      </c>
      <c r="E218" s="214" t="str">
        <f>VLOOKUP($A218,'Institution Evaluation'!$A$56:$K$346,5,0)&amp;""</f>
        <v>Based on the response to REQU-05 on the "START HERE" tab, this question does not apply to this product or service.</v>
      </c>
      <c r="F218" s="217" t="str">
        <f>VLOOKUP($A218,'Institution Evaluation'!$A$56:$K$346,6,0)&amp;""</f>
        <v/>
      </c>
      <c r="G218" s="204" t="str">
        <f>VLOOKUP($A218,'Institution Evaluation'!$A$56:$K$346,7,0)&amp;""</f>
        <v>Yes</v>
      </c>
      <c r="H218" s="205" t="str">
        <f>VLOOKUP($A218,'Institution Evaluation'!$A$56:$K$346,8,0)&amp;""</f>
        <v/>
      </c>
      <c r="I218" s="206" t="str">
        <f>VLOOKUP($A218,'Institution Evaluation'!$A$56:$K$346,9,0)&amp;""</f>
        <v>Critical Importance</v>
      </c>
      <c r="J218" s="256" t="str">
        <f>VLOOKUP($A218,'Institution Evaluation'!$A$56:$K$346,10,0)&amp;""</f>
        <v/>
      </c>
      <c r="K218" s="207" t="str">
        <f>IF(VLOOKUP($A218,'Institution Evaluation'!$A$56:$K$346,10,0)=TRUE,"Yes","")</f>
        <v/>
      </c>
      <c r="L218" s="61"/>
      <c r="M218" s="61"/>
      <c r="N218" s="61"/>
      <c r="O218" s="61"/>
      <c r="P218" s="61"/>
      <c r="Q218" s="61"/>
      <c r="R218" s="61"/>
      <c r="S218" s="61"/>
      <c r="T218" s="61"/>
      <c r="U218" s="61"/>
      <c r="V218" s="61"/>
      <c r="W218" s="61"/>
      <c r="X218" s="61"/>
      <c r="Y218" s="61"/>
      <c r="Z218" s="61"/>
    </row>
    <row r="219" ht="15.75" customHeight="1">
      <c r="A219" s="34" t="s">
        <v>356</v>
      </c>
      <c r="B219" s="43" t="str">
        <f>VLOOKUP($A219,Questions!$A$2:$X$333,2,0)</f>
        <v>Have you identified areas of risk?*</v>
      </c>
      <c r="C219" s="206" t="str">
        <f>VLOOKUP($A219,'Institution Evaluation'!$A$56:$K$346,3,0)&amp;""</f>
        <v/>
      </c>
      <c r="D219" s="206" t="str">
        <f>VLOOKUP($A219,'Institution Evaluation'!$A$56:$K$346,4,0)&amp;""</f>
        <v>This question does not apply.</v>
      </c>
      <c r="E219" s="214" t="str">
        <f>VLOOKUP($A219,'Institution Evaluation'!$A$56:$K$346,5,0)&amp;""</f>
        <v>Based on the response to REQU-05 on the "START HERE" tab, this question does not apply to this product or service.</v>
      </c>
      <c r="F219" s="217" t="str">
        <f>VLOOKUP($A219,'Institution Evaluation'!$A$56:$K$346,6,0)&amp;""</f>
        <v/>
      </c>
      <c r="G219" s="204" t="str">
        <f>VLOOKUP($A219,'Institution Evaluation'!$A$56:$K$346,7,0)&amp;""</f>
        <v>Yes</v>
      </c>
      <c r="H219" s="205" t="str">
        <f>VLOOKUP($A219,'Institution Evaluation'!$A$56:$K$346,8,0)&amp;""</f>
        <v/>
      </c>
      <c r="I219" s="206" t="str">
        <f>VLOOKUP($A219,'Institution Evaluation'!$A$56:$K$346,9,0)&amp;""</f>
        <v>Critical Importance</v>
      </c>
      <c r="J219" s="256" t="str">
        <f>VLOOKUP($A219,'Institution Evaluation'!$A$56:$K$346,10,0)&amp;""</f>
        <v/>
      </c>
      <c r="K219" s="207" t="str">
        <f>IF(VLOOKUP($A219,'Institution Evaluation'!$A$56:$K$346,10,0)=TRUE,"Yes","")</f>
        <v/>
      </c>
      <c r="L219" s="61"/>
      <c r="M219" s="61"/>
      <c r="N219" s="61"/>
      <c r="O219" s="61"/>
      <c r="P219" s="61"/>
      <c r="Q219" s="61"/>
      <c r="R219" s="61"/>
      <c r="S219" s="61"/>
      <c r="T219" s="61"/>
      <c r="U219" s="61"/>
      <c r="V219" s="61"/>
      <c r="W219" s="61"/>
      <c r="X219" s="61"/>
      <c r="Y219" s="61"/>
      <c r="Z219" s="61"/>
    </row>
    <row r="220" ht="15.75" customHeight="1">
      <c r="A220" s="34" t="s">
        <v>357</v>
      </c>
      <c r="B220" s="43" t="str">
        <f>VLOOKUP($A220,Questions!$A$2:$X$333,2,0)</f>
        <v>Have the relevant policies/plans been tested?*</v>
      </c>
      <c r="C220" s="206" t="str">
        <f>VLOOKUP($A220,'Institution Evaluation'!$A$56:$K$346,3,0)&amp;""</f>
        <v/>
      </c>
      <c r="D220" s="206" t="str">
        <f>VLOOKUP($A220,'Institution Evaluation'!$A$56:$K$346,4,0)&amp;""</f>
        <v>This question does not apply.</v>
      </c>
      <c r="E220" s="214" t="str">
        <f>VLOOKUP($A220,'Institution Evaluation'!$A$56:$K$346,5,0)&amp;""</f>
        <v>Based on the response to REQU-05 on the "START HERE" tab, this question does not apply to this product or service.</v>
      </c>
      <c r="F220" s="217" t="str">
        <f>VLOOKUP($A220,'Institution Evaluation'!$A$56:$K$346,6,0)&amp;""</f>
        <v/>
      </c>
      <c r="G220" s="204" t="str">
        <f>VLOOKUP($A220,'Institution Evaluation'!$A$56:$K$346,7,0)&amp;""</f>
        <v>Yes</v>
      </c>
      <c r="H220" s="205" t="str">
        <f>VLOOKUP($A220,'Institution Evaluation'!$A$56:$K$346,8,0)&amp;""</f>
        <v/>
      </c>
      <c r="I220" s="206" t="str">
        <f>VLOOKUP($A220,'Institution Evaluation'!$A$56:$K$346,9,0)&amp;""</f>
        <v>Critical Importance</v>
      </c>
      <c r="J220" s="256" t="str">
        <f>VLOOKUP($A220,'Institution Evaluation'!$A$56:$K$346,10,0)&amp;""</f>
        <v/>
      </c>
      <c r="K220" s="207" t="str">
        <f>IF(VLOOKUP($A220,'Institution Evaluation'!$A$56:$K$346,10,0)=TRUE,"Yes","")</f>
        <v/>
      </c>
      <c r="L220" s="61"/>
      <c r="M220" s="61"/>
      <c r="N220" s="61"/>
      <c r="O220" s="61"/>
      <c r="P220" s="61"/>
      <c r="Q220" s="61"/>
      <c r="R220" s="61"/>
      <c r="S220" s="61"/>
      <c r="T220" s="61"/>
      <c r="U220" s="61"/>
      <c r="V220" s="61"/>
      <c r="W220" s="61"/>
      <c r="X220" s="61"/>
      <c r="Y220" s="61"/>
      <c r="Z220" s="61"/>
    </row>
    <row r="221" ht="15.75" customHeight="1">
      <c r="A221" s="34" t="s">
        <v>358</v>
      </c>
      <c r="B221" s="43" t="str">
        <f>VLOOKUP($A221,Questions!$A$2:$X$333,2,0)</f>
        <v>Have you entered into a Business Associate Agreements with all subcontractors who may have access to protected health information (PHI)?*</v>
      </c>
      <c r="C221" s="206" t="str">
        <f>VLOOKUP($A221,'Institution Evaluation'!$A$56:$K$346,3,0)&amp;""</f>
        <v/>
      </c>
      <c r="D221" s="206" t="str">
        <f>VLOOKUP($A221,'Institution Evaluation'!$A$56:$K$346,4,0)&amp;""</f>
        <v>This question does not apply.</v>
      </c>
      <c r="E221" s="214" t="str">
        <f>VLOOKUP($A221,'Institution Evaluation'!$A$56:$K$346,5,0)&amp;""</f>
        <v>Based on the response to REQU-05 on the "START HERE" tab, this question does not apply to this product or service.</v>
      </c>
      <c r="F221" s="217" t="str">
        <f>VLOOKUP($A221,'Institution Evaluation'!$A$56:$K$346,6,0)&amp;""</f>
        <v/>
      </c>
      <c r="G221" s="204" t="str">
        <f>VLOOKUP($A221,'Institution Evaluation'!$A$56:$K$346,7,0)&amp;""</f>
        <v>Yes</v>
      </c>
      <c r="H221" s="205" t="str">
        <f>VLOOKUP($A221,'Institution Evaluation'!$A$56:$K$346,8,0)&amp;""</f>
        <v/>
      </c>
      <c r="I221" s="206" t="str">
        <f>VLOOKUP($A221,'Institution Evaluation'!$A$56:$K$346,9,0)&amp;""</f>
        <v>Critical Importance</v>
      </c>
      <c r="J221" s="256" t="str">
        <f>VLOOKUP($A221,'Institution Evaluation'!$A$56:$K$346,10,0)&amp;""</f>
        <v/>
      </c>
      <c r="K221" s="207" t="str">
        <f>IF(VLOOKUP($A221,'Institution Evaluation'!$A$56:$K$346,10,0)=TRUE,"Yes","")</f>
        <v/>
      </c>
      <c r="L221" s="61"/>
      <c r="M221" s="61"/>
      <c r="N221" s="61"/>
      <c r="O221" s="61"/>
      <c r="P221" s="61"/>
      <c r="Q221" s="61"/>
      <c r="R221" s="61"/>
      <c r="S221" s="61"/>
      <c r="T221" s="61"/>
      <c r="U221" s="61"/>
      <c r="V221" s="61"/>
      <c r="W221" s="61"/>
      <c r="X221" s="61"/>
      <c r="Y221" s="61"/>
      <c r="Z221" s="61"/>
    </row>
    <row r="222" ht="15.75" customHeight="1">
      <c r="A222" s="34" t="s">
        <v>359</v>
      </c>
      <c r="B222" s="43" t="str">
        <f>VLOOKUP($A222,Questions!$A$2:$X$333,2,0)</f>
        <v>Do you monitor or receive information regarding changes in HIPAA regulations?</v>
      </c>
      <c r="C222" s="206" t="str">
        <f>VLOOKUP($A222,'Institution Evaluation'!$A$56:$K$346,3,0)&amp;""</f>
        <v/>
      </c>
      <c r="D222" s="206" t="str">
        <f>VLOOKUP($A222,'Institution Evaluation'!$A$56:$K$346,4,0)&amp;""</f>
        <v>This question does not apply.</v>
      </c>
      <c r="E222" s="214" t="str">
        <f>VLOOKUP($A222,'Institution Evaluation'!$A$56:$K$346,5,0)&amp;""</f>
        <v>Based on the response to REQU-05 on the "START HERE" tab, this question does not apply to this product or service.</v>
      </c>
      <c r="F222" s="217" t="str">
        <f>VLOOKUP($A222,'Institution Evaluation'!$A$56:$K$346,6,0)&amp;""</f>
        <v/>
      </c>
      <c r="G222" s="204" t="str">
        <f>VLOOKUP($A222,'Institution Evaluation'!$A$56:$K$346,7,0)&amp;""</f>
        <v>Yes</v>
      </c>
      <c r="H222" s="205" t="str">
        <f>VLOOKUP($A222,'Institution Evaluation'!$A$56:$K$346,8,0)&amp;""</f>
        <v/>
      </c>
      <c r="I222" s="206" t="str">
        <f>VLOOKUP($A222,'Institution Evaluation'!$A$56:$K$346,9,0)&amp;""</f>
        <v>Standard Importance</v>
      </c>
      <c r="J222" s="256" t="str">
        <f>VLOOKUP($A222,'Institution Evaluation'!$A$56:$K$346,10,0)&amp;""</f>
        <v/>
      </c>
      <c r="K222" s="207" t="str">
        <f>IF(VLOOKUP($A222,'Institution Evaluation'!$A$56:$K$346,10,0)=TRUE,"Yes","")</f>
        <v/>
      </c>
      <c r="L222" s="61"/>
      <c r="M222" s="61"/>
      <c r="N222" s="61"/>
      <c r="O222" s="61"/>
      <c r="P222" s="61"/>
      <c r="Q222" s="61"/>
      <c r="R222" s="61"/>
      <c r="S222" s="61"/>
      <c r="T222" s="61"/>
      <c r="U222" s="61"/>
      <c r="V222" s="61"/>
      <c r="W222" s="61"/>
      <c r="X222" s="61"/>
      <c r="Y222" s="61"/>
      <c r="Z222" s="61"/>
    </row>
    <row r="223" ht="15.75" customHeight="1">
      <c r="A223" s="34" t="s">
        <v>360</v>
      </c>
      <c r="B223" s="43" t="str">
        <f>VLOOKUP($A223,Questions!$A$2:$X$333,2,0)</f>
        <v>Has your organization designated HIPAA Privacy and Security officers as required by the rules?</v>
      </c>
      <c r="C223" s="206" t="str">
        <f>VLOOKUP($A223,'Institution Evaluation'!$A$56:$K$346,3,0)&amp;""</f>
        <v/>
      </c>
      <c r="D223" s="206" t="str">
        <f>VLOOKUP($A223,'Institution Evaluation'!$A$56:$K$346,4,0)&amp;""</f>
        <v>This question does not apply.</v>
      </c>
      <c r="E223" s="214" t="str">
        <f>VLOOKUP($A223,'Institution Evaluation'!$A$56:$K$346,5,0)&amp;""</f>
        <v>Based on the response to REQU-05 on the "START HERE" tab, this question does not apply to this product or service.</v>
      </c>
      <c r="F223" s="217" t="str">
        <f>VLOOKUP($A223,'Institution Evaluation'!$A$56:$K$346,6,0)&amp;""</f>
        <v/>
      </c>
      <c r="G223" s="204" t="str">
        <f>VLOOKUP($A223,'Institution Evaluation'!$A$56:$K$346,7,0)&amp;""</f>
        <v>Yes</v>
      </c>
      <c r="H223" s="205" t="str">
        <f>VLOOKUP($A223,'Institution Evaluation'!$A$56:$K$346,8,0)&amp;""</f>
        <v/>
      </c>
      <c r="I223" s="206" t="str">
        <f>VLOOKUP($A223,'Institution Evaluation'!$A$56:$K$346,9,0)&amp;""</f>
        <v>Standard Importance</v>
      </c>
      <c r="J223" s="256" t="str">
        <f>VLOOKUP($A223,'Institution Evaluation'!$A$56:$K$346,10,0)&amp;""</f>
        <v/>
      </c>
      <c r="K223" s="207" t="str">
        <f>IF(VLOOKUP($A223,'Institution Evaluation'!$A$56:$K$346,10,0)=TRUE,"Yes","")</f>
        <v/>
      </c>
      <c r="L223" s="61"/>
      <c r="M223" s="61"/>
      <c r="N223" s="61"/>
      <c r="O223" s="61"/>
      <c r="P223" s="61"/>
      <c r="Q223" s="61"/>
      <c r="R223" s="61"/>
      <c r="S223" s="61"/>
      <c r="T223" s="61"/>
      <c r="U223" s="61"/>
      <c r="V223" s="61"/>
      <c r="W223" s="61"/>
      <c r="X223" s="61"/>
      <c r="Y223" s="61"/>
      <c r="Z223" s="61"/>
    </row>
    <row r="224" ht="15.75" customHeight="1">
      <c r="A224" s="34" t="s">
        <v>361</v>
      </c>
      <c r="B224" s="43" t="str">
        <f>VLOOKUP($A224,Questions!$A$2:$X$333,2,0)</f>
        <v>Do you comply with the requirements of the Health Information Technology for Economic and Clinical Health Act (HITECH)?</v>
      </c>
      <c r="C224" s="206" t="str">
        <f>VLOOKUP($A224,'Institution Evaluation'!$A$56:$K$346,3,0)&amp;""</f>
        <v/>
      </c>
      <c r="D224" s="206" t="str">
        <f>VLOOKUP($A224,'Institution Evaluation'!$A$56:$K$346,4,0)&amp;""</f>
        <v>This question does not apply.</v>
      </c>
      <c r="E224" s="214" t="str">
        <f>VLOOKUP($A224,'Institution Evaluation'!$A$56:$K$346,5,0)&amp;""</f>
        <v>Based on the response to REQU-05 on the "START HERE" tab, this question does not apply to this product or service.</v>
      </c>
      <c r="F224" s="217" t="str">
        <f>VLOOKUP($A224,'Institution Evaluation'!$A$56:$K$346,6,0)&amp;""</f>
        <v/>
      </c>
      <c r="G224" s="204" t="str">
        <f>VLOOKUP($A224,'Institution Evaluation'!$A$56:$K$346,7,0)&amp;""</f>
        <v>Yes</v>
      </c>
      <c r="H224" s="205" t="str">
        <f>VLOOKUP($A224,'Institution Evaluation'!$A$56:$K$346,8,0)&amp;""</f>
        <v/>
      </c>
      <c r="I224" s="206" t="str">
        <f>VLOOKUP($A224,'Institution Evaluation'!$A$56:$K$346,9,0)&amp;""</f>
        <v>Standard Importance</v>
      </c>
      <c r="J224" s="256" t="str">
        <f>VLOOKUP($A224,'Institution Evaluation'!$A$56:$K$346,10,0)&amp;""</f>
        <v/>
      </c>
      <c r="K224" s="207" t="str">
        <f>IF(VLOOKUP($A224,'Institution Evaluation'!$A$56:$K$346,10,0)=TRUE,"Yes","")</f>
        <v/>
      </c>
      <c r="L224" s="61"/>
      <c r="M224" s="61"/>
      <c r="N224" s="61"/>
      <c r="O224" s="61"/>
      <c r="P224" s="61"/>
      <c r="Q224" s="61"/>
      <c r="R224" s="61"/>
      <c r="S224" s="61"/>
      <c r="T224" s="61"/>
      <c r="U224" s="61"/>
      <c r="V224" s="61"/>
      <c r="W224" s="61"/>
      <c r="X224" s="61"/>
      <c r="Y224" s="61"/>
      <c r="Z224" s="61"/>
    </row>
    <row r="225" ht="15.75" customHeight="1">
      <c r="A225" s="34" t="s">
        <v>362</v>
      </c>
      <c r="B225" s="43" t="str">
        <f>VLOOKUP($A225,Questions!$A$2:$X$333,2,0)</f>
        <v>Have you conducted a risk analysis as required under the HIPAA Security Rule?</v>
      </c>
      <c r="C225" s="206" t="str">
        <f>VLOOKUP($A225,'Institution Evaluation'!$A$56:$K$346,3,0)&amp;""</f>
        <v/>
      </c>
      <c r="D225" s="206" t="str">
        <f>VLOOKUP($A225,'Institution Evaluation'!$A$56:$K$346,4,0)&amp;""</f>
        <v>This question does not apply.</v>
      </c>
      <c r="E225" s="214" t="str">
        <f>VLOOKUP($A225,'Institution Evaluation'!$A$56:$K$346,5,0)&amp;""</f>
        <v>Based on the response to REQU-05 on the "START HERE" tab, this question does not apply to this product or service.</v>
      </c>
      <c r="F225" s="217" t="str">
        <f>VLOOKUP($A225,'Institution Evaluation'!$A$56:$K$346,6,0)&amp;""</f>
        <v/>
      </c>
      <c r="G225" s="204" t="str">
        <f>VLOOKUP($A225,'Institution Evaluation'!$A$56:$K$346,7,0)&amp;""</f>
        <v>Yes</v>
      </c>
      <c r="H225" s="205" t="str">
        <f>VLOOKUP($A225,'Institution Evaluation'!$A$56:$K$346,8,0)&amp;""</f>
        <v/>
      </c>
      <c r="I225" s="206" t="str">
        <f>VLOOKUP($A225,'Institution Evaluation'!$A$56:$K$346,9,0)&amp;""</f>
        <v>Standard Importance</v>
      </c>
      <c r="J225" s="256" t="str">
        <f>VLOOKUP($A225,'Institution Evaluation'!$A$56:$K$346,10,0)&amp;""</f>
        <v/>
      </c>
      <c r="K225" s="207" t="str">
        <f>IF(VLOOKUP($A225,'Institution Evaluation'!$A$56:$K$346,10,0)=TRUE,"Yes","")</f>
        <v/>
      </c>
      <c r="L225" s="61"/>
      <c r="M225" s="61"/>
      <c r="N225" s="61"/>
      <c r="O225" s="61"/>
      <c r="P225" s="61"/>
      <c r="Q225" s="61"/>
      <c r="R225" s="61"/>
      <c r="S225" s="61"/>
      <c r="T225" s="61"/>
      <c r="U225" s="61"/>
      <c r="V225" s="61"/>
      <c r="W225" s="61"/>
      <c r="X225" s="61"/>
      <c r="Y225" s="61"/>
      <c r="Z225" s="61"/>
    </row>
    <row r="226" ht="15.75" customHeight="1">
      <c r="A226" s="34" t="s">
        <v>363</v>
      </c>
      <c r="B226" s="43" t="str">
        <f>VLOOKUP($A226,Questions!$A$2:$X$333,2,0)</f>
        <v>Have you taken actions to mitigate the identified risks?</v>
      </c>
      <c r="C226" s="206" t="str">
        <f>VLOOKUP($A226,'Institution Evaluation'!$A$56:$K$346,3,0)&amp;""</f>
        <v/>
      </c>
      <c r="D226" s="206" t="str">
        <f>VLOOKUP($A226,'Institution Evaluation'!$A$56:$K$346,4,0)&amp;""</f>
        <v>This question does not apply.</v>
      </c>
      <c r="E226" s="214" t="str">
        <f>VLOOKUP($A226,'Institution Evaluation'!$A$56:$K$346,5,0)&amp;""</f>
        <v>Based on the response to REQU-05 on the "START HERE" tab, this question does not apply to this product or service.</v>
      </c>
      <c r="F226" s="217" t="str">
        <f>VLOOKUP($A226,'Institution Evaluation'!$A$56:$K$346,6,0)&amp;""</f>
        <v/>
      </c>
      <c r="G226" s="204" t="str">
        <f>VLOOKUP($A226,'Institution Evaluation'!$A$56:$K$346,7,0)&amp;""</f>
        <v>Yes</v>
      </c>
      <c r="H226" s="205" t="str">
        <f>VLOOKUP($A226,'Institution Evaluation'!$A$56:$K$346,8,0)&amp;""</f>
        <v/>
      </c>
      <c r="I226" s="206" t="str">
        <f>VLOOKUP($A226,'Institution Evaluation'!$A$56:$K$346,9,0)&amp;""</f>
        <v>Standard Importance</v>
      </c>
      <c r="J226" s="256" t="str">
        <f>VLOOKUP($A226,'Institution Evaluation'!$A$56:$K$346,10,0)&amp;""</f>
        <v/>
      </c>
      <c r="K226" s="207" t="str">
        <f>IF(VLOOKUP($A226,'Institution Evaluation'!$A$56:$K$346,10,0)=TRUE,"Yes","")</f>
        <v/>
      </c>
      <c r="L226" s="61"/>
      <c r="M226" s="61"/>
      <c r="N226" s="61"/>
      <c r="O226" s="61"/>
      <c r="P226" s="61"/>
      <c r="Q226" s="61"/>
      <c r="R226" s="61"/>
      <c r="S226" s="61"/>
      <c r="T226" s="61"/>
      <c r="U226" s="61"/>
      <c r="V226" s="61"/>
      <c r="W226" s="61"/>
      <c r="X226" s="61"/>
      <c r="Y226" s="61"/>
      <c r="Z226" s="61"/>
    </row>
    <row r="227" ht="15.75" customHeight="1">
      <c r="A227" s="34" t="s">
        <v>364</v>
      </c>
      <c r="B227" s="43" t="str">
        <f>VLOOKUP($A227,Questions!$A$2:$X$333,2,0)</f>
        <v>Does your application require user and system administrator password changes at a frequency no greater than 90 days?</v>
      </c>
      <c r="C227" s="206" t="str">
        <f>VLOOKUP($A227,'Institution Evaluation'!$A$56:$K$346,3,0)&amp;""</f>
        <v/>
      </c>
      <c r="D227" s="206" t="str">
        <f>VLOOKUP($A227,'Institution Evaluation'!$A$56:$K$346,4,0)&amp;""</f>
        <v>This question does not apply.</v>
      </c>
      <c r="E227" s="214" t="str">
        <f>VLOOKUP($A227,'Institution Evaluation'!$A$56:$K$346,5,0)&amp;""</f>
        <v>Based on the response to REQU-05 on the "START HERE" tab, this question does not apply to this product or service.</v>
      </c>
      <c r="F227" s="217" t="str">
        <f>VLOOKUP($A227,'Institution Evaluation'!$A$56:$K$346,6,0)&amp;""</f>
        <v/>
      </c>
      <c r="G227" s="204" t="str">
        <f>VLOOKUP($A227,'Institution Evaluation'!$A$56:$K$346,7,0)&amp;""</f>
        <v>Yes</v>
      </c>
      <c r="H227" s="205" t="str">
        <f>VLOOKUP($A227,'Institution Evaluation'!$A$56:$K$346,8,0)&amp;""</f>
        <v/>
      </c>
      <c r="I227" s="206" t="str">
        <f>VLOOKUP($A227,'Institution Evaluation'!$A$56:$K$346,9,0)&amp;""</f>
        <v>Standard Importance</v>
      </c>
      <c r="J227" s="256" t="str">
        <f>VLOOKUP($A227,'Institution Evaluation'!$A$56:$K$346,10,0)&amp;""</f>
        <v/>
      </c>
      <c r="K227" s="207" t="str">
        <f>IF(VLOOKUP($A227,'Institution Evaluation'!$A$56:$K$346,10,0)=TRUE,"Yes","")</f>
        <v/>
      </c>
      <c r="L227" s="61"/>
      <c r="M227" s="61"/>
      <c r="N227" s="61"/>
      <c r="O227" s="61"/>
      <c r="P227" s="61"/>
      <c r="Q227" s="61"/>
      <c r="R227" s="61"/>
      <c r="S227" s="61"/>
      <c r="T227" s="61"/>
      <c r="U227" s="61"/>
      <c r="V227" s="61"/>
      <c r="W227" s="61"/>
      <c r="X227" s="61"/>
      <c r="Y227" s="61"/>
      <c r="Z227" s="61"/>
    </row>
    <row r="228" ht="15.75" customHeight="1">
      <c r="A228" s="34" t="s">
        <v>365</v>
      </c>
      <c r="B228" s="43" t="str">
        <f>VLOOKUP($A228,Questions!$A$2:$X$333,2,0)</f>
        <v>Does your application require users to set their own password after an administrator reset or on first use of the account?</v>
      </c>
      <c r="C228" s="206" t="str">
        <f>VLOOKUP($A228,'Institution Evaluation'!$A$56:$K$346,3,0)&amp;""</f>
        <v/>
      </c>
      <c r="D228" s="206" t="str">
        <f>VLOOKUP($A228,'Institution Evaluation'!$A$56:$K$346,4,0)&amp;""</f>
        <v>This question does not apply.</v>
      </c>
      <c r="E228" s="214" t="str">
        <f>VLOOKUP($A228,'Institution Evaluation'!$A$56:$K$346,5,0)&amp;""</f>
        <v>Based on the response to REQU-05 on the "START HERE" tab, this question does not apply to this product or service.</v>
      </c>
      <c r="F228" s="217" t="str">
        <f>VLOOKUP($A228,'Institution Evaluation'!$A$56:$K$346,6,0)&amp;""</f>
        <v/>
      </c>
      <c r="G228" s="204" t="str">
        <f>VLOOKUP($A228,'Institution Evaluation'!$A$56:$K$346,7,0)&amp;""</f>
        <v>Yes</v>
      </c>
      <c r="H228" s="205" t="str">
        <f>VLOOKUP($A228,'Institution Evaluation'!$A$56:$K$346,8,0)&amp;""</f>
        <v/>
      </c>
      <c r="I228" s="206" t="str">
        <f>VLOOKUP($A228,'Institution Evaluation'!$A$56:$K$346,9,0)&amp;""</f>
        <v>Standard Importance</v>
      </c>
      <c r="J228" s="256" t="str">
        <f>VLOOKUP($A228,'Institution Evaluation'!$A$56:$K$346,10,0)&amp;""</f>
        <v/>
      </c>
      <c r="K228" s="207" t="str">
        <f>IF(VLOOKUP($A228,'Institution Evaluation'!$A$56:$K$346,10,0)=TRUE,"Yes","")</f>
        <v/>
      </c>
      <c r="L228" s="61"/>
      <c r="M228" s="61"/>
      <c r="N228" s="61"/>
      <c r="O228" s="61"/>
      <c r="P228" s="61"/>
      <c r="Q228" s="61"/>
      <c r="R228" s="61"/>
      <c r="S228" s="61"/>
      <c r="T228" s="61"/>
      <c r="U228" s="61"/>
      <c r="V228" s="61"/>
      <c r="W228" s="61"/>
      <c r="X228" s="61"/>
      <c r="Y228" s="61"/>
      <c r="Z228" s="61"/>
    </row>
    <row r="229" ht="15.75" customHeight="1">
      <c r="A229" s="34" t="s">
        <v>366</v>
      </c>
      <c r="B229" s="43" t="str">
        <f>VLOOKUP($A229,Questions!$A$2:$X$333,2,0)</f>
        <v>Does your application lock out an account after a number of failed login attempts?</v>
      </c>
      <c r="C229" s="206" t="str">
        <f>VLOOKUP($A229,'Institution Evaluation'!$A$56:$K$346,3,0)&amp;""</f>
        <v/>
      </c>
      <c r="D229" s="206" t="str">
        <f>VLOOKUP($A229,'Institution Evaluation'!$A$56:$K$346,4,0)&amp;""</f>
        <v>This question does not apply.</v>
      </c>
      <c r="E229" s="214" t="str">
        <f>VLOOKUP($A229,'Institution Evaluation'!$A$56:$K$346,5,0)&amp;""</f>
        <v>Based on the response to REQU-05 on the "START HERE" tab, this question does not apply to this product or service.</v>
      </c>
      <c r="F229" s="217" t="str">
        <f>VLOOKUP($A229,'Institution Evaluation'!$A$56:$K$346,6,0)&amp;""</f>
        <v/>
      </c>
      <c r="G229" s="204" t="str">
        <f>VLOOKUP($A229,'Institution Evaluation'!$A$56:$K$346,7,0)&amp;""</f>
        <v>Yes</v>
      </c>
      <c r="H229" s="205" t="str">
        <f>VLOOKUP($A229,'Institution Evaluation'!$A$56:$K$346,8,0)&amp;""</f>
        <v/>
      </c>
      <c r="I229" s="206" t="str">
        <f>VLOOKUP($A229,'Institution Evaluation'!$A$56:$K$346,9,0)&amp;""</f>
        <v>Standard Importance</v>
      </c>
      <c r="J229" s="256" t="str">
        <f>VLOOKUP($A229,'Institution Evaluation'!$A$56:$K$346,10,0)&amp;""</f>
        <v/>
      </c>
      <c r="K229" s="207" t="str">
        <f>IF(VLOOKUP($A229,'Institution Evaluation'!$A$56:$K$346,10,0)=TRUE,"Yes","")</f>
        <v/>
      </c>
      <c r="L229" s="61"/>
      <c r="M229" s="61"/>
      <c r="N229" s="61"/>
      <c r="O229" s="61"/>
      <c r="P229" s="61"/>
      <c r="Q229" s="61"/>
      <c r="R229" s="61"/>
      <c r="S229" s="61"/>
      <c r="T229" s="61"/>
      <c r="U229" s="61"/>
      <c r="V229" s="61"/>
      <c r="W229" s="61"/>
      <c r="X229" s="61"/>
      <c r="Y229" s="61"/>
      <c r="Z229" s="61"/>
    </row>
    <row r="230" ht="15.75" customHeight="1">
      <c r="A230" s="34" t="s">
        <v>367</v>
      </c>
      <c r="B230" s="43" t="str">
        <f>VLOOKUP($A230,Questions!$A$2:$X$333,2,0)</f>
        <v>Does your application automatically lock or log-out an account after a period of inactivity?</v>
      </c>
      <c r="C230" s="206" t="str">
        <f>VLOOKUP($A230,'Institution Evaluation'!$A$56:$K$346,3,0)&amp;""</f>
        <v/>
      </c>
      <c r="D230" s="206" t="str">
        <f>VLOOKUP($A230,'Institution Evaluation'!$A$56:$K$346,4,0)&amp;""</f>
        <v>This question does not apply.</v>
      </c>
      <c r="E230" s="214" t="str">
        <f>VLOOKUP($A230,'Institution Evaluation'!$A$56:$K$346,5,0)&amp;""</f>
        <v>Based on the response to REQU-05 on the "START HERE" tab, this question does not apply to this product or service.</v>
      </c>
      <c r="F230" s="217" t="str">
        <f>VLOOKUP($A230,'Institution Evaluation'!$A$56:$K$346,6,0)&amp;""</f>
        <v/>
      </c>
      <c r="G230" s="204" t="str">
        <f>VLOOKUP($A230,'Institution Evaluation'!$A$56:$K$346,7,0)&amp;""</f>
        <v>Yes</v>
      </c>
      <c r="H230" s="205" t="str">
        <f>VLOOKUP($A230,'Institution Evaluation'!$A$56:$K$346,8,0)&amp;""</f>
        <v/>
      </c>
      <c r="I230" s="206" t="str">
        <f>VLOOKUP($A230,'Institution Evaluation'!$A$56:$K$346,9,0)&amp;""</f>
        <v>Standard Importance</v>
      </c>
      <c r="J230" s="256" t="str">
        <f>VLOOKUP($A230,'Institution Evaluation'!$A$56:$K$346,10,0)&amp;""</f>
        <v/>
      </c>
      <c r="K230" s="207" t="str">
        <f>IF(VLOOKUP($A230,'Institution Evaluation'!$A$56:$K$346,10,0)=TRUE,"Yes","")</f>
        <v/>
      </c>
      <c r="L230" s="61"/>
      <c r="M230" s="61"/>
      <c r="N230" s="61"/>
      <c r="O230" s="61"/>
      <c r="P230" s="61"/>
      <c r="Q230" s="61"/>
      <c r="R230" s="61"/>
      <c r="S230" s="61"/>
      <c r="T230" s="61"/>
      <c r="U230" s="61"/>
      <c r="V230" s="61"/>
      <c r="W230" s="61"/>
      <c r="X230" s="61"/>
      <c r="Y230" s="61"/>
      <c r="Z230" s="61"/>
    </row>
    <row r="231" ht="15.75" customHeight="1">
      <c r="A231" s="34" t="s">
        <v>368</v>
      </c>
      <c r="B231" s="43" t="str">
        <f>VLOOKUP($A231,Questions!$A$2:$X$333,2,0)</f>
        <v>Are passwords visible in plain text, whether when stored or entered, including service level accounts (i.e., database accounts, etc.)?</v>
      </c>
      <c r="C231" s="206" t="str">
        <f>VLOOKUP($A231,'Institution Evaluation'!$A$56:$K$346,3,0)&amp;""</f>
        <v/>
      </c>
      <c r="D231" s="206" t="str">
        <f>VLOOKUP($A231,'Institution Evaluation'!$A$56:$K$346,4,0)&amp;""</f>
        <v>This question does not apply.</v>
      </c>
      <c r="E231" s="214" t="str">
        <f>VLOOKUP($A231,'Institution Evaluation'!$A$56:$K$346,5,0)&amp;""</f>
        <v>Based on the response to REQU-05 on the "START HERE" tab, this question does not apply to this product or service.</v>
      </c>
      <c r="F231" s="217" t="str">
        <f>VLOOKUP($A231,'Institution Evaluation'!$A$56:$K$346,6,0)&amp;""</f>
        <v/>
      </c>
      <c r="G231" s="204" t="str">
        <f>VLOOKUP($A231,'Institution Evaluation'!$A$56:$K$346,7,0)&amp;""</f>
        <v>No</v>
      </c>
      <c r="H231" s="205" t="str">
        <f>VLOOKUP($A231,'Institution Evaluation'!$A$56:$K$346,8,0)&amp;""</f>
        <v/>
      </c>
      <c r="I231" s="206" t="str">
        <f>VLOOKUP($A231,'Institution Evaluation'!$A$56:$K$346,9,0)&amp;""</f>
        <v>Standard Importance</v>
      </c>
      <c r="J231" s="256" t="str">
        <f>VLOOKUP($A231,'Institution Evaluation'!$A$56:$K$346,10,0)&amp;""</f>
        <v/>
      </c>
      <c r="K231" s="207" t="str">
        <f>IF(VLOOKUP($A231,'Institution Evaluation'!$A$56:$K$346,10,0)=TRUE,"Yes","")</f>
        <v/>
      </c>
      <c r="L231" s="61"/>
      <c r="M231" s="61"/>
      <c r="N231" s="61"/>
      <c r="O231" s="61"/>
      <c r="P231" s="61"/>
      <c r="Q231" s="61"/>
      <c r="R231" s="61"/>
      <c r="S231" s="61"/>
      <c r="T231" s="61"/>
      <c r="U231" s="61"/>
      <c r="V231" s="61"/>
      <c r="W231" s="61"/>
      <c r="X231" s="61"/>
      <c r="Y231" s="61"/>
      <c r="Z231" s="61"/>
    </row>
    <row r="232" ht="15.75" customHeight="1">
      <c r="A232" s="34" t="s">
        <v>369</v>
      </c>
      <c r="B232" s="43" t="str">
        <f>VLOOKUP($A232,Questions!$A$2:$X$333,2,0)</f>
        <v>If the application is institution-hosted, can all service level and administrative account passwords be changed by the institution?</v>
      </c>
      <c r="C232" s="206" t="str">
        <f>VLOOKUP($A232,'Institution Evaluation'!$A$56:$K$346,3,0)&amp;""</f>
        <v/>
      </c>
      <c r="D232" s="206" t="str">
        <f>VLOOKUP($A232,'Institution Evaluation'!$A$56:$K$346,4,0)&amp;""</f>
        <v>This question does not apply.</v>
      </c>
      <c r="E232" s="214" t="str">
        <f>VLOOKUP($A232,'Institution Evaluation'!$A$56:$K$346,5,0)&amp;""</f>
        <v>Based on the response to REQU-05 on the "START HERE" tab, this question does not apply to this product or service.</v>
      </c>
      <c r="F232" s="217" t="str">
        <f>VLOOKUP($A232,'Institution Evaluation'!$A$56:$K$346,6,0)&amp;""</f>
        <v/>
      </c>
      <c r="G232" s="204" t="str">
        <f>VLOOKUP($A232,'Institution Evaluation'!$A$56:$K$346,7,0)&amp;""</f>
        <v>Yes</v>
      </c>
      <c r="H232" s="205" t="str">
        <f>VLOOKUP($A232,'Institution Evaluation'!$A$56:$K$346,8,0)&amp;""</f>
        <v/>
      </c>
      <c r="I232" s="206" t="str">
        <f>VLOOKUP($A232,'Institution Evaluation'!$A$56:$K$346,9,0)&amp;""</f>
        <v>Standard Importance</v>
      </c>
      <c r="J232" s="256" t="str">
        <f>VLOOKUP($A232,'Institution Evaluation'!$A$56:$K$346,10,0)&amp;""</f>
        <v/>
      </c>
      <c r="K232" s="207" t="str">
        <f>IF(VLOOKUP($A232,'Institution Evaluation'!$A$56:$K$346,10,0)=TRUE,"Yes","")</f>
        <v/>
      </c>
      <c r="L232" s="61"/>
      <c r="M232" s="61"/>
      <c r="N232" s="61"/>
      <c r="O232" s="61"/>
      <c r="P232" s="61"/>
      <c r="Q232" s="61"/>
      <c r="R232" s="61"/>
      <c r="S232" s="61"/>
      <c r="T232" s="61"/>
      <c r="U232" s="61"/>
      <c r="V232" s="61"/>
      <c r="W232" s="61"/>
      <c r="X232" s="61"/>
      <c r="Y232" s="61"/>
      <c r="Z232" s="61"/>
    </row>
    <row r="233" ht="15.75" customHeight="1">
      <c r="A233" s="34" t="s">
        <v>370</v>
      </c>
      <c r="B233" s="43" t="str">
        <f>VLOOKUP($A233,Questions!$A$2:$X$333,2,0)</f>
        <v>Does your application provide the ability to define user access levels?</v>
      </c>
      <c r="C233" s="206" t="str">
        <f>VLOOKUP($A233,'Institution Evaluation'!$A$56:$K$346,3,0)&amp;""</f>
        <v/>
      </c>
      <c r="D233" s="206" t="str">
        <f>VLOOKUP($A233,'Institution Evaluation'!$A$56:$K$346,4,0)&amp;""</f>
        <v>This question does not apply.</v>
      </c>
      <c r="E233" s="214" t="str">
        <f>VLOOKUP($A233,'Institution Evaluation'!$A$56:$K$346,5,0)&amp;""</f>
        <v>Based on the response to REQU-05 on the "START HERE" tab, this question does not apply to this product or service.</v>
      </c>
      <c r="F233" s="217" t="str">
        <f>VLOOKUP($A233,'Institution Evaluation'!$A$56:$K$346,6,0)&amp;""</f>
        <v/>
      </c>
      <c r="G233" s="204" t="str">
        <f>VLOOKUP($A233,'Institution Evaluation'!$A$56:$K$346,7,0)&amp;""</f>
        <v>Yes</v>
      </c>
      <c r="H233" s="205" t="str">
        <f>VLOOKUP($A233,'Institution Evaluation'!$A$56:$K$346,8,0)&amp;""</f>
        <v/>
      </c>
      <c r="I233" s="206" t="str">
        <f>VLOOKUP($A233,'Institution Evaluation'!$A$56:$K$346,9,0)&amp;""</f>
        <v>Standard Importance</v>
      </c>
      <c r="J233" s="256" t="str">
        <f>VLOOKUP($A233,'Institution Evaluation'!$A$56:$K$346,10,0)&amp;""</f>
        <v/>
      </c>
      <c r="K233" s="207" t="str">
        <f>IF(VLOOKUP($A233,'Institution Evaluation'!$A$56:$K$346,10,0)=TRUE,"Yes","")</f>
        <v/>
      </c>
      <c r="L233" s="61"/>
      <c r="M233" s="61"/>
      <c r="N233" s="61"/>
      <c r="O233" s="61"/>
      <c r="P233" s="61"/>
      <c r="Q233" s="61"/>
      <c r="R233" s="61"/>
      <c r="S233" s="61"/>
      <c r="T233" s="61"/>
      <c r="U233" s="61"/>
      <c r="V233" s="61"/>
      <c r="W233" s="61"/>
      <c r="X233" s="61"/>
      <c r="Y233" s="61"/>
      <c r="Z233" s="61"/>
    </row>
    <row r="234" ht="15.75" customHeight="1">
      <c r="A234" s="34" t="s">
        <v>371</v>
      </c>
      <c r="B234" s="43" t="str">
        <f>VLOOKUP($A234,Questions!$A$2:$X$333,2,0)</f>
        <v>Does your application support varying levels of access to administrative tasks defined individually per user?</v>
      </c>
      <c r="C234" s="206" t="str">
        <f>VLOOKUP($A234,'Institution Evaluation'!$A$56:$K$346,3,0)&amp;""</f>
        <v/>
      </c>
      <c r="D234" s="206" t="str">
        <f>VLOOKUP($A234,'Institution Evaluation'!$A$56:$K$346,4,0)&amp;""</f>
        <v>This question does not apply.</v>
      </c>
      <c r="E234" s="214" t="str">
        <f>VLOOKUP($A234,'Institution Evaluation'!$A$56:$K$346,5,0)&amp;""</f>
        <v>Based on the response to REQU-05 on the "START HERE" tab, this question does not apply to this product or service.</v>
      </c>
      <c r="F234" s="217" t="str">
        <f>VLOOKUP($A234,'Institution Evaluation'!$A$56:$K$346,6,0)&amp;""</f>
        <v/>
      </c>
      <c r="G234" s="204" t="str">
        <f>VLOOKUP($A234,'Institution Evaluation'!$A$56:$K$346,7,0)&amp;""</f>
        <v>Yes</v>
      </c>
      <c r="H234" s="205" t="str">
        <f>VLOOKUP($A234,'Institution Evaluation'!$A$56:$K$346,8,0)&amp;""</f>
        <v/>
      </c>
      <c r="I234" s="206" t="str">
        <f>VLOOKUP($A234,'Institution Evaluation'!$A$56:$K$346,9,0)&amp;""</f>
        <v>Standard Importance</v>
      </c>
      <c r="J234" s="256" t="str">
        <f>VLOOKUP($A234,'Institution Evaluation'!$A$56:$K$346,10,0)&amp;""</f>
        <v/>
      </c>
      <c r="K234" s="207" t="str">
        <f>IF(VLOOKUP($A234,'Institution Evaluation'!$A$56:$K$346,10,0)=TRUE,"Yes","")</f>
        <v/>
      </c>
      <c r="L234" s="61"/>
      <c r="M234" s="61"/>
      <c r="N234" s="61"/>
      <c r="O234" s="61"/>
      <c r="P234" s="61"/>
      <c r="Q234" s="61"/>
      <c r="R234" s="61"/>
      <c r="S234" s="61"/>
      <c r="T234" s="61"/>
      <c r="U234" s="61"/>
      <c r="V234" s="61"/>
      <c r="W234" s="61"/>
      <c r="X234" s="61"/>
      <c r="Y234" s="61"/>
      <c r="Z234" s="61"/>
    </row>
    <row r="235" ht="15.75" customHeight="1">
      <c r="A235" s="34" t="s">
        <v>372</v>
      </c>
      <c r="B235" s="43" t="str">
        <f>VLOOKUP($A235,Questions!$A$2:$X$333,2,0)</f>
        <v>Does your application support varying levels of access to records based on user ID?</v>
      </c>
      <c r="C235" s="206" t="str">
        <f>VLOOKUP($A235,'Institution Evaluation'!$A$56:$K$346,3,0)&amp;""</f>
        <v/>
      </c>
      <c r="D235" s="206" t="str">
        <f>VLOOKUP($A235,'Institution Evaluation'!$A$56:$K$346,4,0)&amp;""</f>
        <v>This question does not apply.</v>
      </c>
      <c r="E235" s="214" t="str">
        <f>VLOOKUP($A235,'Institution Evaluation'!$A$56:$K$346,5,0)&amp;""</f>
        <v>Based on the response to REQU-05 on the "START HERE" tab, this question does not apply to this product or service.</v>
      </c>
      <c r="F235" s="217" t="str">
        <f>VLOOKUP($A235,'Institution Evaluation'!$A$56:$K$346,6,0)&amp;""</f>
        <v/>
      </c>
      <c r="G235" s="204" t="str">
        <f>VLOOKUP($A235,'Institution Evaluation'!$A$56:$K$346,7,0)&amp;""</f>
        <v>No</v>
      </c>
      <c r="H235" s="205" t="str">
        <f>VLOOKUP($A235,'Institution Evaluation'!$A$56:$K$346,8,0)&amp;""</f>
        <v/>
      </c>
      <c r="I235" s="206" t="str">
        <f>VLOOKUP($A235,'Institution Evaluation'!$A$56:$K$346,9,0)&amp;""</f>
        <v>Standard Importance</v>
      </c>
      <c r="J235" s="256" t="str">
        <f>VLOOKUP($A235,'Institution Evaluation'!$A$56:$K$346,10,0)&amp;""</f>
        <v/>
      </c>
      <c r="K235" s="207" t="str">
        <f>IF(VLOOKUP($A235,'Institution Evaluation'!$A$56:$K$346,10,0)=TRUE,"Yes","")</f>
        <v/>
      </c>
      <c r="L235" s="61"/>
      <c r="M235" s="61"/>
      <c r="N235" s="61"/>
      <c r="O235" s="61"/>
      <c r="P235" s="61"/>
      <c r="Q235" s="61"/>
      <c r="R235" s="61"/>
      <c r="S235" s="61"/>
      <c r="T235" s="61"/>
      <c r="U235" s="61"/>
      <c r="V235" s="61"/>
      <c r="W235" s="61"/>
      <c r="X235" s="61"/>
      <c r="Y235" s="61"/>
      <c r="Z235" s="61"/>
    </row>
    <row r="236" ht="15.75" customHeight="1">
      <c r="A236" s="34" t="s">
        <v>373</v>
      </c>
      <c r="B236" s="43" t="str">
        <f>VLOOKUP($A236,Questions!$A$2:$X$333,2,0)</f>
        <v>Is there a limit to the number of groups to which a user can be assigned?</v>
      </c>
      <c r="C236" s="206" t="str">
        <f>VLOOKUP($A236,'Institution Evaluation'!$A$56:$K$346,3,0)&amp;""</f>
        <v/>
      </c>
      <c r="D236" s="206" t="str">
        <f>VLOOKUP($A236,'Institution Evaluation'!$A$56:$K$346,4,0)&amp;""</f>
        <v>This question does not apply.</v>
      </c>
      <c r="E236" s="214" t="str">
        <f>VLOOKUP($A236,'Institution Evaluation'!$A$56:$K$346,5,0)&amp;""</f>
        <v>Based on the response to REQU-05 on the "START HERE" tab, this question does not apply to this product or service.</v>
      </c>
      <c r="F236" s="217" t="str">
        <f>VLOOKUP($A236,'Institution Evaluation'!$A$56:$K$346,6,0)&amp;""</f>
        <v/>
      </c>
      <c r="G236" s="204" t="str">
        <f>VLOOKUP($A236,'Institution Evaluation'!$A$56:$K$346,7,0)&amp;""</f>
        <v>Yes</v>
      </c>
      <c r="H236" s="205" t="str">
        <f>VLOOKUP($A236,'Institution Evaluation'!$A$56:$K$346,8,0)&amp;""</f>
        <v/>
      </c>
      <c r="I236" s="206" t="str">
        <f>VLOOKUP($A236,'Institution Evaluation'!$A$56:$K$346,9,0)&amp;""</f>
        <v>Standard Importance</v>
      </c>
      <c r="J236" s="256" t="str">
        <f>VLOOKUP($A236,'Institution Evaluation'!$A$56:$K$346,10,0)&amp;""</f>
        <v/>
      </c>
      <c r="K236" s="207" t="str">
        <f>IF(VLOOKUP($A236,'Institution Evaluation'!$A$56:$K$346,10,0)=TRUE,"Yes","")</f>
        <v/>
      </c>
      <c r="L236" s="61"/>
      <c r="M236" s="61"/>
      <c r="N236" s="61"/>
      <c r="O236" s="61"/>
      <c r="P236" s="61"/>
      <c r="Q236" s="61"/>
      <c r="R236" s="61"/>
      <c r="S236" s="61"/>
      <c r="T236" s="61"/>
      <c r="U236" s="61"/>
      <c r="V236" s="61"/>
      <c r="W236" s="61"/>
      <c r="X236" s="61"/>
      <c r="Y236" s="61"/>
      <c r="Z236" s="61"/>
    </row>
    <row r="237" ht="15.75" customHeight="1">
      <c r="A237" s="34" t="s">
        <v>374</v>
      </c>
      <c r="B237" s="43" t="str">
        <f>VLOOKUP($A237,Questions!$A$2:$X$333,2,0)</f>
        <v>Do accounts used for solution provider-supplied remote support abide by the same authentication policies and access logging as the rest of the system?</v>
      </c>
      <c r="C237" s="206" t="str">
        <f>VLOOKUP($A237,'Institution Evaluation'!$A$56:$K$346,3,0)&amp;""</f>
        <v/>
      </c>
      <c r="D237" s="206" t="str">
        <f>VLOOKUP($A237,'Institution Evaluation'!$A$56:$K$346,4,0)&amp;""</f>
        <v>This question does not apply.</v>
      </c>
      <c r="E237" s="214" t="str">
        <f>VLOOKUP($A237,'Institution Evaluation'!$A$56:$K$346,5,0)&amp;""</f>
        <v>Based on the response to REQU-05 on the "START HERE" tab, this question does not apply to this product or service.</v>
      </c>
      <c r="F237" s="217" t="str">
        <f>VLOOKUP($A237,'Institution Evaluation'!$A$56:$K$346,6,0)&amp;""</f>
        <v/>
      </c>
      <c r="G237" s="204" t="str">
        <f>VLOOKUP($A237,'Institution Evaluation'!$A$56:$K$346,7,0)&amp;""</f>
        <v>Yes</v>
      </c>
      <c r="H237" s="205" t="str">
        <f>VLOOKUP($A237,'Institution Evaluation'!$A$56:$K$346,8,0)&amp;""</f>
        <v/>
      </c>
      <c r="I237" s="206" t="str">
        <f>VLOOKUP($A237,'Institution Evaluation'!$A$56:$K$346,9,0)&amp;""</f>
        <v>Standard Importance</v>
      </c>
      <c r="J237" s="256" t="str">
        <f>VLOOKUP($A237,'Institution Evaluation'!$A$56:$K$346,10,0)&amp;""</f>
        <v/>
      </c>
      <c r="K237" s="207" t="str">
        <f>IF(VLOOKUP($A237,'Institution Evaluation'!$A$56:$K$346,10,0)=TRUE,"Yes","")</f>
        <v/>
      </c>
      <c r="L237" s="61"/>
      <c r="M237" s="61"/>
      <c r="N237" s="61"/>
      <c r="O237" s="61"/>
      <c r="P237" s="61"/>
      <c r="Q237" s="61"/>
      <c r="R237" s="61"/>
      <c r="S237" s="61"/>
      <c r="T237" s="61"/>
      <c r="U237" s="61"/>
      <c r="V237" s="61"/>
      <c r="W237" s="61"/>
      <c r="X237" s="61"/>
      <c r="Y237" s="61"/>
      <c r="Z237" s="61"/>
    </row>
    <row r="238" ht="15.75" customHeight="1">
      <c r="A238" s="34" t="s">
        <v>375</v>
      </c>
      <c r="B238" s="43" t="str">
        <f>VLOOKUP($A238,Questions!$A$2:$X$333,2,0)</f>
        <v>Does the application log record access including specific user, date/time of access, and originating IP or device?</v>
      </c>
      <c r="C238" s="206" t="str">
        <f>VLOOKUP($A238,'Institution Evaluation'!$A$56:$K$346,3,0)&amp;""</f>
        <v/>
      </c>
      <c r="D238" s="206" t="str">
        <f>VLOOKUP($A238,'Institution Evaluation'!$A$56:$K$346,4,0)&amp;""</f>
        <v>This question does not apply.</v>
      </c>
      <c r="E238" s="214" t="str">
        <f>VLOOKUP($A238,'Institution Evaluation'!$A$56:$K$346,5,0)&amp;""</f>
        <v>Based on the response to REQU-05 on the "START HERE" tab, this question does not apply to this product or service.</v>
      </c>
      <c r="F238" s="217" t="str">
        <f>VLOOKUP($A238,'Institution Evaluation'!$A$56:$K$346,6,0)&amp;""</f>
        <v/>
      </c>
      <c r="G238" s="204" t="str">
        <f>VLOOKUP($A238,'Institution Evaluation'!$A$56:$K$346,7,0)&amp;""</f>
        <v>Yes</v>
      </c>
      <c r="H238" s="205" t="str">
        <f>VLOOKUP($A238,'Institution Evaluation'!$A$56:$K$346,8,0)&amp;""</f>
        <v/>
      </c>
      <c r="I238" s="206" t="str">
        <f>VLOOKUP($A238,'Institution Evaluation'!$A$56:$K$346,9,0)&amp;""</f>
        <v>Standard Importance</v>
      </c>
      <c r="J238" s="256" t="str">
        <f>VLOOKUP($A238,'Institution Evaluation'!$A$56:$K$346,10,0)&amp;""</f>
        <v/>
      </c>
      <c r="K238" s="207" t="str">
        <f>IF(VLOOKUP($A238,'Institution Evaluation'!$A$56:$K$346,10,0)=TRUE,"Yes","")</f>
        <v/>
      </c>
      <c r="L238" s="61"/>
      <c r="M238" s="61"/>
      <c r="N238" s="61"/>
      <c r="O238" s="61"/>
      <c r="P238" s="61"/>
      <c r="Q238" s="61"/>
      <c r="R238" s="61"/>
      <c r="S238" s="61"/>
      <c r="T238" s="61"/>
      <c r="U238" s="61"/>
      <c r="V238" s="61"/>
      <c r="W238" s="61"/>
      <c r="X238" s="61"/>
      <c r="Y238" s="61"/>
      <c r="Z238" s="61"/>
    </row>
    <row r="239" ht="15.75" customHeight="1">
      <c r="A239" s="34" t="s">
        <v>376</v>
      </c>
      <c r="B239" s="43" t="str">
        <f>VLOOKUP($A239,Questions!$A$2:$X$333,2,0)</f>
        <v>Does the application log administrative activity, such as user account access changes and password changes, including specific user, date/time of changes, and originating IP or device?</v>
      </c>
      <c r="C239" s="206" t="str">
        <f>VLOOKUP($A239,'Institution Evaluation'!$A$56:$K$346,3,0)&amp;""</f>
        <v/>
      </c>
      <c r="D239" s="206" t="str">
        <f>VLOOKUP($A239,'Institution Evaluation'!$A$56:$K$346,4,0)&amp;""</f>
        <v>This question does not apply.</v>
      </c>
      <c r="E239" s="214" t="str">
        <f>VLOOKUP($A239,'Institution Evaluation'!$A$56:$K$346,5,0)&amp;""</f>
        <v>Based on the response to REQU-05 on the "START HERE" tab, this question does not apply to this product or service.</v>
      </c>
      <c r="F239" s="217" t="str">
        <f>VLOOKUP($A239,'Institution Evaluation'!$A$56:$K$346,6,0)&amp;""</f>
        <v/>
      </c>
      <c r="G239" s="204" t="str">
        <f>VLOOKUP($A239,'Institution Evaluation'!$A$56:$K$346,7,0)&amp;""</f>
        <v>Yes</v>
      </c>
      <c r="H239" s="205" t="str">
        <f>VLOOKUP($A239,'Institution Evaluation'!$A$56:$K$346,8,0)&amp;""</f>
        <v/>
      </c>
      <c r="I239" s="206" t="str">
        <f>VLOOKUP($A239,'Institution Evaluation'!$A$56:$K$346,9,0)&amp;""</f>
        <v>Standard Importance</v>
      </c>
      <c r="J239" s="256" t="str">
        <f>VLOOKUP($A239,'Institution Evaluation'!$A$56:$K$346,10,0)&amp;""</f>
        <v/>
      </c>
      <c r="K239" s="207" t="str">
        <f>IF(VLOOKUP($A239,'Institution Evaluation'!$A$56:$K$346,10,0)=TRUE,"Yes","")</f>
        <v/>
      </c>
      <c r="L239" s="61"/>
      <c r="M239" s="61"/>
      <c r="N239" s="61"/>
      <c r="O239" s="61"/>
      <c r="P239" s="61"/>
      <c r="Q239" s="61"/>
      <c r="R239" s="61"/>
      <c r="S239" s="61"/>
      <c r="T239" s="61"/>
      <c r="U239" s="61"/>
      <c r="V239" s="61"/>
      <c r="W239" s="61"/>
      <c r="X239" s="61"/>
      <c r="Y239" s="61"/>
      <c r="Z239" s="61"/>
    </row>
    <row r="240" ht="15.75" customHeight="1">
      <c r="A240" s="34" t="s">
        <v>377</v>
      </c>
      <c r="B240" s="43" t="str">
        <f>VLOOKUP($A240,Questions!$A$2:$X$333,2,0)</f>
        <v>Do you retain logs for at least as long as required by HIPAA regulations?</v>
      </c>
      <c r="C240" s="206" t="str">
        <f>VLOOKUP($A240,'Institution Evaluation'!$A$56:$K$346,3,0)&amp;""</f>
        <v/>
      </c>
      <c r="D240" s="206" t="str">
        <f>VLOOKUP($A240,'Institution Evaluation'!$A$56:$K$346,4,0)&amp;""</f>
        <v>This question does not apply.</v>
      </c>
      <c r="E240" s="214" t="str">
        <f>VLOOKUP($A240,'Institution Evaluation'!$A$56:$K$346,5,0)&amp;""</f>
        <v>Based on the response to REQU-05 on the "START HERE" tab, this question does not apply to this product or service.</v>
      </c>
      <c r="F240" s="217" t="str">
        <f>VLOOKUP($A240,'Institution Evaluation'!$A$56:$K$346,6,0)&amp;""</f>
        <v/>
      </c>
      <c r="G240" s="204" t="str">
        <f>VLOOKUP($A240,'Institution Evaluation'!$A$56:$K$346,7,0)&amp;""</f>
        <v>Yes</v>
      </c>
      <c r="H240" s="205" t="str">
        <f>VLOOKUP($A240,'Institution Evaluation'!$A$56:$K$346,8,0)&amp;""</f>
        <v/>
      </c>
      <c r="I240" s="206" t="str">
        <f>VLOOKUP($A240,'Institution Evaluation'!$A$56:$K$346,9,0)&amp;""</f>
        <v>Standard Importance</v>
      </c>
      <c r="J240" s="256" t="str">
        <f>VLOOKUP($A240,'Institution Evaluation'!$A$56:$K$346,10,0)&amp;""</f>
        <v/>
      </c>
      <c r="K240" s="207" t="str">
        <f>IF(VLOOKUP($A240,'Institution Evaluation'!$A$56:$K$346,10,0)=TRUE,"Yes","")</f>
        <v/>
      </c>
      <c r="L240" s="61"/>
      <c r="M240" s="61"/>
      <c r="N240" s="61"/>
      <c r="O240" s="61"/>
      <c r="P240" s="61"/>
      <c r="Q240" s="61"/>
      <c r="R240" s="61"/>
      <c r="S240" s="61"/>
      <c r="T240" s="61"/>
      <c r="U240" s="61"/>
      <c r="V240" s="61"/>
      <c r="W240" s="61"/>
      <c r="X240" s="61"/>
      <c r="Y240" s="61"/>
      <c r="Z240" s="61"/>
    </row>
    <row r="241" ht="15.75" customHeight="1">
      <c r="A241" s="34" t="s">
        <v>378</v>
      </c>
      <c r="B241" s="43" t="str">
        <f>VLOOKUP($A241,Questions!$A$2:$X$333,2,0)</f>
        <v>Can the application logs be archived?</v>
      </c>
      <c r="C241" s="206" t="str">
        <f>VLOOKUP($A241,'Institution Evaluation'!$A$56:$K$346,3,0)&amp;""</f>
        <v/>
      </c>
      <c r="D241" s="206" t="str">
        <f>VLOOKUP($A241,'Institution Evaluation'!$A$56:$K$346,4,0)&amp;""</f>
        <v>This question does not apply.</v>
      </c>
      <c r="E241" s="214" t="str">
        <f>VLOOKUP($A241,'Institution Evaluation'!$A$56:$K$346,5,0)&amp;""</f>
        <v>Based on the response to REQU-05 on the "START HERE" tab, this question does not apply to this product or service.</v>
      </c>
      <c r="F241" s="217" t="str">
        <f>VLOOKUP($A241,'Institution Evaluation'!$A$56:$K$346,6,0)&amp;""</f>
        <v/>
      </c>
      <c r="G241" s="204" t="str">
        <f>VLOOKUP($A241,'Institution Evaluation'!$A$56:$K$346,7,0)&amp;""</f>
        <v>Yes</v>
      </c>
      <c r="H241" s="205" t="str">
        <f>VLOOKUP($A241,'Institution Evaluation'!$A$56:$K$346,8,0)&amp;""</f>
        <v/>
      </c>
      <c r="I241" s="206" t="str">
        <f>VLOOKUP($A241,'Institution Evaluation'!$A$56:$K$346,9,0)&amp;""</f>
        <v>Standard Importance</v>
      </c>
      <c r="J241" s="256" t="str">
        <f>VLOOKUP($A241,'Institution Evaluation'!$A$56:$K$346,10,0)&amp;""</f>
        <v/>
      </c>
      <c r="K241" s="207" t="str">
        <f>IF(VLOOKUP($A241,'Institution Evaluation'!$A$56:$K$346,10,0)=TRUE,"Yes","")</f>
        <v/>
      </c>
      <c r="L241" s="61"/>
      <c r="M241" s="61"/>
      <c r="N241" s="61"/>
      <c r="O241" s="61"/>
      <c r="P241" s="61"/>
      <c r="Q241" s="61"/>
      <c r="R241" s="61"/>
      <c r="S241" s="61"/>
      <c r="T241" s="61"/>
      <c r="U241" s="61"/>
      <c r="V241" s="61"/>
      <c r="W241" s="61"/>
      <c r="X241" s="61"/>
      <c r="Y241" s="61"/>
      <c r="Z241" s="61"/>
    </row>
    <row r="242" ht="15.75" customHeight="1">
      <c r="A242" s="34" t="s">
        <v>379</v>
      </c>
      <c r="B242" s="43" t="str">
        <f>VLOOKUP($A242,Questions!$A$2:$X$333,2,0)</f>
        <v>Can the application logs be saved externally?</v>
      </c>
      <c r="C242" s="206" t="str">
        <f>VLOOKUP($A242,'Institution Evaluation'!$A$56:$K$346,3,0)&amp;""</f>
        <v/>
      </c>
      <c r="D242" s="206" t="str">
        <f>VLOOKUP($A242,'Institution Evaluation'!$A$56:$K$346,4,0)&amp;""</f>
        <v>This question does not apply.</v>
      </c>
      <c r="E242" s="214" t="str">
        <f>VLOOKUP($A242,'Institution Evaluation'!$A$56:$K$346,5,0)&amp;""</f>
        <v>Based on the response to REQU-05 on the "START HERE" tab, this question does not apply to this product or service.</v>
      </c>
      <c r="F242" s="217" t="str">
        <f>VLOOKUP($A242,'Institution Evaluation'!$A$56:$K$346,6,0)&amp;""</f>
        <v/>
      </c>
      <c r="G242" s="204" t="str">
        <f>VLOOKUP($A242,'Institution Evaluation'!$A$56:$K$346,7,0)&amp;""</f>
        <v>Yes</v>
      </c>
      <c r="H242" s="205" t="str">
        <f>VLOOKUP($A242,'Institution Evaluation'!$A$56:$K$346,8,0)&amp;""</f>
        <v/>
      </c>
      <c r="I242" s="206" t="str">
        <f>VLOOKUP($A242,'Institution Evaluation'!$A$56:$K$346,9,0)&amp;""</f>
        <v>Standard Importance</v>
      </c>
      <c r="J242" s="256" t="str">
        <f>VLOOKUP($A242,'Institution Evaluation'!$A$56:$K$346,10,0)&amp;""</f>
        <v/>
      </c>
      <c r="K242" s="207" t="str">
        <f>IF(VLOOKUP($A242,'Institution Evaluation'!$A$56:$K$346,10,0)=TRUE,"Yes","")</f>
        <v/>
      </c>
      <c r="L242" s="61"/>
      <c r="M242" s="61"/>
      <c r="N242" s="61"/>
      <c r="O242" s="61"/>
      <c r="P242" s="61"/>
      <c r="Q242" s="61"/>
      <c r="R242" s="61"/>
      <c r="S242" s="61"/>
      <c r="T242" s="61"/>
      <c r="U242" s="61"/>
      <c r="V242" s="61"/>
      <c r="W242" s="61"/>
      <c r="X242" s="61"/>
      <c r="Y242" s="61"/>
      <c r="Z242" s="61"/>
    </row>
    <row r="243" ht="15.75" customHeight="1">
      <c r="A243" s="34" t="s">
        <v>380</v>
      </c>
      <c r="B243" s="43" t="str">
        <f>VLOOKUP($A243,Questions!$A$2:$X$333,2,0)</f>
        <v>Do you have a disaster recovery plan and emergency mode operation plan?</v>
      </c>
      <c r="C243" s="206" t="str">
        <f>VLOOKUP($A243,'Institution Evaluation'!$A$56:$K$346,3,0)&amp;""</f>
        <v/>
      </c>
      <c r="D243" s="206" t="str">
        <f>VLOOKUP($A243,'Institution Evaluation'!$A$56:$K$346,4,0)&amp;""</f>
        <v>This question does not apply.</v>
      </c>
      <c r="E243" s="214" t="str">
        <f>VLOOKUP($A243,'Institution Evaluation'!$A$56:$K$346,5,0)&amp;""</f>
        <v>Based on the response to REQU-05 on the "START HERE" tab, this question does not apply to this product or service.</v>
      </c>
      <c r="F243" s="217" t="str">
        <f>VLOOKUP($A243,'Institution Evaluation'!$A$56:$K$346,6,0)&amp;""</f>
        <v/>
      </c>
      <c r="G243" s="204" t="str">
        <f>VLOOKUP($A243,'Institution Evaluation'!$A$56:$K$346,7,0)&amp;""</f>
        <v>Yes</v>
      </c>
      <c r="H243" s="205" t="str">
        <f>VLOOKUP($A243,'Institution Evaluation'!$A$56:$K$346,8,0)&amp;""</f>
        <v/>
      </c>
      <c r="I243" s="206" t="str">
        <f>VLOOKUP($A243,'Institution Evaluation'!$A$56:$K$346,9,0)&amp;""</f>
        <v>Standard Importance</v>
      </c>
      <c r="J243" s="256" t="str">
        <f>VLOOKUP($A243,'Institution Evaluation'!$A$56:$K$346,10,0)&amp;""</f>
        <v/>
      </c>
      <c r="K243" s="207" t="str">
        <f>IF(VLOOKUP($A243,'Institution Evaluation'!$A$56:$K$346,10,0)=TRUE,"Yes","")</f>
        <v/>
      </c>
      <c r="L243" s="61"/>
      <c r="M243" s="61"/>
      <c r="N243" s="61"/>
      <c r="O243" s="61"/>
      <c r="P243" s="61"/>
      <c r="Q243" s="61"/>
      <c r="R243" s="61"/>
      <c r="S243" s="61"/>
      <c r="T243" s="61"/>
      <c r="U243" s="61"/>
      <c r="V243" s="61"/>
      <c r="W243" s="61"/>
      <c r="X243" s="61"/>
      <c r="Y243" s="61"/>
      <c r="Z243" s="61"/>
    </row>
    <row r="244" ht="15.75" customHeight="1">
      <c r="A244" s="34" t="s">
        <v>381</v>
      </c>
      <c r="B244" s="43" t="str">
        <f>VLOOKUP($A244,Questions!$A$2:$X$333,2,0)</f>
        <v>Can you provide a HIPAA compliance attestation document?</v>
      </c>
      <c r="C244" s="206" t="str">
        <f>VLOOKUP($A244,'Institution Evaluation'!$A$56:$K$346,3,0)&amp;""</f>
        <v/>
      </c>
      <c r="D244" s="206" t="str">
        <f>VLOOKUP($A244,'Institution Evaluation'!$A$56:$K$346,4,0)&amp;""</f>
        <v>This question does not apply.</v>
      </c>
      <c r="E244" s="214" t="str">
        <f>VLOOKUP($A244,'Institution Evaluation'!$A$56:$K$346,5,0)&amp;""</f>
        <v>Based on the response to REQU-05 on the "START HERE" tab, this question does not apply to this product or service.</v>
      </c>
      <c r="F244" s="217" t="str">
        <f>VLOOKUP($A244,'Institution Evaluation'!$A$56:$K$346,6,0)&amp;""</f>
        <v/>
      </c>
      <c r="G244" s="204" t="str">
        <f>VLOOKUP($A244,'Institution Evaluation'!$A$56:$K$346,7,0)&amp;""</f>
        <v>Yes</v>
      </c>
      <c r="H244" s="205" t="str">
        <f>VLOOKUP($A244,'Institution Evaluation'!$A$56:$K$346,8,0)&amp;""</f>
        <v/>
      </c>
      <c r="I244" s="206" t="str">
        <f>VLOOKUP($A244,'Institution Evaluation'!$A$56:$K$346,9,0)&amp;""</f>
        <v>Standard Importance</v>
      </c>
      <c r="J244" s="256" t="str">
        <f>VLOOKUP($A244,'Institution Evaluation'!$A$56:$K$346,10,0)&amp;""</f>
        <v/>
      </c>
      <c r="K244" s="207" t="str">
        <f>IF(VLOOKUP($A244,'Institution Evaluation'!$A$56:$K$346,10,0)=TRUE,"Yes","")</f>
        <v/>
      </c>
      <c r="L244" s="61"/>
      <c r="M244" s="61"/>
      <c r="N244" s="61"/>
      <c r="O244" s="61"/>
      <c r="P244" s="61"/>
      <c r="Q244" s="61"/>
      <c r="R244" s="61"/>
      <c r="S244" s="61"/>
      <c r="T244" s="61"/>
      <c r="U244" s="61"/>
      <c r="V244" s="61"/>
      <c r="W244" s="61"/>
      <c r="X244" s="61"/>
      <c r="Y244" s="61"/>
      <c r="Z244" s="61"/>
    </row>
    <row r="245" ht="15.75" customHeight="1">
      <c r="A245" s="34" t="s">
        <v>382</v>
      </c>
      <c r="B245" s="43" t="str">
        <f>VLOOKUP($A245,Questions!$A$2:$X$333,2,0)</f>
        <v>Are you willing to enter into a Business Associate Agreement (BAA)?</v>
      </c>
      <c r="C245" s="206" t="str">
        <f>VLOOKUP($A245,'Institution Evaluation'!$A$56:$K$346,3,0)&amp;""</f>
        <v/>
      </c>
      <c r="D245" s="206" t="str">
        <f>VLOOKUP($A245,'Institution Evaluation'!$A$56:$K$346,4,0)&amp;""</f>
        <v>This question does not apply.</v>
      </c>
      <c r="E245" s="214" t="str">
        <f>VLOOKUP($A245,'Institution Evaluation'!$A$56:$K$346,5,0)&amp;""</f>
        <v>Based on the response to REQU-05 on the "START HERE" tab, this question does not apply to this product or service.</v>
      </c>
      <c r="F245" s="217" t="str">
        <f>VLOOKUP($A245,'Institution Evaluation'!$A$56:$K$346,6,0)&amp;""</f>
        <v/>
      </c>
      <c r="G245" s="204" t="str">
        <f>VLOOKUP($A245,'Institution Evaluation'!$A$56:$K$346,7,0)&amp;""</f>
        <v>Yes</v>
      </c>
      <c r="H245" s="205" t="str">
        <f>VLOOKUP($A245,'Institution Evaluation'!$A$56:$K$346,8,0)&amp;""</f>
        <v/>
      </c>
      <c r="I245" s="206" t="str">
        <f>VLOOKUP($A245,'Institution Evaluation'!$A$56:$K$346,9,0)&amp;""</f>
        <v>Standard Importance</v>
      </c>
      <c r="J245" s="256" t="str">
        <f>VLOOKUP($A245,'Institution Evaluation'!$A$56:$K$346,10,0)&amp;""</f>
        <v/>
      </c>
      <c r="K245" s="207" t="str">
        <f>IF(VLOOKUP($A245,'Institution Evaluation'!$A$56:$K$346,10,0)=TRUE,"Yes","")</f>
        <v/>
      </c>
      <c r="L245" s="61"/>
      <c r="M245" s="61"/>
      <c r="N245" s="61"/>
      <c r="O245" s="61"/>
      <c r="P245" s="61"/>
      <c r="Q245" s="61"/>
      <c r="R245" s="61"/>
      <c r="S245" s="61"/>
      <c r="T245" s="61"/>
      <c r="U245" s="61"/>
      <c r="V245" s="61"/>
      <c r="W245" s="61"/>
      <c r="X245" s="61"/>
      <c r="Y245" s="61"/>
      <c r="Z245" s="61"/>
    </row>
    <row r="246" ht="15.75" customHeight="1">
      <c r="A246" s="34" t="s">
        <v>383</v>
      </c>
      <c r="B246" s="43" t="str">
        <f>VLOOKUP($A246,Questions!$A$2:$X$333,2,0)</f>
        <v>Do your data backup and retention policies and practices meet HIPAA requirements?</v>
      </c>
      <c r="C246" s="206" t="str">
        <f>VLOOKUP($A246,'Institution Evaluation'!$A$56:$K$346,3,0)&amp;""</f>
        <v/>
      </c>
      <c r="D246" s="206" t="str">
        <f>VLOOKUP($A246,'Institution Evaluation'!$A$56:$K$346,4,0)&amp;""</f>
        <v>This question does not apply.</v>
      </c>
      <c r="E246" s="214" t="str">
        <f>VLOOKUP($A246,'Institution Evaluation'!$A$56:$K$346,5,0)&amp;""</f>
        <v>Based on the response to REQU-05 on the "START HERE" tab, this question does not apply to this product or service.</v>
      </c>
      <c r="F246" s="217" t="str">
        <f>VLOOKUP($A246,'Institution Evaluation'!$A$56:$K$346,6,0)&amp;""</f>
        <v/>
      </c>
      <c r="G246" s="204" t="str">
        <f>VLOOKUP($A246,'Institution Evaluation'!$A$56:$K$346,7,0)&amp;""</f>
        <v>Yes</v>
      </c>
      <c r="H246" s="205" t="str">
        <f>VLOOKUP($A246,'Institution Evaluation'!$A$56:$K$346,8,0)&amp;""</f>
        <v/>
      </c>
      <c r="I246" s="206" t="str">
        <f>VLOOKUP($A246,'Institution Evaluation'!$A$56:$K$346,9,0)&amp;""</f>
        <v>Minor Importance</v>
      </c>
      <c r="J246" s="256" t="str">
        <f>VLOOKUP($A246,'Institution Evaluation'!$A$56:$K$346,10,0)&amp;""</f>
        <v/>
      </c>
      <c r="K246" s="207" t="str">
        <f>IF(VLOOKUP($A246,'Institution Evaluation'!$A$56:$K$346,10,0)=TRUE,"Yes","")</f>
        <v/>
      </c>
      <c r="L246" s="61"/>
      <c r="M246" s="61"/>
      <c r="N246" s="61"/>
      <c r="O246" s="61"/>
      <c r="P246" s="61"/>
      <c r="Q246" s="61"/>
      <c r="R246" s="61"/>
      <c r="S246" s="61"/>
      <c r="T246" s="61"/>
      <c r="U246" s="61"/>
      <c r="V246" s="61"/>
      <c r="W246" s="61"/>
      <c r="X246" s="61"/>
      <c r="Y246" s="61"/>
      <c r="Z246" s="61"/>
    </row>
    <row r="247" ht="15.75" customHeight="1">
      <c r="A247" s="18" t="str">
        <f>VLOOKUP(LEFT($A248,4),'Auto Responses'!$N$4:$O$38,2,0)&amp;""</f>
        <v> Payment Card Industry Data Security Standard (PCI DSS)</v>
      </c>
      <c r="B247" s="40"/>
      <c r="C247" s="41"/>
      <c r="D247" s="41"/>
      <c r="E247" s="212"/>
      <c r="F247" s="199" t="s">
        <v>653</v>
      </c>
      <c r="G247" s="208" t="s">
        <v>648</v>
      </c>
      <c r="H247" s="208" t="s">
        <v>649</v>
      </c>
      <c r="I247" s="208" t="s">
        <v>650</v>
      </c>
      <c r="J247" s="208" t="s">
        <v>651</v>
      </c>
      <c r="K247" s="41"/>
      <c r="L247" s="2"/>
      <c r="M247" s="2"/>
      <c r="N247" s="2"/>
      <c r="O247" s="2"/>
      <c r="P247" s="2"/>
      <c r="Q247" s="2"/>
      <c r="R247" s="2"/>
      <c r="S247" s="2"/>
      <c r="T247" s="2"/>
      <c r="U247" s="2"/>
      <c r="V247" s="2"/>
      <c r="W247" s="2"/>
      <c r="X247" s="2"/>
      <c r="Y247" s="2"/>
      <c r="Z247" s="2"/>
    </row>
    <row r="248" ht="15.75" customHeight="1">
      <c r="A248" s="34" t="s">
        <v>384</v>
      </c>
      <c r="B248" s="43" t="str">
        <f>VLOOKUP($A248,Questions!$A$2:$X$333,2,0)</f>
        <v>Do you have a current, executed within the past year, Attestation of Compliance (AoC) or Report on Compliance (RoC)?*</v>
      </c>
      <c r="C248" s="206" t="str">
        <f>VLOOKUP($A248,'Institution Evaluation'!$A$56:$K$346,3,0)&amp;""</f>
        <v>No</v>
      </c>
      <c r="D248" s="206" t="str">
        <f>VLOOKUP($A248,'Institution Evaluation'!$A$56:$K$346,4,0)&amp;""</f>
        <v>This question does not apply.</v>
      </c>
      <c r="E248" s="214" t="str">
        <f>VLOOKUP($A248,'Institution Evaluation'!$A$56:$K$346,5,0)&amp;""</f>
        <v>Based on the response to REQU-06 on the "START HERE" tab, this question does not apply to this product or service.</v>
      </c>
      <c r="F248" s="217" t="str">
        <f>VLOOKUP($A248,'Institution Evaluation'!$A$56:$K$346,6,0)&amp;""</f>
        <v/>
      </c>
      <c r="G248" s="204" t="str">
        <f>VLOOKUP($A248,'Institution Evaluation'!$A$56:$K$346,7,0)&amp;""</f>
        <v>Yes</v>
      </c>
      <c r="H248" s="205" t="str">
        <f>VLOOKUP($A248,'Institution Evaluation'!$A$56:$K$346,8,0)&amp;""</f>
        <v/>
      </c>
      <c r="I248" s="206" t="str">
        <f>VLOOKUP($A248,'Institution Evaluation'!$A$56:$K$346,9,0)&amp;""</f>
        <v>Critical Importance</v>
      </c>
      <c r="J248" s="256" t="str">
        <f>VLOOKUP($A248,'Institution Evaluation'!$A$56:$K$346,10,0)&amp;""</f>
        <v/>
      </c>
      <c r="K248" s="207" t="str">
        <f>IF(VLOOKUP($A248,'Institution Evaluation'!$A$56:$K$346,10,0)=TRUE,"Yes","")</f>
        <v/>
      </c>
      <c r="L248" s="61"/>
      <c r="M248" s="61"/>
      <c r="N248" s="61"/>
      <c r="O248" s="61"/>
      <c r="P248" s="61"/>
      <c r="Q248" s="61"/>
      <c r="R248" s="61"/>
      <c r="S248" s="61"/>
      <c r="T248" s="61"/>
      <c r="U248" s="61"/>
      <c r="V248" s="61"/>
      <c r="W248" s="61"/>
      <c r="X248" s="61"/>
      <c r="Y248" s="61"/>
      <c r="Z248" s="61"/>
    </row>
    <row r="249" ht="15.75" customHeight="1">
      <c r="A249" s="34" t="s">
        <v>386</v>
      </c>
      <c r="B249" s="43" t="str">
        <f>VLOOKUP($A249,Questions!$A$2:$X$333,2,0)</f>
        <v>Is the application listed as an approved Payment Application Data Security Standard (PA-DSS) application?*</v>
      </c>
      <c r="C249" s="206" t="str">
        <f>VLOOKUP($A249,'Institution Evaluation'!$A$56:$K$346,3,0)&amp;""</f>
        <v>No</v>
      </c>
      <c r="D249" s="206" t="str">
        <f>VLOOKUP($A249,'Institution Evaluation'!$A$56:$K$346,4,0)&amp;""</f>
        <v>This question does not apply.</v>
      </c>
      <c r="E249" s="214" t="str">
        <f>VLOOKUP($A249,'Institution Evaluation'!$A$56:$K$346,5,0)&amp;""</f>
        <v>Based on the response to REQU-06 on the "START HERE" tab, this question does not apply to this product or service.</v>
      </c>
      <c r="F249" s="217" t="str">
        <f>VLOOKUP($A249,'Institution Evaluation'!$A$56:$K$346,6,0)&amp;""</f>
        <v/>
      </c>
      <c r="G249" s="204" t="str">
        <f>VLOOKUP($A249,'Institution Evaluation'!$A$56:$K$346,7,0)&amp;""</f>
        <v>No</v>
      </c>
      <c r="H249" s="205" t="str">
        <f>VLOOKUP($A249,'Institution Evaluation'!$A$56:$K$346,8,0)&amp;""</f>
        <v/>
      </c>
      <c r="I249" s="206" t="str">
        <f>VLOOKUP($A249,'Institution Evaluation'!$A$56:$K$346,9,0)&amp;""</f>
        <v>Critical Importance</v>
      </c>
      <c r="J249" s="256" t="str">
        <f>VLOOKUP($A249,'Institution Evaluation'!$A$56:$K$346,10,0)&amp;""</f>
        <v/>
      </c>
      <c r="K249" s="207" t="str">
        <f>IF(VLOOKUP($A249,'Institution Evaluation'!$A$56:$K$346,10,0)=TRUE,"Yes","")</f>
        <v/>
      </c>
      <c r="L249" s="61"/>
      <c r="M249" s="61"/>
      <c r="N249" s="61"/>
      <c r="O249" s="61"/>
      <c r="P249" s="61"/>
      <c r="Q249" s="61"/>
      <c r="R249" s="61"/>
      <c r="S249" s="61"/>
      <c r="T249" s="61"/>
      <c r="U249" s="61"/>
      <c r="V249" s="61"/>
      <c r="W249" s="61"/>
      <c r="X249" s="61"/>
      <c r="Y249" s="61"/>
      <c r="Z249" s="61"/>
    </row>
    <row r="250" ht="15.75" customHeight="1">
      <c r="A250" s="34" t="s">
        <v>388</v>
      </c>
      <c r="B250" s="43" t="str">
        <f>VLOOKUP($A250,Questions!$A$2:$X$333,2,0)</f>
        <v>Does the system or solutions use a third party to collect, store, process, or transmit cardholder (payment/credit/debt card) data?*</v>
      </c>
      <c r="C250" s="206" t="str">
        <f>VLOOKUP($A250,'Institution Evaluation'!$A$56:$K$346,3,0)&amp;""</f>
        <v>Yes</v>
      </c>
      <c r="D250" s="206" t="str">
        <f>VLOOKUP($A250,'Institution Evaluation'!$A$56:$K$346,4,0)&amp;""</f>
        <v>This question does not apply.</v>
      </c>
      <c r="E250" s="214" t="str">
        <f>VLOOKUP($A250,'Institution Evaluation'!$A$56:$K$346,5,0)&amp;""</f>
        <v>Based on the response to REQU-06 on the "START HERE" tab, this question does not apply to this product or service.</v>
      </c>
      <c r="F250" s="217" t="str">
        <f>VLOOKUP($A250,'Institution Evaluation'!$A$56:$K$346,6,0)&amp;""</f>
        <v/>
      </c>
      <c r="G250" s="204" t="str">
        <f>VLOOKUP($A250,'Institution Evaluation'!$A$56:$K$346,7,0)&amp;""</f>
        <v>No</v>
      </c>
      <c r="H250" s="205" t="str">
        <f>VLOOKUP($A250,'Institution Evaluation'!$A$56:$K$346,8,0)&amp;""</f>
        <v/>
      </c>
      <c r="I250" s="206" t="str">
        <f>VLOOKUP($A250,'Institution Evaluation'!$A$56:$K$346,9,0)&amp;""</f>
        <v>Critical Importance</v>
      </c>
      <c r="J250" s="256" t="str">
        <f>VLOOKUP($A250,'Institution Evaluation'!$A$56:$K$346,10,0)&amp;""</f>
        <v/>
      </c>
      <c r="K250" s="207" t="str">
        <f>IF(VLOOKUP($A250,'Institution Evaluation'!$A$56:$K$346,10,0)=TRUE,"Yes","")</f>
        <v/>
      </c>
      <c r="L250" s="61"/>
      <c r="M250" s="61"/>
      <c r="N250" s="61"/>
      <c r="O250" s="61"/>
      <c r="P250" s="61"/>
      <c r="Q250" s="61"/>
      <c r="R250" s="61"/>
      <c r="S250" s="61"/>
      <c r="T250" s="61"/>
      <c r="U250" s="61"/>
      <c r="V250" s="61"/>
      <c r="W250" s="61"/>
      <c r="X250" s="61"/>
      <c r="Y250" s="61"/>
      <c r="Z250" s="61"/>
    </row>
    <row r="251" ht="15.75" customHeight="1">
      <c r="A251" s="34" t="s">
        <v>390</v>
      </c>
      <c r="B251" s="43" t="str">
        <f>VLOOKUP($A251,Questions!$A$2:$X$333,2,0)</f>
        <v>Do your systems or solutions store, process, or transmit cardholder (payment/credit/debt card) data?</v>
      </c>
      <c r="C251" s="206" t="str">
        <f>VLOOKUP($A251,'Institution Evaluation'!$A$56:$K$346,3,0)&amp;""</f>
        <v>Yes</v>
      </c>
      <c r="D251" s="206" t="str">
        <f>VLOOKUP($A251,'Institution Evaluation'!$A$56:$K$346,4,0)&amp;""</f>
        <v>This question does not apply.</v>
      </c>
      <c r="E251" s="214" t="str">
        <f>VLOOKUP($A251,'Institution Evaluation'!$A$56:$K$346,5,0)&amp;""</f>
        <v>Based on the response to REQU-06 on the "START HERE" tab, this question does not apply to this product or service.</v>
      </c>
      <c r="F251" s="217" t="str">
        <f>VLOOKUP($A251,'Institution Evaluation'!$A$56:$K$346,6,0)&amp;""</f>
        <v/>
      </c>
      <c r="G251" s="204" t="str">
        <f>VLOOKUP($A251,'Institution Evaluation'!$A$56:$K$346,7,0)&amp;""</f>
        <v>Yes</v>
      </c>
      <c r="H251" s="205" t="str">
        <f>VLOOKUP($A251,'Institution Evaluation'!$A$56:$K$346,8,0)&amp;""</f>
        <v/>
      </c>
      <c r="I251" s="206" t="str">
        <f>VLOOKUP($A251,'Institution Evaluation'!$A$56:$K$346,9,0)&amp;""</f>
        <v>Standard Importance</v>
      </c>
      <c r="J251" s="256" t="str">
        <f>VLOOKUP($A251,'Institution Evaluation'!$A$56:$K$346,10,0)&amp;""</f>
        <v/>
      </c>
      <c r="K251" s="207" t="str">
        <f>IF(VLOOKUP($A251,'Institution Evaluation'!$A$56:$K$346,10,0)=TRUE,"Yes","")</f>
        <v/>
      </c>
      <c r="L251" s="61"/>
      <c r="M251" s="61"/>
      <c r="N251" s="61"/>
      <c r="O251" s="61"/>
      <c r="P251" s="61"/>
      <c r="Q251" s="61"/>
      <c r="R251" s="61"/>
      <c r="S251" s="61"/>
      <c r="T251" s="61"/>
      <c r="U251" s="61"/>
      <c r="V251" s="61"/>
      <c r="W251" s="61"/>
      <c r="X251" s="61"/>
      <c r="Y251" s="61"/>
      <c r="Z251" s="61"/>
    </row>
    <row r="252" ht="15.75" customHeight="1">
      <c r="A252" s="34" t="s">
        <v>392</v>
      </c>
      <c r="B252" s="43" t="str">
        <f>VLOOKUP($A252,Questions!$A$2:$X$333,2,0)</f>
        <v>Are you compliant with the Payment Card Industry Data Security Standard (PCI DSS)?</v>
      </c>
      <c r="C252" s="206" t="str">
        <f>VLOOKUP($A252,'Institution Evaluation'!$A$56:$K$346,3,0)&amp;""</f>
        <v>No</v>
      </c>
      <c r="D252" s="206" t="str">
        <f>VLOOKUP($A252,'Institution Evaluation'!$A$56:$K$346,4,0)&amp;""</f>
        <v>This question does not apply.</v>
      </c>
      <c r="E252" s="214" t="str">
        <f>VLOOKUP($A252,'Institution Evaluation'!$A$56:$K$346,5,0)&amp;""</f>
        <v>Based on the response to REQU-06 on the "START HERE" tab, this question does not apply to this product or service.</v>
      </c>
      <c r="F252" s="217" t="str">
        <f>VLOOKUP($A252,'Institution Evaluation'!$A$56:$K$346,6,0)&amp;""</f>
        <v/>
      </c>
      <c r="G252" s="204" t="str">
        <f>VLOOKUP($A252,'Institution Evaluation'!$A$56:$K$346,7,0)&amp;""</f>
        <v>Yes</v>
      </c>
      <c r="H252" s="205" t="str">
        <f>VLOOKUP($A252,'Institution Evaluation'!$A$56:$K$346,8,0)&amp;""</f>
        <v/>
      </c>
      <c r="I252" s="206" t="str">
        <f>VLOOKUP($A252,'Institution Evaluation'!$A$56:$K$346,9,0)&amp;""</f>
        <v>Standard Importance</v>
      </c>
      <c r="J252" s="256" t="str">
        <f>VLOOKUP($A252,'Institution Evaluation'!$A$56:$K$346,10,0)&amp;""</f>
        <v/>
      </c>
      <c r="K252" s="207" t="str">
        <f>IF(VLOOKUP($A252,'Institution Evaluation'!$A$56:$K$346,10,0)=TRUE,"Yes","")</f>
        <v/>
      </c>
      <c r="L252" s="61"/>
      <c r="M252" s="61"/>
      <c r="N252" s="61"/>
      <c r="O252" s="61"/>
      <c r="P252" s="61"/>
      <c r="Q252" s="61"/>
      <c r="R252" s="61"/>
      <c r="S252" s="61"/>
      <c r="T252" s="61"/>
      <c r="U252" s="61"/>
      <c r="V252" s="61"/>
      <c r="W252" s="61"/>
      <c r="X252" s="61"/>
      <c r="Y252" s="61"/>
      <c r="Z252" s="61"/>
    </row>
    <row r="253" ht="15.75" customHeight="1">
      <c r="A253" s="34" t="s">
        <v>394</v>
      </c>
      <c r="B253" s="43" t="str">
        <f>VLOOKUP($A253,Questions!$A$2:$X$333,2,0)</f>
        <v>Are you classified as a service provider?</v>
      </c>
      <c r="C253" s="206" t="str">
        <f>VLOOKUP($A253,'Institution Evaluation'!$A$56:$K$346,3,0)&amp;""</f>
        <v>Yes</v>
      </c>
      <c r="D253" s="206" t="str">
        <f>VLOOKUP($A253,'Institution Evaluation'!$A$56:$K$346,4,0)&amp;""</f>
        <v>This question does not apply.</v>
      </c>
      <c r="E253" s="214" t="str">
        <f>VLOOKUP($A253,'Institution Evaluation'!$A$56:$K$346,5,0)&amp;""</f>
        <v>Based on the response to REQU-06 on the "START HERE" tab, this question does not apply to this product or service.</v>
      </c>
      <c r="F253" s="217" t="str">
        <f>VLOOKUP($A253,'Institution Evaluation'!$A$56:$K$346,6,0)&amp;""</f>
        <v/>
      </c>
      <c r="G253" s="204" t="str">
        <f>VLOOKUP($A253,'Institution Evaluation'!$A$56:$K$346,7,0)&amp;""</f>
        <v>Yes</v>
      </c>
      <c r="H253" s="205" t="str">
        <f>VLOOKUP($A253,'Institution Evaluation'!$A$56:$K$346,8,0)&amp;""</f>
        <v/>
      </c>
      <c r="I253" s="206" t="str">
        <f>VLOOKUP($A253,'Institution Evaluation'!$A$56:$K$346,9,0)&amp;""</f>
        <v>Standard Importance</v>
      </c>
      <c r="J253" s="256" t="str">
        <f>VLOOKUP($A253,'Institution Evaluation'!$A$56:$K$346,10,0)&amp;""</f>
        <v/>
      </c>
      <c r="K253" s="207" t="str">
        <f>IF(VLOOKUP($A253,'Institution Evaluation'!$A$56:$K$346,10,0)=TRUE,"Yes","")</f>
        <v/>
      </c>
      <c r="L253" s="61"/>
      <c r="M253" s="61"/>
      <c r="N253" s="61"/>
      <c r="O253" s="61"/>
      <c r="P253" s="61"/>
      <c r="Q253" s="61"/>
      <c r="R253" s="61"/>
      <c r="S253" s="61"/>
      <c r="T253" s="61"/>
      <c r="U253" s="61"/>
      <c r="V253" s="61"/>
      <c r="W253" s="61"/>
      <c r="X253" s="61"/>
      <c r="Y253" s="61"/>
      <c r="Z253" s="61"/>
    </row>
    <row r="254" ht="15.75" customHeight="1">
      <c r="A254" s="34" t="s">
        <v>396</v>
      </c>
      <c r="B254" s="43" t="str">
        <f>VLOOKUP($A254,Questions!$A$2:$X$333,2,0)</f>
        <v>Are you on the list of Visa approved service providers?</v>
      </c>
      <c r="C254" s="206" t="str">
        <f>VLOOKUP($A254,'Institution Evaluation'!$A$56:$K$346,3,0)&amp;""</f>
        <v>No</v>
      </c>
      <c r="D254" s="206" t="str">
        <f>VLOOKUP($A254,'Institution Evaluation'!$A$56:$K$346,4,0)&amp;""</f>
        <v>This question does not apply.</v>
      </c>
      <c r="E254" s="214" t="str">
        <f>VLOOKUP($A254,'Institution Evaluation'!$A$56:$K$346,5,0)&amp;""</f>
        <v>Based on the response to REQU-06 on the "START HERE" tab, this question does not apply to this product or service.</v>
      </c>
      <c r="F254" s="217" t="str">
        <f>VLOOKUP($A254,'Institution Evaluation'!$A$56:$K$346,6,0)&amp;""</f>
        <v/>
      </c>
      <c r="G254" s="204" t="str">
        <f>VLOOKUP($A254,'Institution Evaluation'!$A$56:$K$346,7,0)&amp;""</f>
        <v>Yes</v>
      </c>
      <c r="H254" s="205" t="str">
        <f>VLOOKUP($A254,'Institution Evaluation'!$A$56:$K$346,8,0)&amp;""</f>
        <v/>
      </c>
      <c r="I254" s="206" t="str">
        <f>VLOOKUP($A254,'Institution Evaluation'!$A$56:$K$346,9,0)&amp;""</f>
        <v>Standard Importance</v>
      </c>
      <c r="J254" s="256" t="str">
        <f>VLOOKUP($A254,'Institution Evaluation'!$A$56:$K$346,10,0)&amp;""</f>
        <v/>
      </c>
      <c r="K254" s="207" t="str">
        <f>IF(VLOOKUP($A254,'Institution Evaluation'!$A$56:$K$346,10,0)=TRUE,"Yes","")</f>
        <v/>
      </c>
      <c r="L254" s="61"/>
      <c r="M254" s="61"/>
      <c r="N254" s="61"/>
      <c r="O254" s="61"/>
      <c r="P254" s="61"/>
      <c r="Q254" s="61"/>
      <c r="R254" s="61"/>
      <c r="S254" s="61"/>
      <c r="T254" s="61"/>
      <c r="U254" s="61"/>
      <c r="V254" s="61"/>
      <c r="W254" s="61"/>
      <c r="X254" s="61"/>
      <c r="Y254" s="61"/>
      <c r="Z254" s="61"/>
    </row>
    <row r="255" ht="15.75" customHeight="1">
      <c r="A255" s="34" t="s">
        <v>398</v>
      </c>
      <c r="B255" s="43" t="str">
        <f>VLOOKUP($A255,Questions!$A$2:$X$333,2,0)</f>
        <v>Are you classified as a merchant? If so, what level (1, 2, 3, 4)?</v>
      </c>
      <c r="C255" s="206" t="str">
        <f>VLOOKUP($A255,'Institution Evaluation'!$A$56:$K$346,3,0)&amp;""</f>
        <v>No</v>
      </c>
      <c r="D255" s="206" t="str">
        <f>VLOOKUP($A255,'Institution Evaluation'!$A$56:$K$346,4,0)&amp;""</f>
        <v>This question does not apply.</v>
      </c>
      <c r="E255" s="214" t="str">
        <f>VLOOKUP($A255,'Institution Evaluation'!$A$56:$K$346,5,0)&amp;""</f>
        <v>Based on the response to REQU-06 on the "START HERE" tab, this question does not apply to this product or service.</v>
      </c>
      <c r="F255" s="217" t="str">
        <f>VLOOKUP($A255,'Institution Evaluation'!$A$56:$K$346,6,0)&amp;""</f>
        <v/>
      </c>
      <c r="G255" s="204" t="str">
        <f>VLOOKUP($A255,'Institution Evaluation'!$A$56:$K$346,7,0)&amp;""</f>
        <v>Yes</v>
      </c>
      <c r="H255" s="205" t="str">
        <f>VLOOKUP($A255,'Institution Evaluation'!$A$56:$K$346,8,0)&amp;""</f>
        <v/>
      </c>
      <c r="I255" s="206" t="str">
        <f>VLOOKUP($A255,'Institution Evaluation'!$A$56:$K$346,9,0)&amp;""</f>
        <v>Standard Importance</v>
      </c>
      <c r="J255" s="256" t="str">
        <f>VLOOKUP($A255,'Institution Evaluation'!$A$56:$K$346,10,0)&amp;""</f>
        <v/>
      </c>
      <c r="K255" s="207" t="str">
        <f>IF(VLOOKUP($A255,'Institution Evaluation'!$A$56:$K$346,10,0)=TRUE,"Yes","")</f>
        <v/>
      </c>
      <c r="L255" s="61"/>
      <c r="M255" s="61"/>
      <c r="N255" s="61"/>
      <c r="O255" s="61"/>
      <c r="P255" s="61"/>
      <c r="Q255" s="61"/>
      <c r="R255" s="61"/>
      <c r="S255" s="61"/>
      <c r="T255" s="61"/>
      <c r="U255" s="61"/>
      <c r="V255" s="61"/>
      <c r="W255" s="61"/>
      <c r="X255" s="61"/>
      <c r="Y255" s="61"/>
      <c r="Z255" s="61"/>
    </row>
    <row r="256" ht="15.75" customHeight="1">
      <c r="A256" s="34" t="s">
        <v>400</v>
      </c>
      <c r="B256" s="43" t="str">
        <f>VLOOKUP($A256,Questions!$A$2:$X$333,2,0)</f>
        <v>Describe the architecture employed by the system to verify and authorize credit card transactions.</v>
      </c>
      <c r="C256" s="206" t="str">
        <f>VLOOKUP($A256,'Institution Evaluation'!$A$56:$K$346,3,0)&amp;""</f>
        <v/>
      </c>
      <c r="D256" s="206" t="str">
        <f>VLOOKUP($A256,'Institution Evaluation'!$A$56:$K$346,4,0)&amp;""</f>
        <v>This question does not apply.</v>
      </c>
      <c r="E256" s="214" t="str">
        <f>VLOOKUP($A256,'Institution Evaluation'!$A$56:$K$346,5,0)&amp;""</f>
        <v>Based on the response to REQU-06 on the "START HERE" tab, this question does not apply to this product or service.</v>
      </c>
      <c r="F256" s="217" t="str">
        <f>VLOOKUP($A256,'Institution Evaluation'!$A$56:$K$346,6,0)&amp;""</f>
        <v/>
      </c>
      <c r="G256" s="204" t="str">
        <f>VLOOKUP($A256,'Institution Evaluation'!$A$56:$K$346,7,0)&amp;""</f>
        <v>Not scored</v>
      </c>
      <c r="H256" s="205" t="str">
        <f>VLOOKUP($A256,'Institution Evaluation'!$A$56:$K$346,8,0)&amp;""</f>
        <v/>
      </c>
      <c r="I256" s="206" t="str">
        <f>VLOOKUP($A256,'Institution Evaluation'!$A$56:$K$346,9,0)&amp;""</f>
        <v/>
      </c>
      <c r="J256" s="256" t="str">
        <f>VLOOKUP($A256,'Institution Evaluation'!$A$56:$K$346,10,0)&amp;""</f>
        <v/>
      </c>
      <c r="K256" s="207" t="str">
        <f>IF(VLOOKUP($A256,'Institution Evaluation'!$A$56:$K$346,10,0)=TRUE,"Yes","")</f>
        <v/>
      </c>
      <c r="L256" s="61"/>
      <c r="M256" s="61"/>
      <c r="N256" s="61"/>
      <c r="O256" s="61"/>
      <c r="P256" s="61"/>
      <c r="Q256" s="61"/>
      <c r="R256" s="61"/>
      <c r="S256" s="61"/>
      <c r="T256" s="61"/>
      <c r="U256" s="61"/>
      <c r="V256" s="61"/>
      <c r="W256" s="61"/>
      <c r="X256" s="61"/>
      <c r="Y256" s="61"/>
      <c r="Z256" s="61"/>
    </row>
    <row r="257" ht="15.75" customHeight="1">
      <c r="A257" s="34" t="s">
        <v>401</v>
      </c>
      <c r="B257" s="43" t="str">
        <f>VLOOKUP($A257,Questions!$A$2:$X$333,2,0)</f>
        <v>What payment processors/gateways does the system support?</v>
      </c>
      <c r="C257" s="206" t="str">
        <f>VLOOKUP($A257,'Institution Evaluation'!$A$56:$K$346,3,0)&amp;""</f>
        <v>Customer-selected PCI-compliant processors (implemented during onboarding).</v>
      </c>
      <c r="D257" s="206" t="str">
        <f>VLOOKUP($A257,'Institution Evaluation'!$A$56:$K$346,4,0)&amp;""</f>
        <v>This question does not apply.</v>
      </c>
      <c r="E257" s="214" t="str">
        <f>VLOOKUP($A257,'Institution Evaluation'!$A$56:$K$346,5,0)&amp;""</f>
        <v>Based on the response to REQU-06 on the "START HERE" tab, this question does not apply to this product or service.</v>
      </c>
      <c r="F257" s="217" t="str">
        <f>VLOOKUP($A257,'Institution Evaluation'!$A$56:$K$346,6,0)&amp;""</f>
        <v/>
      </c>
      <c r="G257" s="204" t="str">
        <f>VLOOKUP($A257,'Institution Evaluation'!$A$56:$K$346,7,0)&amp;""</f>
        <v>Not scored</v>
      </c>
      <c r="H257" s="205" t="str">
        <f>VLOOKUP($A257,'Institution Evaluation'!$A$56:$K$346,8,0)&amp;""</f>
        <v/>
      </c>
      <c r="I257" s="206" t="str">
        <f>VLOOKUP($A257,'Institution Evaluation'!$A$56:$K$346,9,0)&amp;""</f>
        <v/>
      </c>
      <c r="J257" s="256" t="str">
        <f>VLOOKUP($A257,'Institution Evaluation'!$A$56:$K$346,10,0)&amp;""</f>
        <v/>
      </c>
      <c r="K257" s="207" t="str">
        <f>IF(VLOOKUP($A257,'Institution Evaluation'!$A$56:$K$346,10,0)=TRUE,"Yes","")</f>
        <v/>
      </c>
      <c r="L257" s="61"/>
      <c r="M257" s="61"/>
      <c r="N257" s="61"/>
      <c r="O257" s="61"/>
      <c r="P257" s="61"/>
      <c r="Q257" s="61"/>
      <c r="R257" s="61"/>
      <c r="S257" s="61"/>
      <c r="T257" s="61"/>
      <c r="U257" s="61"/>
      <c r="V257" s="61"/>
      <c r="W257" s="61"/>
      <c r="X257" s="61"/>
      <c r="Y257" s="61"/>
      <c r="Z257" s="61"/>
    </row>
    <row r="258" ht="15.75" customHeight="1">
      <c r="A258" s="34" t="s">
        <v>404</v>
      </c>
      <c r="B258" s="43" t="str">
        <f>VLOOKUP($A258,Questions!$A$2:$X$333,2,0)</f>
        <v>Can the application be installed in a PCI DSS–compliant manner?</v>
      </c>
      <c r="C258" s="206" t="str">
        <f>VLOOKUP($A258,'Institution Evaluation'!$A$56:$K$346,3,0)&amp;""</f>
        <v>No</v>
      </c>
      <c r="D258" s="206" t="str">
        <f>VLOOKUP($A258,'Institution Evaluation'!$A$56:$K$346,4,0)&amp;""</f>
        <v>This question does not apply.</v>
      </c>
      <c r="E258" s="214" t="str">
        <f>VLOOKUP($A258,'Institution Evaluation'!$A$56:$K$346,5,0)&amp;""</f>
        <v>Based on the response to REQU-06 on the "START HERE" tab, this question does not apply to this product or service.</v>
      </c>
      <c r="F258" s="217" t="str">
        <f>VLOOKUP($A258,'Institution Evaluation'!$A$56:$K$346,6,0)&amp;""</f>
        <v/>
      </c>
      <c r="G258" s="204" t="str">
        <f>VLOOKUP($A258,'Institution Evaluation'!$A$56:$K$346,7,0)&amp;""</f>
        <v>Yes</v>
      </c>
      <c r="H258" s="205" t="str">
        <f>VLOOKUP($A258,'Institution Evaluation'!$A$56:$K$346,8,0)&amp;""</f>
        <v/>
      </c>
      <c r="I258" s="206" t="str">
        <f>VLOOKUP($A258,'Institution Evaluation'!$A$56:$K$346,9,0)&amp;""</f>
        <v>Minor Importance</v>
      </c>
      <c r="J258" s="256" t="str">
        <f>VLOOKUP($A258,'Institution Evaluation'!$A$56:$K$346,10,0)&amp;""</f>
        <v/>
      </c>
      <c r="K258" s="207" t="str">
        <f>IF(VLOOKUP($A258,'Institution Evaluation'!$A$56:$K$346,10,0)=TRUE,"Yes","")</f>
        <v/>
      </c>
      <c r="L258" s="61"/>
      <c r="M258" s="61"/>
      <c r="N258" s="61"/>
      <c r="O258" s="61"/>
      <c r="P258" s="61"/>
      <c r="Q258" s="61"/>
      <c r="R258" s="61"/>
      <c r="S258" s="61"/>
      <c r="T258" s="61"/>
      <c r="U258" s="61"/>
      <c r="V258" s="61"/>
      <c r="W258" s="61"/>
      <c r="X258" s="61"/>
      <c r="Y258" s="61"/>
      <c r="Z258" s="61"/>
    </row>
    <row r="259" ht="15.75" customHeight="1">
      <c r="A259" s="34" t="s">
        <v>405</v>
      </c>
      <c r="B259" s="43" t="str">
        <f>VLOOKUP($A259,Questions!$A$2:$X$333,2,0)</f>
        <v>Include documentation describing the system's abilities to comply with the PCI DSS and any features or capabilities of the system that must be added or changed in order to operate in compliance with the standards.</v>
      </c>
      <c r="C259" s="206" t="str">
        <f>VLOOKUP($A259,'Institution Evaluation'!$A$56:$K$346,3,0)&amp;""</f>
        <v/>
      </c>
      <c r="D259" s="206" t="str">
        <f>VLOOKUP($A259,'Institution Evaluation'!$A$56:$K$346,4,0)&amp;""</f>
        <v>This question does not apply.</v>
      </c>
      <c r="E259" s="214" t="str">
        <f>VLOOKUP($A259,'Institution Evaluation'!$A$56:$K$346,5,0)&amp;""</f>
        <v>Based on the response to REQU-06 on the "START HERE" tab, this question does not apply to this product or service.</v>
      </c>
      <c r="F259" s="217" t="str">
        <f>VLOOKUP($A259,'Institution Evaluation'!$A$56:$K$346,6,0)&amp;""</f>
        <v/>
      </c>
      <c r="G259" s="204" t="str">
        <f>VLOOKUP($A259,'Institution Evaluation'!$A$56:$K$346,7,0)&amp;""</f>
        <v>Not scored</v>
      </c>
      <c r="H259" s="205" t="str">
        <f>VLOOKUP($A259,'Institution Evaluation'!$A$56:$K$346,8,0)&amp;""</f>
        <v/>
      </c>
      <c r="I259" s="206" t="str">
        <f>VLOOKUP($A259,'Institution Evaluation'!$A$56:$K$346,9,0)&amp;""</f>
        <v/>
      </c>
      <c r="J259" s="256" t="str">
        <f>VLOOKUP($A259,'Institution Evaluation'!$A$56:$K$346,10,0)&amp;""</f>
        <v/>
      </c>
      <c r="K259" s="207" t="str">
        <f>IF(VLOOKUP($A259,'Institution Evaluation'!$A$56:$K$346,10,0)=TRUE,"Yes","")</f>
        <v/>
      </c>
      <c r="L259" s="61"/>
      <c r="M259" s="51" t="s">
        <v>35</v>
      </c>
      <c r="N259" s="61"/>
      <c r="O259" s="61"/>
      <c r="P259" s="61"/>
      <c r="Q259" s="61"/>
      <c r="R259" s="61"/>
      <c r="S259" s="61"/>
      <c r="T259" s="61"/>
      <c r="U259" s="61"/>
      <c r="V259" s="61"/>
      <c r="W259" s="61"/>
      <c r="X259" s="61"/>
      <c r="Y259" s="61"/>
      <c r="Z259" s="61"/>
    </row>
    <row r="260" ht="47.25" customHeight="1">
      <c r="A260" s="62" t="s">
        <v>47</v>
      </c>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ht="34.5" hidden="1"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ht="34.5" hidden="1"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ht="34.5" hidden="1"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ht="34.5" hidden="1"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ht="34.5" hidden="1"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1">
    <mergeCell ref="A19:C19"/>
  </mergeCells>
  <dataValidations>
    <dataValidation type="list" allowBlank="1" showErrorMessage="1" sqref="J47:J51 J53:J56 J58:J60 J62:J63 J65:J66 J68:J75 J77:J89 J91:J95 J97:J111 J113:J120">
      <formula1>'Auto Responses'!$J$11:$J$14</formula1>
    </dataValidation>
    <dataValidation type="list" allowBlank="1" showErrorMessage="1" sqref="H47:H51 H53:H56 H58:H60 H62:H63 H65:H66 H68:H75 H77:H89 H91:H95 H97:H111 H113:H120">
      <formula1>'Auto Responses'!$J$7:$J$8</formula1>
    </dataValidation>
  </dataValidations>
  <hyperlinks>
    <hyperlink display="Jump to  General Privacy" location="'Privacy Analyst Evaluation'!A47" ref="G21"/>
    <hyperlink display="Jump to  Privacy-Specific Company Details" location="'Privacy Analyst Evaluation'!A53" ref="G22"/>
    <hyperlink display="Jump to  Privacy-Specific Documentation" location="'Privacy Analyst Evaluation'!A58" ref="G23"/>
    <hyperlink display="Jump to  Privacy of Third Parties" location="'Privacy Analyst Evaluation'!A62" ref="G24"/>
    <hyperlink display="Jump to  Privacy Change Management" location="'Privacy Analyst Evaluation'!A65" ref="G25"/>
    <hyperlink display="Jump to  Privacy of Sensitive Data" location="'Privacy Analyst Evaluation'!A68" ref="G26"/>
    <hyperlink display="Jump to  Privacy Policies and Procedures" location="'Privacy Analyst Evaluation'!A77" ref="G27"/>
    <hyperlink display="Jump to  International Privacy" location="'Privacy Analyst Evaluation'!A91" ref="G28"/>
    <hyperlink display="Jump to  Data Privacy" location="'Privacy Analyst Evaluation'!A97" ref="G29"/>
    <hyperlink display="Jump to  Privacy and AI" location="'Privacy Analyst Evaluation'!A113" ref="G30"/>
    <hyperlink display="Back to Scorecard" location="'Privacy Analyst Evaluation'!A1" ref="F46"/>
    <hyperlink display="Back to Scorecard" location="'Privacy Analyst Evaluation'!A1" ref="F52"/>
    <hyperlink display="Back to Scorecard" location="'Privacy Analyst Evaluation'!A1" ref="F57"/>
    <hyperlink display="Back to Scorecard" location="'Privacy Analyst Evaluation'!A1" ref="F61"/>
    <hyperlink display="Back to Scorecard" location="'Privacy Analyst Evaluation'!A1" ref="F64"/>
    <hyperlink display="Back to Scorecard" location="'Privacy Analyst Evaluation'!A1" ref="F67"/>
    <hyperlink display="Back to Scorecard" location="'Privacy Analyst Evaluation'!A1" ref="F76"/>
    <hyperlink display="Back to Scorecard" location="'Privacy Analyst Evaluation'!A1" ref="F90"/>
    <hyperlink display="Back to Scorecard" location="'Privacy Analyst Evaluation'!A1" ref="F96"/>
    <hyperlink display="Back to Scorecard" location="'Privacy Analyst Evaluation'!A1" ref="F112"/>
    <hyperlink display="Back to Scorecard" location="'Privacy Analyst Evaluation'!A1" ref="F125"/>
    <hyperlink display="Back to Scorecard" location="'Privacy Analyst Evaluation'!A1" ref="F130"/>
    <hyperlink display="Back to Scorecard" location="'Privacy Analyst Evaluation'!A1" ref="F135"/>
    <hyperlink display="Back to Scorecard" location="'Privacy Analyst Evaluation'!A1" ref="F142"/>
    <hyperlink display="Back to Scorecard" location="'Privacy Analyst Evaluation'!A1" ref="F145"/>
    <hyperlink display="Back to Scorecard" location="'Privacy Analyst Evaluation'!A1" ref="F150"/>
    <hyperlink display="Back to Scorecard" location="'Privacy Analyst Evaluation'!A1" ref="F160"/>
    <hyperlink display="Back to Scorecard" location="'Privacy Analyst Evaluation'!A1" ref="F164"/>
    <hyperlink display="Back to Scorecard" location="'Privacy Analyst Evaluation'!A1" ref="F170"/>
    <hyperlink display="Back to Scorecard" location="'Privacy Analyst Evaluation'!A1" ref="F173"/>
    <hyperlink display="Back to Scorecard" location="'Privacy Analyst Evaluation'!A1" ref="F189"/>
    <hyperlink display="Back to Scorecard" location="'Privacy Analyst Evaluation'!A1" ref="F192"/>
    <hyperlink display="Back to Scorecard" location="'Privacy Analyst Evaluation'!A1" ref="F199"/>
    <hyperlink display="Back to Scorecard" location="'Privacy Analyst Evaluation'!A1" ref="F207"/>
    <hyperlink display="Back to Scorecard" location="'Privacy Analyst Evaluation'!A1" ref="F212"/>
    <hyperlink display="Back to Scorecard" location="'Privacy Analyst Evaluation'!A1" ref="F217"/>
    <hyperlink display="Back to Scorecard" location="'Privacy Analyst Evaluation'!A1" ref="F247"/>
  </hyperlink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ECCA0"/>
    <pageSetUpPr/>
  </sheetPr>
  <sheetViews>
    <sheetView workbookViewId="0"/>
  </sheetViews>
  <sheetFormatPr customHeight="1" defaultColWidth="9.18" defaultRowHeight="15.0"/>
  <cols>
    <col customWidth="1" min="1" max="1" width="11.09"/>
    <col customWidth="1" min="2" max="2" width="57.82"/>
    <col customWidth="1" min="3" max="3" width="71.09"/>
    <col customWidth="1" min="4" max="4" width="80.27"/>
    <col customWidth="1" min="5" max="5" width="6.64"/>
    <col customWidth="1" hidden="1" min="6" max="6" width="8.45"/>
    <col customWidth="1" min="7" max="26" width="8.45"/>
  </cols>
  <sheetData>
    <row r="1" hidden="1">
      <c r="A1" s="61" t="s">
        <v>690</v>
      </c>
      <c r="B1" s="2"/>
      <c r="C1" s="3"/>
      <c r="D1" s="4"/>
      <c r="E1" s="61"/>
      <c r="F1" s="61"/>
      <c r="G1" s="61"/>
      <c r="H1" s="61"/>
      <c r="I1" s="61"/>
      <c r="J1" s="61"/>
      <c r="K1" s="61"/>
      <c r="L1" s="61"/>
      <c r="M1" s="61"/>
      <c r="N1" s="61"/>
      <c r="O1" s="61"/>
      <c r="P1" s="61"/>
      <c r="Q1" s="61"/>
      <c r="R1" s="61"/>
      <c r="S1" s="61"/>
      <c r="T1" s="61"/>
      <c r="U1" s="61"/>
      <c r="V1" s="61"/>
      <c r="W1" s="61"/>
      <c r="X1" s="61"/>
      <c r="Y1" s="61"/>
      <c r="Z1" s="61"/>
    </row>
    <row r="2">
      <c r="A2" s="258" t="s">
        <v>691</v>
      </c>
      <c r="B2" s="258"/>
      <c r="C2" s="258"/>
      <c r="D2" s="259" t="s">
        <v>47</v>
      </c>
      <c r="E2" s="61"/>
      <c r="F2" s="61"/>
      <c r="G2" s="61"/>
      <c r="H2" s="61"/>
      <c r="I2" s="61"/>
      <c r="J2" s="61"/>
      <c r="K2" s="61"/>
      <c r="L2" s="61"/>
      <c r="M2" s="61"/>
      <c r="N2" s="61"/>
      <c r="O2" s="61"/>
      <c r="P2" s="61"/>
      <c r="Q2" s="61"/>
      <c r="R2" s="61"/>
      <c r="S2" s="61"/>
      <c r="T2" s="61"/>
      <c r="U2" s="61"/>
      <c r="V2" s="61"/>
      <c r="W2" s="61"/>
      <c r="X2" s="61"/>
      <c r="Y2" s="61"/>
      <c r="Z2" s="61"/>
    </row>
    <row r="3">
      <c r="A3" s="260" t="s">
        <v>692</v>
      </c>
      <c r="B3" s="181"/>
      <c r="C3" s="181"/>
      <c r="D3" s="261"/>
      <c r="E3" s="61"/>
      <c r="F3" s="61"/>
      <c r="G3" s="61"/>
      <c r="H3" s="61"/>
      <c r="I3" s="61"/>
      <c r="J3" s="61"/>
      <c r="K3" s="61"/>
      <c r="L3" s="61"/>
      <c r="M3" s="61"/>
      <c r="N3" s="61"/>
      <c r="O3" s="61"/>
      <c r="P3" s="61"/>
      <c r="Q3" s="61"/>
      <c r="R3" s="61"/>
      <c r="S3" s="61"/>
      <c r="T3" s="61"/>
      <c r="U3" s="61"/>
      <c r="V3" s="61"/>
      <c r="W3" s="61"/>
      <c r="X3" s="61"/>
      <c r="Y3" s="61"/>
      <c r="Z3" s="61"/>
    </row>
    <row r="4">
      <c r="A4" s="262" t="s">
        <v>693</v>
      </c>
      <c r="B4" s="181"/>
      <c r="C4" s="181"/>
      <c r="D4" s="261"/>
      <c r="E4" s="61"/>
      <c r="F4" s="61"/>
      <c r="G4" s="61"/>
      <c r="H4" s="61"/>
      <c r="I4" s="61"/>
      <c r="J4" s="61"/>
      <c r="K4" s="61"/>
      <c r="L4" s="61"/>
      <c r="M4" s="61"/>
      <c r="N4" s="61"/>
      <c r="O4" s="61"/>
      <c r="P4" s="61"/>
      <c r="Q4" s="61"/>
      <c r="R4" s="61"/>
      <c r="S4" s="61"/>
      <c r="T4" s="61"/>
      <c r="U4" s="61"/>
      <c r="V4" s="61"/>
      <c r="W4" s="61"/>
      <c r="X4" s="61"/>
      <c r="Y4" s="61"/>
      <c r="Z4" s="61"/>
    </row>
    <row r="5">
      <c r="A5" s="263" t="s">
        <v>694</v>
      </c>
      <c r="B5" s="181"/>
      <c r="C5" s="181"/>
      <c r="D5" s="261"/>
      <c r="E5" s="229"/>
      <c r="F5" s="229"/>
      <c r="G5" s="229"/>
      <c r="H5" s="229"/>
      <c r="I5" s="229"/>
      <c r="J5" s="229"/>
      <c r="K5" s="229"/>
      <c r="L5" s="229"/>
      <c r="M5" s="229"/>
      <c r="N5" s="229"/>
      <c r="O5" s="229"/>
      <c r="P5" s="229"/>
      <c r="Q5" s="229"/>
      <c r="R5" s="229"/>
      <c r="S5" s="229"/>
      <c r="T5" s="229"/>
      <c r="U5" s="229"/>
      <c r="V5" s="229"/>
      <c r="W5" s="229"/>
      <c r="X5" s="229"/>
      <c r="Y5" s="229"/>
      <c r="Z5" s="229"/>
    </row>
    <row r="6">
      <c r="A6" s="263" t="s">
        <v>695</v>
      </c>
      <c r="B6" s="181"/>
      <c r="C6" s="181"/>
      <c r="D6" s="264"/>
      <c r="E6" s="229"/>
      <c r="F6" s="229"/>
      <c r="G6" s="229"/>
      <c r="H6" s="229"/>
      <c r="I6" s="229"/>
      <c r="J6" s="229"/>
      <c r="K6" s="229"/>
      <c r="L6" s="229"/>
      <c r="M6" s="229"/>
      <c r="N6" s="229"/>
      <c r="O6" s="229"/>
      <c r="P6" s="229"/>
      <c r="Q6" s="229"/>
      <c r="R6" s="229"/>
      <c r="S6" s="229"/>
      <c r="T6" s="229"/>
      <c r="U6" s="229"/>
      <c r="V6" s="229"/>
      <c r="W6" s="229"/>
      <c r="X6" s="229"/>
      <c r="Y6" s="229"/>
      <c r="Z6" s="229"/>
    </row>
    <row r="7">
      <c r="A7" s="17" t="str">
        <f>VLOOKUP(LEFT($A8,4),'Auto Responses'!$N$4:$O$38,2,0)&amp;""</f>
        <v> General Information</v>
      </c>
      <c r="B7" s="18"/>
      <c r="C7" s="32" t="str">
        <f>Questions!$S$2</f>
        <v>Reason for Question</v>
      </c>
      <c r="D7" s="32" t="str">
        <f>Questions!$T$2</f>
        <v>Follow-Up Inquiries/Responses</v>
      </c>
      <c r="E7" s="61"/>
      <c r="F7" s="61"/>
      <c r="G7" s="61"/>
      <c r="H7" s="61"/>
      <c r="I7" s="61"/>
      <c r="J7" s="61"/>
      <c r="K7" s="61"/>
      <c r="L7" s="61"/>
      <c r="M7" s="61"/>
      <c r="N7" s="61"/>
      <c r="O7" s="61"/>
      <c r="P7" s="61"/>
      <c r="Q7" s="61"/>
      <c r="R7" s="61"/>
      <c r="S7" s="61"/>
      <c r="T7" s="61"/>
      <c r="U7" s="61"/>
      <c r="V7" s="61"/>
      <c r="W7" s="61"/>
      <c r="X7" s="61"/>
      <c r="Y7" s="61"/>
      <c r="Z7" s="61"/>
    </row>
    <row r="8">
      <c r="A8" s="265" t="s">
        <v>4</v>
      </c>
      <c r="B8" s="265" t="str">
        <f>VLOOKUP($A8,Questions!$A$3:$X$333,2,0)&amp;""</f>
        <v>Solution Provider Name</v>
      </c>
      <c r="C8" s="265" t="str">
        <f>VLOOKUP($A8,Questions!$A$3:$X$333,19,0)&amp;""</f>
        <v/>
      </c>
      <c r="D8" s="265" t="str">
        <f>VLOOKUP($A8,Questions!$A$3:$X$333,20,0)&amp;""</f>
        <v/>
      </c>
      <c r="E8" s="61"/>
      <c r="F8" s="61"/>
      <c r="G8" s="61"/>
      <c r="H8" s="61"/>
      <c r="I8" s="61"/>
      <c r="J8" s="61"/>
      <c r="K8" s="61"/>
      <c r="L8" s="61"/>
      <c r="M8" s="61"/>
      <c r="N8" s="61"/>
      <c r="O8" s="61"/>
      <c r="P8" s="61"/>
      <c r="Q8" s="61"/>
      <c r="R8" s="61"/>
      <c r="S8" s="61"/>
      <c r="T8" s="61"/>
      <c r="U8" s="61"/>
      <c r="V8" s="61"/>
      <c r="W8" s="61"/>
      <c r="X8" s="61"/>
      <c r="Y8" s="61"/>
      <c r="Z8" s="61"/>
    </row>
    <row r="9">
      <c r="A9" s="265" t="s">
        <v>6</v>
      </c>
      <c r="B9" s="265" t="str">
        <f>VLOOKUP($A9,Questions!$A$3:$X$333,2,0)&amp;""</f>
        <v>Solution Name</v>
      </c>
      <c r="C9" s="265" t="str">
        <f>VLOOKUP($A9,Questions!$A$3:$X$333,19,0)&amp;""</f>
        <v/>
      </c>
      <c r="D9" s="265" t="str">
        <f>VLOOKUP($A9,Questions!$A$3:$X$333,20,0)&amp;""</f>
        <v/>
      </c>
      <c r="E9" s="61"/>
      <c r="F9" s="61"/>
      <c r="G9" s="61"/>
      <c r="H9" s="61"/>
      <c r="I9" s="61"/>
      <c r="J9" s="61"/>
      <c r="K9" s="61"/>
      <c r="L9" s="61"/>
      <c r="M9" s="61"/>
      <c r="N9" s="61"/>
      <c r="O9" s="61"/>
      <c r="P9" s="61"/>
      <c r="Q9" s="61"/>
      <c r="R9" s="61"/>
      <c r="S9" s="61"/>
      <c r="T9" s="61"/>
      <c r="U9" s="61"/>
      <c r="V9" s="61"/>
      <c r="W9" s="61"/>
      <c r="X9" s="61"/>
      <c r="Y9" s="61"/>
      <c r="Z9" s="61"/>
    </row>
    <row r="10">
      <c r="A10" s="265" t="s">
        <v>7</v>
      </c>
      <c r="B10" s="265" t="str">
        <f>VLOOKUP($A10,Questions!$A$3:$X$333,2,0)&amp;""</f>
        <v>Solution Description</v>
      </c>
      <c r="C10" s="265" t="str">
        <f>VLOOKUP($A10,Questions!$A$3:$X$333,19,0)&amp;""</f>
        <v/>
      </c>
      <c r="D10" s="265" t="str">
        <f>VLOOKUP($A10,Questions!$A$3:$X$333,20,0)&amp;""</f>
        <v/>
      </c>
      <c r="E10" s="61"/>
      <c r="F10" s="61"/>
      <c r="G10" s="61"/>
      <c r="H10" s="61"/>
      <c r="I10" s="61"/>
      <c r="J10" s="61"/>
      <c r="K10" s="61"/>
      <c r="L10" s="61"/>
      <c r="M10" s="61"/>
      <c r="N10" s="61"/>
      <c r="O10" s="61"/>
      <c r="P10" s="61"/>
      <c r="Q10" s="61"/>
      <c r="R10" s="61"/>
      <c r="S10" s="61"/>
      <c r="T10" s="61"/>
      <c r="U10" s="61"/>
      <c r="V10" s="61"/>
      <c r="W10" s="61"/>
      <c r="X10" s="61"/>
      <c r="Y10" s="61"/>
      <c r="Z10" s="61"/>
    </row>
    <row r="11">
      <c r="A11" s="265" t="s">
        <v>9</v>
      </c>
      <c r="B11" s="265" t="str">
        <f>VLOOKUP($A11,Questions!$A$3:$X$333,2,0)&amp;""</f>
        <v>Solution Provider Contact Name</v>
      </c>
      <c r="C11" s="265" t="str">
        <f>VLOOKUP($A11,Questions!$A$3:$X$333,19,0)&amp;""</f>
        <v/>
      </c>
      <c r="D11" s="265" t="str">
        <f>VLOOKUP($A11,Questions!$A$3:$X$333,20,0)&amp;""</f>
        <v/>
      </c>
      <c r="E11" s="61"/>
      <c r="F11" s="61"/>
      <c r="G11" s="61"/>
      <c r="H11" s="61"/>
      <c r="I11" s="61"/>
      <c r="J11" s="61"/>
      <c r="K11" s="61"/>
      <c r="L11" s="61"/>
      <c r="M11" s="61"/>
      <c r="N11" s="61"/>
      <c r="O11" s="61"/>
      <c r="P11" s="61"/>
      <c r="Q11" s="61"/>
      <c r="R11" s="61"/>
      <c r="S11" s="61"/>
      <c r="T11" s="61"/>
      <c r="U11" s="61"/>
      <c r="V11" s="61"/>
      <c r="W11" s="61"/>
      <c r="X11" s="61"/>
      <c r="Y11" s="61"/>
      <c r="Z11" s="61"/>
    </row>
    <row r="12">
      <c r="A12" s="265" t="s">
        <v>11</v>
      </c>
      <c r="B12" s="265" t="str">
        <f>VLOOKUP($A12,Questions!$A$3:$X$333,2,0)&amp;""</f>
        <v>Solution Provider Contact Title</v>
      </c>
      <c r="C12" s="265" t="str">
        <f>VLOOKUP($A12,Questions!$A$3:$X$333,19,0)&amp;""</f>
        <v/>
      </c>
      <c r="D12" s="265" t="str">
        <f>VLOOKUP($A12,Questions!$A$3:$X$333,20,0)&amp;""</f>
        <v/>
      </c>
      <c r="E12" s="61"/>
      <c r="F12" s="61"/>
      <c r="G12" s="61"/>
      <c r="H12" s="61"/>
      <c r="I12" s="61"/>
      <c r="J12" s="61"/>
      <c r="K12" s="61"/>
      <c r="L12" s="61"/>
      <c r="M12" s="61"/>
      <c r="N12" s="61"/>
      <c r="O12" s="61"/>
      <c r="P12" s="61"/>
      <c r="Q12" s="61"/>
      <c r="R12" s="61"/>
      <c r="S12" s="61"/>
      <c r="T12" s="61"/>
      <c r="U12" s="61"/>
      <c r="V12" s="61"/>
      <c r="W12" s="61"/>
      <c r="X12" s="61"/>
      <c r="Y12" s="61"/>
      <c r="Z12" s="61"/>
    </row>
    <row r="13">
      <c r="A13" s="265" t="s">
        <v>13</v>
      </c>
      <c r="B13" s="265" t="str">
        <f>VLOOKUP($A13,Questions!$A$3:$X$333,2,0)&amp;""</f>
        <v>Solution Provider Contact Email</v>
      </c>
      <c r="C13" s="265" t="str">
        <f>VLOOKUP($A13,Questions!$A$3:$X$333,19,0)&amp;""</f>
        <v/>
      </c>
      <c r="D13" s="265" t="str">
        <f>VLOOKUP($A13,Questions!$A$3:$X$333,20,0)&amp;""</f>
        <v/>
      </c>
      <c r="E13" s="61"/>
      <c r="F13" s="61"/>
      <c r="G13" s="61"/>
      <c r="H13" s="61"/>
      <c r="I13" s="61"/>
      <c r="J13" s="61"/>
      <c r="K13" s="61"/>
      <c r="L13" s="61"/>
      <c r="M13" s="61"/>
      <c r="N13" s="61"/>
      <c r="O13" s="61"/>
      <c r="P13" s="61"/>
      <c r="Q13" s="61"/>
      <c r="R13" s="61"/>
      <c r="S13" s="61"/>
      <c r="T13" s="61"/>
      <c r="U13" s="61"/>
      <c r="V13" s="61"/>
      <c r="W13" s="61"/>
      <c r="X13" s="61"/>
      <c r="Y13" s="61"/>
      <c r="Z13" s="61"/>
    </row>
    <row r="14">
      <c r="A14" s="265" t="s">
        <v>15</v>
      </c>
      <c r="B14" s="265" t="str">
        <f>VLOOKUP($A14,Questions!$A$3:$X$333,2,0)&amp;""</f>
        <v>Solution Provider Contact Phone Number</v>
      </c>
      <c r="C14" s="265" t="str">
        <f>VLOOKUP($A14,Questions!$A$3:$X$333,19,0)&amp;""</f>
        <v/>
      </c>
      <c r="D14" s="265" t="str">
        <f>VLOOKUP($A14,Questions!$A$3:$X$333,20,0)&amp;""</f>
        <v/>
      </c>
      <c r="E14" s="61"/>
      <c r="F14" s="61"/>
      <c r="G14" s="61"/>
      <c r="H14" s="61"/>
      <c r="I14" s="61"/>
      <c r="J14" s="61"/>
      <c r="K14" s="61"/>
      <c r="L14" s="61"/>
      <c r="M14" s="61"/>
      <c r="N14" s="61"/>
      <c r="O14" s="61"/>
      <c r="P14" s="61"/>
      <c r="Q14" s="61"/>
      <c r="R14" s="61"/>
      <c r="S14" s="61"/>
      <c r="T14" s="61"/>
      <c r="U14" s="61"/>
      <c r="V14" s="61"/>
      <c r="W14" s="61"/>
      <c r="X14" s="61"/>
      <c r="Y14" s="61"/>
      <c r="Z14" s="61"/>
    </row>
    <row r="15">
      <c r="A15" s="265" t="s">
        <v>17</v>
      </c>
      <c r="B15" s="265" t="str">
        <f>VLOOKUP($A15,Questions!$A$3:$X$333,2,0)&amp;""</f>
        <v>Country of Company Headquarters</v>
      </c>
      <c r="C15" s="265" t="str">
        <f>VLOOKUP($A15,Questions!$A$3:$X$333,19,0)&amp;""</f>
        <v/>
      </c>
      <c r="D15" s="265" t="str">
        <f>VLOOKUP($A15,Questions!$A$3:$X$333,20,0)&amp;""</f>
        <v/>
      </c>
      <c r="E15" s="61"/>
      <c r="F15" s="61"/>
      <c r="G15" s="61"/>
      <c r="H15" s="61"/>
      <c r="I15" s="61"/>
      <c r="J15" s="61"/>
      <c r="K15" s="61"/>
      <c r="L15" s="61"/>
      <c r="M15" s="61"/>
      <c r="N15" s="61"/>
      <c r="O15" s="61"/>
      <c r="P15" s="61"/>
      <c r="Q15" s="61"/>
      <c r="R15" s="61"/>
      <c r="S15" s="61"/>
      <c r="T15" s="61"/>
      <c r="U15" s="61"/>
      <c r="V15" s="61"/>
      <c r="W15" s="61"/>
      <c r="X15" s="61"/>
      <c r="Y15" s="61"/>
      <c r="Z15" s="61"/>
    </row>
    <row r="16">
      <c r="A16" s="265" t="s">
        <v>19</v>
      </c>
      <c r="B16" s="265" t="str">
        <f>VLOOKUP($A16,Questions!$A$3:$X$333,2,0)&amp;""</f>
        <v>Employee Work Locations (all)</v>
      </c>
      <c r="C16" s="265" t="str">
        <f>VLOOKUP($A16,Questions!$A$3:$X$333,19,0)&amp;""</f>
        <v>Determines where solution provider employees will be physically located.</v>
      </c>
      <c r="D16" s="265" t="str">
        <f>VLOOKUP($A16,Questions!$A$3:$X$333,20,0)&amp;""</f>
        <v>Follow-up inquiries will be institution/implementation specific.</v>
      </c>
      <c r="E16" s="51" t="s">
        <v>696</v>
      </c>
      <c r="F16" s="61"/>
      <c r="G16" s="61"/>
      <c r="H16" s="61"/>
      <c r="I16" s="61"/>
      <c r="J16" s="61"/>
      <c r="K16" s="61"/>
      <c r="L16" s="61"/>
      <c r="M16" s="61"/>
      <c r="N16" s="61"/>
      <c r="O16" s="61"/>
      <c r="P16" s="61"/>
      <c r="Q16" s="61"/>
      <c r="R16" s="61"/>
      <c r="S16" s="61"/>
      <c r="T16" s="61"/>
      <c r="U16" s="61"/>
      <c r="V16" s="61"/>
      <c r="W16" s="61"/>
      <c r="X16" s="61"/>
      <c r="Y16" s="61"/>
      <c r="Z16" s="61"/>
    </row>
    <row r="17">
      <c r="A17" s="18" t="str">
        <f>VLOOKUP(LEFT($A18,4),'Auto Responses'!$N$4:$O$38,2,0)&amp;""</f>
        <v> Company Information</v>
      </c>
      <c r="B17" s="18"/>
      <c r="C17" s="32" t="str">
        <f>Questions!$S$2</f>
        <v>Reason for Question</v>
      </c>
      <c r="D17" s="32" t="str">
        <f>Questions!$T$2</f>
        <v>Follow-Up Inquiries/Responses</v>
      </c>
      <c r="E17" s="61"/>
      <c r="F17" s="61"/>
      <c r="G17" s="61"/>
      <c r="H17" s="61"/>
      <c r="I17" s="61"/>
      <c r="J17" s="61"/>
      <c r="K17" s="61"/>
      <c r="L17" s="61"/>
      <c r="M17" s="61"/>
      <c r="N17" s="61"/>
      <c r="O17" s="61"/>
      <c r="P17" s="61"/>
      <c r="Q17" s="61"/>
      <c r="R17" s="61"/>
      <c r="S17" s="61"/>
      <c r="T17" s="61"/>
      <c r="U17" s="61"/>
      <c r="V17" s="61"/>
      <c r="W17" s="61"/>
      <c r="X17" s="61"/>
      <c r="Y17" s="61"/>
      <c r="Z17" s="61"/>
    </row>
    <row r="18">
      <c r="A18" s="265" t="s">
        <v>25</v>
      </c>
      <c r="B18" s="265" t="str">
        <f>VLOOKUP($A18,Questions!$A$3:$X$333,2,0)&amp;""</f>
        <v>Do you have a dedicated software and system development team(s) (e.g., customer support, implementation, product management, etc.)?*</v>
      </c>
      <c r="C18" s="265" t="str">
        <f>VLOOKUP($A18,Questions!$A$3:$X$333,19,0)&amp;""</f>
        <v>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v>
      </c>
      <c r="D18" s="265" t="str">
        <f>VLOOKUP($A18,Questions!$A$3:$X$333,20,0)&amp;""</f>
        <v>Follow-up inquiries for solution provider team strategies will be unique to your institution and may depend on the underlying infrastructures needed to support a system for your specific use case.</v>
      </c>
      <c r="E18" s="61"/>
      <c r="F18" s="61"/>
      <c r="G18" s="61"/>
      <c r="H18" s="61"/>
      <c r="I18" s="61"/>
      <c r="J18" s="61"/>
      <c r="K18" s="61"/>
      <c r="L18" s="61"/>
      <c r="M18" s="61"/>
      <c r="N18" s="61"/>
      <c r="O18" s="61"/>
      <c r="P18" s="61"/>
      <c r="Q18" s="61"/>
      <c r="R18" s="61"/>
      <c r="S18" s="61"/>
      <c r="T18" s="61"/>
      <c r="U18" s="61"/>
      <c r="V18" s="61"/>
      <c r="W18" s="61"/>
      <c r="X18" s="61"/>
      <c r="Y18" s="61"/>
      <c r="Z18" s="61"/>
    </row>
    <row r="19" ht="43.5" customHeight="1">
      <c r="A19" s="265" t="s">
        <v>28</v>
      </c>
      <c r="B19" s="265" t="str">
        <f>VLOOKUP($A19,Questions!$A$3:$X$333,2,0)&amp;""</f>
        <v>Describe your organization’s business background and ownership structure, including all parent and subsidiary relationships.</v>
      </c>
      <c r="C19" s="265" t="str">
        <f>VLOOKUP($A19,Questions!$A$3:$X$333,19,0)&amp;""</f>
        <v>This information defines the scale of company (support, resources, skillsets), general information about the organization that may be concerning.</v>
      </c>
      <c r="D19" s="265" t="str">
        <f>VLOOKUP($A19,Questions!$A$3:$X$333,20,0)&amp;""</f>
        <v>Follow-up responses to this one are normally unique to their response. Vague answers here usually result in some footprinting of a solution provider to determine their "reputation."</v>
      </c>
      <c r="E19" s="61"/>
      <c r="F19" s="61"/>
      <c r="G19" s="61"/>
      <c r="H19" s="61"/>
      <c r="I19" s="61"/>
      <c r="J19" s="61"/>
      <c r="K19" s="61"/>
      <c r="L19" s="61"/>
      <c r="M19" s="61"/>
      <c r="N19" s="61"/>
      <c r="O19" s="61"/>
      <c r="P19" s="61"/>
      <c r="Q19" s="61"/>
      <c r="R19" s="61"/>
      <c r="S19" s="61"/>
      <c r="T19" s="61"/>
      <c r="U19" s="61"/>
      <c r="V19" s="61"/>
      <c r="W19" s="61"/>
      <c r="X19" s="61"/>
      <c r="Y19" s="61"/>
      <c r="Z19" s="61"/>
    </row>
    <row r="20" ht="67.5" customHeight="1">
      <c r="A20" s="265" t="s">
        <v>30</v>
      </c>
      <c r="B20" s="265" t="str">
        <f>VLOOKUP($A20,Questions!$A$3:$X$333,2,0)&amp;""</f>
        <v>Have you operated without unplanned disruptions to this solution in the past 12 months?</v>
      </c>
      <c r="C20" s="265" t="str">
        <f>VLOOKUP($A20,Questions!$A$3:$X$333,19,0)&amp;""</f>
        <v>We want transparency from the solution provider, and an honest answer to this question, regardless of the response, is a good step in building trust.</v>
      </c>
      <c r="D20" s="265" t="str">
        <f>VLOOKUP($A20,Questions!$A$3:$X$333,20,0)&amp;""</f>
        <v>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v>
      </c>
      <c r="E20" s="61"/>
      <c r="F20" s="61"/>
      <c r="G20" s="61"/>
      <c r="H20" s="61"/>
      <c r="I20" s="61"/>
      <c r="J20" s="61"/>
      <c r="K20" s="61"/>
      <c r="L20" s="61"/>
      <c r="M20" s="61"/>
      <c r="N20" s="61"/>
      <c r="O20" s="61"/>
      <c r="P20" s="61"/>
      <c r="Q20" s="61"/>
      <c r="R20" s="61"/>
      <c r="S20" s="61"/>
      <c r="T20" s="61"/>
      <c r="U20" s="61"/>
      <c r="V20" s="61"/>
      <c r="W20" s="61"/>
      <c r="X20" s="61"/>
      <c r="Y20" s="61"/>
      <c r="Z20" s="61"/>
    </row>
    <row r="21" ht="67.5" customHeight="1">
      <c r="A21" s="265" t="s">
        <v>31</v>
      </c>
      <c r="B21" s="265" t="str">
        <f>VLOOKUP($A21,Questions!$A$3:$X$333,2,0)&amp;""</f>
        <v>Do you have a dedicated information security staff or office?</v>
      </c>
      <c r="C21" s="265" t="str">
        <f>VLOOKUP($A21,Questions!$A$3:$X$333,19,0)&amp;""</f>
        <v>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v>
      </c>
      <c r="D21" s="265" t="str">
        <f>VLOOKUP($A21,Questions!$A$3:$X$333,20,0)&amp;""</f>
        <v>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v>
      </c>
      <c r="E21" s="61"/>
      <c r="F21" s="61"/>
      <c r="G21" s="61"/>
      <c r="H21" s="61"/>
      <c r="I21" s="61"/>
      <c r="J21" s="61"/>
      <c r="K21" s="61"/>
      <c r="L21" s="61"/>
      <c r="M21" s="61"/>
      <c r="N21" s="61"/>
      <c r="O21" s="61"/>
      <c r="P21" s="61"/>
      <c r="Q21" s="61"/>
      <c r="R21" s="61"/>
      <c r="S21" s="61"/>
      <c r="T21" s="61"/>
      <c r="U21" s="61"/>
      <c r="V21" s="61"/>
      <c r="W21" s="61"/>
      <c r="X21" s="61"/>
      <c r="Y21" s="61"/>
      <c r="Z21" s="61"/>
    </row>
    <row r="22" ht="64.5" customHeight="1">
      <c r="A22" s="265" t="s">
        <v>33</v>
      </c>
      <c r="B22" s="265" t="str">
        <f>VLOOKUP($A22,Questions!$A$3:$X$333,2,0)&amp;""</f>
        <v>Use this area to share information about your environment that will assist those who are assessing your company's data security program.</v>
      </c>
      <c r="C22" s="265" t="str">
        <f>VLOOKUP($A22,Questions!$A$3:$X$333,19,0)&amp;""</f>
        <v>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v>
      </c>
      <c r="D22" s="265" t="str">
        <f>VLOOKUP($A22,Questions!$A$3:$X$333,20,0)&amp;""</f>
        <v>This is a freebie to help the solution provider state their case. If a solution provider does not add anything here (or it is just sales stuff), we can assume it was filled out by a sales engineer and questions will be evaluated with higher scrutiny.</v>
      </c>
      <c r="E22" s="51" t="s">
        <v>696</v>
      </c>
      <c r="F22" s="61"/>
      <c r="G22" s="61"/>
      <c r="H22" s="61"/>
      <c r="I22" s="61"/>
      <c r="J22" s="61"/>
      <c r="K22" s="61"/>
      <c r="L22" s="61"/>
      <c r="M22" s="61"/>
      <c r="N22" s="61"/>
      <c r="O22" s="61"/>
      <c r="P22" s="61"/>
      <c r="Q22" s="61"/>
      <c r="R22" s="61"/>
      <c r="S22" s="61"/>
      <c r="T22" s="61"/>
      <c r="U22" s="61"/>
      <c r="V22" s="61"/>
      <c r="W22" s="61"/>
      <c r="X22" s="61"/>
      <c r="Y22" s="61"/>
      <c r="Z22" s="61"/>
    </row>
    <row r="23" ht="15.75" customHeight="1">
      <c r="A23" s="18" t="str">
        <f>VLOOKUP(LEFT($A24,4),'Auto Responses'!$N$4:$O$38,2,0)&amp;""</f>
        <v> Required Questions</v>
      </c>
      <c r="B23" s="18"/>
      <c r="C23" s="32" t="str">
        <f>Questions!$S$2</f>
        <v>Reason for Question</v>
      </c>
      <c r="D23" s="32" t="str">
        <f>Questions!$T$2</f>
        <v>Follow-Up Inquiries/Responses</v>
      </c>
      <c r="E23" s="61"/>
      <c r="F23" s="61"/>
      <c r="G23" s="61"/>
      <c r="H23" s="61"/>
      <c r="I23" s="61"/>
      <c r="J23" s="61"/>
      <c r="K23" s="61"/>
      <c r="L23" s="61"/>
      <c r="M23" s="61"/>
      <c r="N23" s="61"/>
      <c r="O23" s="61"/>
      <c r="P23" s="61"/>
      <c r="Q23" s="61"/>
      <c r="R23" s="61"/>
      <c r="S23" s="61"/>
      <c r="T23" s="61"/>
      <c r="U23" s="61"/>
      <c r="V23" s="61"/>
      <c r="W23" s="61"/>
      <c r="X23" s="61"/>
      <c r="Y23" s="61"/>
      <c r="Z23" s="61"/>
    </row>
    <row r="24" ht="15.75" customHeight="1">
      <c r="A24" s="266" t="s">
        <v>697</v>
      </c>
      <c r="B24" s="267"/>
      <c r="C24" s="268"/>
      <c r="D24" s="268"/>
      <c r="E24" s="269"/>
      <c r="F24" s="269"/>
      <c r="G24" s="269"/>
      <c r="H24" s="269"/>
      <c r="I24" s="269"/>
      <c r="J24" s="269"/>
      <c r="K24" s="269"/>
      <c r="L24" s="269"/>
      <c r="M24" s="269"/>
      <c r="N24" s="269"/>
      <c r="O24" s="269"/>
      <c r="P24" s="269"/>
      <c r="Q24" s="269"/>
      <c r="R24" s="269"/>
      <c r="S24" s="269"/>
      <c r="T24" s="269"/>
      <c r="U24" s="269"/>
      <c r="V24" s="269"/>
      <c r="W24" s="269"/>
      <c r="X24" s="269"/>
      <c r="Y24" s="269"/>
      <c r="Z24" s="269"/>
    </row>
    <row r="25" ht="36.75" customHeight="1">
      <c r="A25" s="265" t="s">
        <v>36</v>
      </c>
      <c r="B25" s="265" t="str">
        <f>VLOOKUP($A25,Questions!$A$3:$X$333,2,0)&amp;""</f>
        <v>Are you offering a cloud-based product?</v>
      </c>
      <c r="C25" s="265" t="s">
        <v>698</v>
      </c>
      <c r="D25" s="265" t="str">
        <f>VLOOKUP($A25,Questions!$A$3:$X$333,19,0)&amp;""</f>
        <v/>
      </c>
      <c r="E25" s="61"/>
      <c r="F25" s="61"/>
      <c r="G25" s="61"/>
      <c r="H25" s="61"/>
      <c r="I25" s="61"/>
      <c r="J25" s="61"/>
      <c r="K25" s="61"/>
      <c r="L25" s="61"/>
      <c r="M25" s="61"/>
      <c r="N25" s="61"/>
      <c r="O25" s="61"/>
      <c r="P25" s="61"/>
      <c r="Q25" s="61"/>
      <c r="R25" s="61"/>
      <c r="S25" s="61"/>
      <c r="T25" s="61"/>
      <c r="U25" s="61"/>
      <c r="V25" s="61"/>
      <c r="W25" s="61"/>
      <c r="X25" s="61"/>
      <c r="Y25" s="61"/>
      <c r="Z25" s="61"/>
    </row>
    <row r="26" ht="38.25" customHeight="1">
      <c r="A26" s="265" t="s">
        <v>37</v>
      </c>
      <c r="B26" s="265" t="str">
        <f>VLOOKUP($A26,Questions!$A$3:$X$333,2,0)&amp;""</f>
        <v>Does your product or service have an interface?</v>
      </c>
      <c r="C26" s="265" t="s">
        <v>699</v>
      </c>
      <c r="D26" s="265" t="str">
        <f>VLOOKUP($A26,Questions!$A$3:$X$333,19,0)&amp;""</f>
        <v/>
      </c>
      <c r="E26" s="61"/>
      <c r="F26" s="61"/>
      <c r="G26" s="61"/>
      <c r="H26" s="61"/>
      <c r="I26" s="61"/>
      <c r="J26" s="61"/>
      <c r="K26" s="61"/>
      <c r="L26" s="61"/>
      <c r="M26" s="61"/>
      <c r="N26" s="61"/>
      <c r="O26" s="61"/>
      <c r="P26" s="61"/>
      <c r="Q26" s="61"/>
      <c r="R26" s="61"/>
      <c r="S26" s="61"/>
      <c r="T26" s="61"/>
      <c r="U26" s="61"/>
      <c r="V26" s="61"/>
      <c r="W26" s="61"/>
      <c r="X26" s="61"/>
      <c r="Y26" s="61"/>
      <c r="Z26" s="61"/>
    </row>
    <row r="27" ht="15.75" customHeight="1">
      <c r="A27" s="265" t="s">
        <v>38</v>
      </c>
      <c r="B27" s="265" t="str">
        <f>VLOOKUP($A27,Questions!$A$3:$X$333,2,0)&amp;""</f>
        <v>Are you providing consulting services?</v>
      </c>
      <c r="C27" s="265" t="s">
        <v>700</v>
      </c>
      <c r="D27" s="265" t="str">
        <f>VLOOKUP($A27,Questions!$A$3:$X$333,19,0)&amp;""</f>
        <v/>
      </c>
      <c r="E27" s="61"/>
      <c r="F27" s="61"/>
      <c r="G27" s="61"/>
      <c r="H27" s="61"/>
      <c r="I27" s="61"/>
      <c r="J27" s="61"/>
      <c r="K27" s="61"/>
      <c r="L27" s="61"/>
      <c r="M27" s="61"/>
      <c r="N27" s="61"/>
      <c r="O27" s="61"/>
      <c r="P27" s="61"/>
      <c r="Q27" s="61"/>
      <c r="R27" s="61"/>
      <c r="S27" s="61"/>
      <c r="T27" s="61"/>
      <c r="U27" s="61"/>
      <c r="V27" s="61"/>
      <c r="W27" s="61"/>
      <c r="X27" s="61"/>
      <c r="Y27" s="61"/>
      <c r="Z27" s="61"/>
    </row>
    <row r="28" ht="15.75" customHeight="1">
      <c r="A28" s="265" t="s">
        <v>40</v>
      </c>
      <c r="B28" s="265" t="str">
        <f>VLOOKUP($A28,Questions!$A$3:$X$333,2,0)&amp;""</f>
        <v>Does your solution have AI features, or are there plans to implement AI features in the next 12 months?</v>
      </c>
      <c r="C28" s="265" t="s">
        <v>701</v>
      </c>
      <c r="D28" s="265" t="str">
        <f>VLOOKUP($A28,Questions!$A$3:$X$333,19,0)&amp;""</f>
        <v/>
      </c>
      <c r="E28" s="61"/>
      <c r="F28" s="61"/>
      <c r="G28" s="61"/>
      <c r="H28" s="61"/>
      <c r="I28" s="61"/>
      <c r="J28" s="61"/>
      <c r="K28" s="61"/>
      <c r="L28" s="61"/>
      <c r="M28" s="61"/>
      <c r="N28" s="61"/>
      <c r="O28" s="61"/>
      <c r="P28" s="61"/>
      <c r="Q28" s="61"/>
      <c r="R28" s="61"/>
      <c r="S28" s="61"/>
      <c r="T28" s="61"/>
      <c r="U28" s="61"/>
      <c r="V28" s="61"/>
      <c r="W28" s="61"/>
      <c r="X28" s="61"/>
      <c r="Y28" s="61"/>
      <c r="Z28" s="61"/>
    </row>
    <row r="29" ht="15.75" customHeight="1">
      <c r="A29" s="265" t="s">
        <v>41</v>
      </c>
      <c r="B29" s="265" t="str">
        <f>VLOOKUP($A29,Questions!$A$3:$X$333,2,0)&amp;""</f>
        <v>Does your solution process protected health information (PHI) or any data covered by the Health Insurance Portability and Accountability Act (HIPAA)?</v>
      </c>
      <c r="C29" s="265" t="s">
        <v>702</v>
      </c>
      <c r="D29" s="265" t="str">
        <f>VLOOKUP($A29,Questions!$A$3:$X$333,19,0)&amp;""</f>
        <v/>
      </c>
      <c r="E29" s="61"/>
      <c r="F29" s="61"/>
      <c r="G29" s="61"/>
      <c r="H29" s="61"/>
      <c r="I29" s="61"/>
      <c r="J29" s="61"/>
      <c r="K29" s="61"/>
      <c r="L29" s="61"/>
      <c r="M29" s="61"/>
      <c r="N29" s="61"/>
      <c r="O29" s="61"/>
      <c r="P29" s="61"/>
      <c r="Q29" s="61"/>
      <c r="R29" s="61"/>
      <c r="S29" s="61"/>
      <c r="T29" s="61"/>
      <c r="U29" s="61"/>
      <c r="V29" s="61"/>
      <c r="W29" s="61"/>
      <c r="X29" s="61"/>
      <c r="Y29" s="61"/>
      <c r="Z29" s="61"/>
    </row>
    <row r="30" ht="33.75" customHeight="1">
      <c r="A30" s="265" t="s">
        <v>42</v>
      </c>
      <c r="B30" s="265" t="str">
        <f>VLOOKUP($A30,Questions!$A$3:$X$333,2,0)&amp;""</f>
        <v>Is the solution designed to process, store, or transmit credit card information?</v>
      </c>
      <c r="C30" s="265" t="s">
        <v>703</v>
      </c>
      <c r="D30" s="265" t="str">
        <f>VLOOKUP($A30,Questions!$A$3:$X$333,19,0)&amp;""</f>
        <v/>
      </c>
      <c r="E30" s="61"/>
      <c r="F30" s="61"/>
      <c r="G30" s="61"/>
      <c r="H30" s="61"/>
      <c r="I30" s="61"/>
      <c r="J30" s="61"/>
      <c r="K30" s="61"/>
      <c r="L30" s="61"/>
      <c r="M30" s="61"/>
      <c r="N30" s="61"/>
      <c r="O30" s="61"/>
      <c r="P30" s="61"/>
      <c r="Q30" s="61"/>
      <c r="R30" s="61"/>
      <c r="S30" s="61"/>
      <c r="T30" s="61"/>
      <c r="U30" s="61"/>
      <c r="V30" s="61"/>
      <c r="W30" s="61"/>
      <c r="X30" s="61"/>
      <c r="Y30" s="61"/>
      <c r="Z30" s="61"/>
    </row>
    <row r="31" ht="66.75" customHeight="1">
      <c r="A31" s="265" t="s">
        <v>43</v>
      </c>
      <c r="B31" s="265" t="str">
        <f>VLOOKUP($A31,Questions!$A$3:$X$333,2,0)&amp;""</f>
        <v>Does operating your solution require the institution to operate a physical or virtual appliance in their own environment or to provide inbound firewall exceptions to allow your employees to remotely administer systems in the institution's environment?</v>
      </c>
      <c r="C31" s="265" t="s">
        <v>704</v>
      </c>
      <c r="D31" s="265" t="str">
        <f>VLOOKUP($A31,Questions!$A$3:$X$333,19,0)&amp;""</f>
        <v/>
      </c>
      <c r="E31" s="51" t="s">
        <v>696</v>
      </c>
      <c r="F31" s="61"/>
      <c r="G31" s="61"/>
      <c r="H31" s="61"/>
      <c r="I31" s="61"/>
      <c r="J31" s="61"/>
      <c r="K31" s="61"/>
      <c r="L31" s="61"/>
      <c r="M31" s="61"/>
      <c r="N31" s="61"/>
      <c r="O31" s="61"/>
      <c r="P31" s="61"/>
      <c r="Q31" s="61"/>
      <c r="R31" s="61"/>
      <c r="S31" s="61"/>
      <c r="T31" s="61"/>
      <c r="U31" s="61"/>
      <c r="V31" s="61"/>
      <c r="W31" s="61"/>
      <c r="X31" s="61"/>
      <c r="Y31" s="61"/>
      <c r="Z31" s="61"/>
    </row>
    <row r="32" ht="15.75" customHeight="1">
      <c r="A32" s="18" t="str">
        <f>VLOOKUP(LEFT($A33,4),'Auto Responses'!$N$4:$O$38,2,0)&amp;""</f>
        <v> Documentation</v>
      </c>
      <c r="B32" s="18"/>
      <c r="C32" s="32" t="str">
        <f>Questions!$S$2</f>
        <v>Reason for Question</v>
      </c>
      <c r="D32" s="32" t="str">
        <f>Questions!$T$2</f>
        <v>Follow-Up Inquiries/Responses</v>
      </c>
      <c r="E32" s="61"/>
      <c r="F32" s="61"/>
      <c r="G32" s="61"/>
      <c r="H32" s="61"/>
      <c r="I32" s="61"/>
      <c r="J32" s="61"/>
      <c r="K32" s="61"/>
      <c r="L32" s="61"/>
      <c r="M32" s="61"/>
      <c r="N32" s="61"/>
      <c r="O32" s="61"/>
      <c r="P32" s="61"/>
      <c r="Q32" s="61"/>
      <c r="R32" s="61"/>
      <c r="S32" s="61"/>
      <c r="T32" s="61"/>
      <c r="U32" s="61"/>
      <c r="V32" s="61"/>
      <c r="W32" s="61"/>
      <c r="X32" s="61"/>
      <c r="Y32" s="61"/>
      <c r="Z32" s="61"/>
    </row>
    <row r="33" ht="42.0" customHeight="1">
      <c r="A33" s="265" t="s">
        <v>49</v>
      </c>
      <c r="B33" s="265" t="str">
        <f>VLOOKUP($A33,Questions!$A$3:$X$333,2,0)&amp;""</f>
        <v>Do you have a well-documented business continuity plan (BCP), with a clear owner, that is tested annually?*</v>
      </c>
      <c r="C33" s="265" t="str">
        <f>VLOOKUP($A33,Questions!$A$3:$X$333,19,0)&amp;""</f>
        <v/>
      </c>
      <c r="D33" s="265" t="str">
        <f>VLOOKUP($A33,Questions!$A$3:$X$333,20,0)&amp;""</f>
        <v/>
      </c>
      <c r="E33" s="61"/>
      <c r="F33" s="61"/>
      <c r="G33" s="61"/>
      <c r="H33" s="61"/>
      <c r="I33" s="61"/>
      <c r="J33" s="61"/>
      <c r="K33" s="61"/>
      <c r="L33" s="61"/>
      <c r="M33" s="61"/>
      <c r="N33" s="61"/>
      <c r="O33" s="61"/>
      <c r="P33" s="61"/>
      <c r="Q33" s="61"/>
      <c r="R33" s="61"/>
      <c r="S33" s="61"/>
      <c r="T33" s="61"/>
      <c r="U33" s="61"/>
      <c r="V33" s="61"/>
      <c r="W33" s="61"/>
      <c r="X33" s="61"/>
      <c r="Y33" s="61"/>
      <c r="Z33" s="61"/>
    </row>
    <row r="34" ht="38.25" customHeight="1">
      <c r="A34" s="265" t="s">
        <v>51</v>
      </c>
      <c r="B34" s="265" t="str">
        <f>VLOOKUP($A34,Questions!$A$3:$X$333,2,0)&amp;""</f>
        <v>Do you have a well-documented disaster recovery plan (DRP), with a clear owner, that is tested annually?*</v>
      </c>
      <c r="C34" s="265" t="str">
        <f>VLOOKUP($A34,Questions!$A$3:$X$333,19,0)&amp;""</f>
        <v/>
      </c>
      <c r="D34" s="265" t="str">
        <f>VLOOKUP($A34,Questions!$A$3:$X$333,20,0)&amp;""</f>
        <v/>
      </c>
      <c r="E34" s="61"/>
      <c r="F34" s="61"/>
      <c r="G34" s="61"/>
      <c r="H34" s="61"/>
      <c r="I34" s="61"/>
      <c r="J34" s="61"/>
      <c r="K34" s="61"/>
      <c r="L34" s="61"/>
      <c r="M34" s="61"/>
      <c r="N34" s="61"/>
      <c r="O34" s="61"/>
      <c r="P34" s="61"/>
      <c r="Q34" s="61"/>
      <c r="R34" s="61"/>
      <c r="S34" s="61"/>
      <c r="T34" s="61"/>
      <c r="U34" s="61"/>
      <c r="V34" s="61"/>
      <c r="W34" s="61"/>
      <c r="X34" s="61"/>
      <c r="Y34" s="61"/>
      <c r="Z34" s="61"/>
    </row>
    <row r="35" ht="35.25" customHeight="1">
      <c r="A35" s="265" t="s">
        <v>53</v>
      </c>
      <c r="B35" s="265" t="str">
        <f>VLOOKUP($A35,Questions!$A$3:$X$333,2,0)&amp;""</f>
        <v>Have you undergone a SSAE 18/SOC 2 audit?</v>
      </c>
      <c r="C35" s="265" t="str">
        <f>VLOOKUP($A35,Questions!$A$3:$X$333,19,0)&amp;""</f>
        <v>SSAE 18 and SOC2 audits are standard documentation, relevant to institutions requiring a solution provider to undergo SSAE 18 audits.</v>
      </c>
      <c r="D35" s="265" t="str">
        <f>VLOOKUP($A35,Questions!$A$3:$X$333,20,0)&amp;""</f>
        <v>Follow-up inquiries for SSAE 18 content will be institution/implementation specific.</v>
      </c>
      <c r="E35" s="61"/>
      <c r="F35" s="61"/>
      <c r="G35" s="61"/>
      <c r="H35" s="61"/>
      <c r="I35" s="61"/>
      <c r="J35" s="61"/>
      <c r="K35" s="61"/>
      <c r="L35" s="61"/>
      <c r="M35" s="61"/>
      <c r="N35" s="61"/>
      <c r="O35" s="61"/>
      <c r="P35" s="61"/>
      <c r="Q35" s="61"/>
      <c r="R35" s="61"/>
      <c r="S35" s="61"/>
      <c r="T35" s="61"/>
      <c r="U35" s="61"/>
      <c r="V35" s="61"/>
      <c r="W35" s="61"/>
      <c r="X35" s="61"/>
      <c r="Y35" s="61"/>
      <c r="Z35" s="61"/>
    </row>
    <row r="36" ht="15.75" customHeight="1">
      <c r="A36" s="265" t="s">
        <v>55</v>
      </c>
      <c r="B36" s="265" t="str">
        <f>VLOOKUP($A36,Questions!$A$3:$X$333,2,0)&amp;""</f>
        <v>Do you conform with a specific industry standard security framework (e.g., NIST Cybersecurity Framework, CIS Controls, ISO 27001, etc.)?</v>
      </c>
      <c r="C36" s="265" t="str">
        <f>VLOOKUP($A36,Questions!$A$3:$X$333,19,0)&amp;""</f>
        <v>The details of the standard are not the focus here; it is the fact that a solution provider builds their environment around a standard and that they continually evaluate and assess their security programs.</v>
      </c>
      <c r="D36" s="265" t="str">
        <f>VLOOKUP($A36,Questions!$A$3:$X$333,20,0)&amp;""</f>
        <v>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v>
      </c>
      <c r="E36" s="61"/>
      <c r="F36" s="61"/>
      <c r="G36" s="61"/>
      <c r="H36" s="61"/>
      <c r="I36" s="61"/>
      <c r="J36" s="61"/>
      <c r="K36" s="61"/>
      <c r="L36" s="61"/>
      <c r="M36" s="61"/>
      <c r="N36" s="61"/>
      <c r="O36" s="61"/>
      <c r="P36" s="61"/>
      <c r="Q36" s="61"/>
      <c r="R36" s="61"/>
      <c r="S36" s="61"/>
      <c r="T36" s="61"/>
      <c r="U36" s="61"/>
      <c r="V36" s="61"/>
      <c r="W36" s="61"/>
      <c r="X36" s="61"/>
      <c r="Y36" s="61"/>
      <c r="Z36" s="61"/>
    </row>
    <row r="37" ht="64.5" customHeight="1">
      <c r="A37" s="265" t="s">
        <v>57</v>
      </c>
      <c r="B37" s="265" t="str">
        <f>VLOOKUP($A37,Questions!$A$3:$X$333,2,0)&amp;""</f>
        <v>Can you provide overall system and/or application architecture diagrams, including a full description of the data flow for all components of the system?</v>
      </c>
      <c r="C37" s="265" t="str">
        <f>VLOOKUP($A37,Questions!$A$3:$X$333,19,0)&amp;""</f>
        <v>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v>
      </c>
      <c r="D37" s="265" t="str">
        <f>VLOOKUP($A37,Questions!$A$3:$X$333,20,0)&amp;""</f>
        <v>Inquire about any privacy language the solution provider may have. It may not be ideal but there may be something available to assess or enough to have your legal counsel or policy/privacy professionals review.</v>
      </c>
      <c r="E37" s="61"/>
      <c r="F37" s="61"/>
      <c r="G37" s="61"/>
      <c r="H37" s="61"/>
      <c r="I37" s="61"/>
      <c r="J37" s="61"/>
      <c r="K37" s="61"/>
      <c r="L37" s="61"/>
      <c r="M37" s="61"/>
      <c r="N37" s="61"/>
      <c r="O37" s="61"/>
      <c r="P37" s="61"/>
      <c r="Q37" s="61"/>
      <c r="R37" s="61"/>
      <c r="S37" s="61"/>
      <c r="T37" s="61"/>
      <c r="U37" s="61"/>
      <c r="V37" s="61"/>
      <c r="W37" s="61"/>
      <c r="X37" s="61"/>
      <c r="Y37" s="61"/>
      <c r="Z37" s="61"/>
    </row>
    <row r="38" ht="63.75" customHeight="1">
      <c r="A38" s="265" t="s">
        <v>59</v>
      </c>
      <c r="B38" s="265" t="str">
        <f>VLOOKUP($A38,Questions!$A$3:$X$333,2,0)&amp;""</f>
        <v>Does your organization have a data privacy policy?</v>
      </c>
      <c r="C38" s="265" t="str">
        <f>VLOOKUP($A38,Questions!$A$3:$X$333,19,0)&amp;""</f>
        <v>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v>
      </c>
      <c r="D38" s="265" t="str">
        <f>VLOOKUP($A38,Questions!$A$3:$X$333,20,0)&amp;""</f>
        <v>Inquire about any privacy language the solution provider may have. It may not be ideal but there may be something available to assess or enough to have your legal counsel or policy/privacy professionals review.</v>
      </c>
      <c r="E38" s="61"/>
      <c r="F38" s="61"/>
      <c r="G38" s="61"/>
      <c r="H38" s="61"/>
      <c r="I38" s="61"/>
      <c r="J38" s="61"/>
      <c r="K38" s="61"/>
      <c r="L38" s="61"/>
      <c r="M38" s="61"/>
      <c r="N38" s="61"/>
      <c r="O38" s="61"/>
      <c r="P38" s="61"/>
      <c r="Q38" s="61"/>
      <c r="R38" s="61"/>
      <c r="S38" s="61"/>
      <c r="T38" s="61"/>
      <c r="U38" s="61"/>
      <c r="V38" s="61"/>
      <c r="W38" s="61"/>
      <c r="X38" s="61"/>
      <c r="Y38" s="61"/>
      <c r="Z38" s="61"/>
    </row>
    <row r="39" ht="78.0" customHeight="1">
      <c r="A39" s="265" t="s">
        <v>61</v>
      </c>
      <c r="B39" s="265" t="str">
        <f>VLOOKUP($A39,Questions!$A$3:$X$333,2,0)&amp;""</f>
        <v>Do you have a documented, and currently implemented, employee onboarding and offboarding policy?</v>
      </c>
      <c r="C39" s="265" t="str">
        <f>VLOOKUP($A39,Questions!$A$3:$X$333,19,0)&amp;""</f>
        <v>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v>
      </c>
      <c r="D39" s="265" t="str">
        <f>VLOOKUP($A39,Questions!$A$3:$X$333,20,0)&amp;""</f>
        <v>Unsatisfactory answers should be met with questions about access control authority, roles and responsibilities (of access grantors), administrative privileges within the solution provider's infrastructure(s), etc.</v>
      </c>
      <c r="E39" s="51" t="s">
        <v>696</v>
      </c>
      <c r="F39" s="61"/>
      <c r="G39" s="61"/>
      <c r="H39" s="61"/>
      <c r="I39" s="61"/>
      <c r="J39" s="61"/>
      <c r="K39" s="61"/>
      <c r="L39" s="61"/>
      <c r="M39" s="61"/>
      <c r="N39" s="61"/>
      <c r="O39" s="61"/>
      <c r="P39" s="61"/>
      <c r="Q39" s="61"/>
      <c r="R39" s="61"/>
      <c r="S39" s="61"/>
      <c r="T39" s="61"/>
      <c r="U39" s="61"/>
      <c r="V39" s="61"/>
      <c r="W39" s="61"/>
      <c r="X39" s="61"/>
      <c r="Y39" s="61"/>
      <c r="Z39" s="61"/>
    </row>
    <row r="40" ht="15.75" customHeight="1">
      <c r="A40" s="18" t="str">
        <f>VLOOKUP(LEFT($A41,4),'Auto Responses'!$N$4:$O$38,2,0)&amp;""</f>
        <v> IT Accessibility</v>
      </c>
      <c r="B40" s="18"/>
      <c r="C40" s="32" t="str">
        <f>Questions!$S$2</f>
        <v>Reason for Question</v>
      </c>
      <c r="D40" s="32" t="str">
        <f>Questions!$T$2</f>
        <v>Follow-Up Inquiries/Responses</v>
      </c>
      <c r="E40" s="61"/>
      <c r="F40" s="61"/>
      <c r="G40" s="61"/>
      <c r="H40" s="61"/>
      <c r="I40" s="61"/>
      <c r="J40" s="61"/>
      <c r="K40" s="61"/>
      <c r="L40" s="61"/>
      <c r="M40" s="61"/>
      <c r="N40" s="61"/>
      <c r="O40" s="61"/>
      <c r="P40" s="61"/>
      <c r="Q40" s="61"/>
      <c r="R40" s="61"/>
      <c r="S40" s="61"/>
      <c r="T40" s="61"/>
      <c r="U40" s="61"/>
      <c r="V40" s="61"/>
      <c r="W40" s="61"/>
      <c r="X40" s="61"/>
      <c r="Y40" s="61"/>
      <c r="Z40" s="61"/>
    </row>
    <row r="41" ht="15.75" customHeight="1">
      <c r="A41" s="265" t="s">
        <v>307</v>
      </c>
      <c r="B41" s="265" t="str">
        <f>VLOOKUP($A41,Questions!$A$3:$X$333,2,0)&amp;""</f>
        <v>Solution Provider Accessibility Contact Name</v>
      </c>
      <c r="C41" s="265" t="str">
        <f>VLOOKUP($A41,Questions!$A$3:$X$333,19,0)&amp;""</f>
        <v/>
      </c>
      <c r="D41" s="265" t="str">
        <f>VLOOKUP($A41,Questions!$A$3:$X$333,20,0)&amp;""</f>
        <v/>
      </c>
      <c r="E41" s="61"/>
      <c r="F41" s="61"/>
      <c r="G41" s="61"/>
      <c r="H41" s="61"/>
      <c r="I41" s="61"/>
      <c r="J41" s="61"/>
      <c r="K41" s="61"/>
      <c r="L41" s="61"/>
      <c r="M41" s="61"/>
      <c r="N41" s="61"/>
      <c r="O41" s="61"/>
      <c r="P41" s="61"/>
      <c r="Q41" s="61"/>
      <c r="R41" s="61"/>
      <c r="S41" s="61"/>
      <c r="T41" s="61"/>
      <c r="U41" s="61"/>
      <c r="V41" s="61"/>
      <c r="W41" s="61"/>
      <c r="X41" s="61"/>
      <c r="Y41" s="61"/>
      <c r="Z41" s="61"/>
    </row>
    <row r="42" ht="15.75" customHeight="1">
      <c r="A42" s="265" t="s">
        <v>310</v>
      </c>
      <c r="B42" s="265" t="str">
        <f>VLOOKUP($A42,Questions!$A$3:$X$333,2,0)&amp;""</f>
        <v>Solution Provider Accessibility Contact Title</v>
      </c>
      <c r="C42" s="265" t="str">
        <f>VLOOKUP($A42,Questions!$A$3:$X$333,19,0)&amp;""</f>
        <v/>
      </c>
      <c r="D42" s="265" t="str">
        <f>VLOOKUP($A42,Questions!$A$3:$X$333,20,0)&amp;""</f>
        <v/>
      </c>
      <c r="E42" s="61"/>
      <c r="F42" s="61"/>
      <c r="G42" s="61"/>
      <c r="H42" s="61"/>
      <c r="I42" s="61"/>
      <c r="J42" s="61"/>
      <c r="K42" s="61"/>
      <c r="L42" s="61"/>
      <c r="M42" s="61"/>
      <c r="N42" s="61"/>
      <c r="O42" s="61"/>
      <c r="P42" s="61"/>
      <c r="Q42" s="61"/>
      <c r="R42" s="61"/>
      <c r="S42" s="61"/>
      <c r="T42" s="61"/>
      <c r="U42" s="61"/>
      <c r="V42" s="61"/>
      <c r="W42" s="61"/>
      <c r="X42" s="61"/>
      <c r="Y42" s="61"/>
      <c r="Z42" s="61"/>
    </row>
    <row r="43" ht="15.75" customHeight="1">
      <c r="A43" s="265" t="s">
        <v>313</v>
      </c>
      <c r="B43" s="265" t="str">
        <f>VLOOKUP($A43,Questions!$A$3:$X$333,2,0)&amp;""</f>
        <v>Solution Provider Accessibility Contact Email</v>
      </c>
      <c r="C43" s="265" t="str">
        <f>VLOOKUP($A43,Questions!$A$3:$X$333,19,0)&amp;""</f>
        <v/>
      </c>
      <c r="D43" s="265" t="str">
        <f>VLOOKUP($A43,Questions!$A$3:$X$333,20,0)&amp;""</f>
        <v/>
      </c>
      <c r="E43" s="61"/>
      <c r="F43" s="61"/>
      <c r="G43" s="61"/>
      <c r="H43" s="61"/>
      <c r="I43" s="61"/>
      <c r="J43" s="61"/>
      <c r="K43" s="61"/>
      <c r="L43" s="61"/>
      <c r="M43" s="61"/>
      <c r="N43" s="61"/>
      <c r="O43" s="61"/>
      <c r="P43" s="61"/>
      <c r="Q43" s="61"/>
      <c r="R43" s="61"/>
      <c r="S43" s="61"/>
      <c r="T43" s="61"/>
      <c r="U43" s="61"/>
      <c r="V43" s="61"/>
      <c r="W43" s="61"/>
      <c r="X43" s="61"/>
      <c r="Y43" s="61"/>
      <c r="Z43" s="61"/>
    </row>
    <row r="44" ht="15.75" customHeight="1">
      <c r="A44" s="265" t="s">
        <v>316</v>
      </c>
      <c r="B44" s="265" t="str">
        <f>VLOOKUP($A44,Questions!$A$3:$X$333,2,0)&amp;""</f>
        <v>Solution Provider Accessibility Contact Phone Number</v>
      </c>
      <c r="C44" s="265" t="str">
        <f>VLOOKUP($A44,Questions!$A$3:$X$333,19,0)&amp;""</f>
        <v/>
      </c>
      <c r="D44" s="265" t="str">
        <f>VLOOKUP($A44,Questions!$A$3:$X$333,20,0)&amp;""</f>
        <v/>
      </c>
      <c r="E44" s="61"/>
      <c r="F44" s="61"/>
      <c r="G44" s="61"/>
      <c r="H44" s="61"/>
      <c r="I44" s="61"/>
      <c r="J44" s="61"/>
      <c r="K44" s="61"/>
      <c r="L44" s="61"/>
      <c r="M44" s="61"/>
      <c r="N44" s="61"/>
      <c r="O44" s="61"/>
      <c r="P44" s="61"/>
      <c r="Q44" s="61"/>
      <c r="R44" s="61"/>
      <c r="S44" s="61"/>
      <c r="T44" s="61"/>
      <c r="U44" s="61"/>
      <c r="V44" s="61"/>
      <c r="W44" s="61"/>
      <c r="X44" s="61"/>
      <c r="Y44" s="61"/>
      <c r="Z44" s="61"/>
    </row>
    <row r="45" ht="15.75" customHeight="1">
      <c r="A45" s="265" t="s">
        <v>317</v>
      </c>
      <c r="B45" s="265" t="str">
        <f>VLOOKUP($A45,Questions!$A$3:$X$333,2,0)&amp;""</f>
        <v>Web Link to Accessibility Statement or VPAT</v>
      </c>
      <c r="C45" s="265" t="str">
        <f>VLOOKUP($A45,Questions!$A$3:$X$333,19,0)&amp;""</f>
        <v/>
      </c>
      <c r="D45" s="265" t="str">
        <f>VLOOKUP($A45,Questions!$A$3:$X$333,20,0)&amp;""</f>
        <v/>
      </c>
      <c r="E45" s="61"/>
      <c r="F45" s="61"/>
      <c r="G45" s="61"/>
      <c r="H45" s="61"/>
      <c r="I45" s="61"/>
      <c r="J45" s="61"/>
      <c r="K45" s="61"/>
      <c r="L45" s="61"/>
      <c r="M45" s="61"/>
      <c r="N45" s="61"/>
      <c r="O45" s="61"/>
      <c r="P45" s="61"/>
      <c r="Q45" s="61"/>
      <c r="R45" s="61"/>
      <c r="S45" s="61"/>
      <c r="T45" s="61"/>
      <c r="U45" s="61"/>
      <c r="V45" s="61"/>
      <c r="W45" s="61"/>
      <c r="X45" s="61"/>
      <c r="Y45" s="61"/>
      <c r="Z45" s="61"/>
    </row>
    <row r="46" ht="15.75" customHeight="1">
      <c r="A46" s="265" t="s">
        <v>319</v>
      </c>
      <c r="B46" s="265" t="str">
        <f>VLOOKUP($A46,Questions!$A$3:$X$333,2,0)&amp;""</f>
        <v>Has a VPAT or ACR been created or updated for the solution and version under consideration within the past 12 months?*</v>
      </c>
      <c r="C46" s="265" t="str">
        <f>VLOOKUP($A46,Questions!$A$3:$X$333,19,0)&amp;""</f>
        <v>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v>
      </c>
      <c r="D46" s="265" t="str">
        <f>VLOOKUP($A46,Questions!$A$3:$X$333,20,0)&amp;""</f>
        <v>Cross-reference Accessibility Conformance Reports (ACR) with any answers from ITAC-14 about product roadmaps for accessibility improvements.</v>
      </c>
      <c r="E46" s="61"/>
      <c r="F46" s="61"/>
      <c r="G46" s="61"/>
      <c r="H46" s="61"/>
      <c r="I46" s="61"/>
      <c r="J46" s="61"/>
      <c r="K46" s="61"/>
      <c r="L46" s="61"/>
      <c r="M46" s="61"/>
      <c r="N46" s="61"/>
      <c r="O46" s="61"/>
      <c r="P46" s="61"/>
      <c r="Q46" s="61"/>
      <c r="R46" s="61"/>
      <c r="S46" s="61"/>
      <c r="T46" s="61"/>
      <c r="U46" s="61"/>
      <c r="V46" s="61"/>
      <c r="W46" s="61"/>
      <c r="X46" s="61"/>
      <c r="Y46" s="61"/>
      <c r="Z46" s="61"/>
    </row>
    <row r="47" ht="55.5" customHeight="1">
      <c r="A47" s="265" t="s">
        <v>321</v>
      </c>
      <c r="B47" s="265" t="str">
        <f>VLOOKUP($A47,Questions!$A$3:$X$333,2,0)&amp;""</f>
        <v>Will your company agree to meet your stated accessibility standard or WCAG 2.1 AA as part of your contractual agreement for the solution?*</v>
      </c>
      <c r="C47" s="265" t="str">
        <f>VLOOKUP($A47,Questions!$A$3:$X$333,19,0)&amp;""</f>
        <v>Federal regulation requires that technology products conform to WCAG 2.1 AA. Technology platforms that do not substantially conform to this standard put schools at risk of not complying with these requirements. </v>
      </c>
      <c r="D47" s="265" t="str">
        <f>VLOOKUP($A47,Questions!$A$3:$X$333,20,0)&amp;""</f>
        <v/>
      </c>
      <c r="E47" s="61"/>
      <c r="F47" s="61"/>
      <c r="G47" s="61"/>
      <c r="H47" s="61"/>
      <c r="I47" s="61"/>
      <c r="J47" s="61"/>
      <c r="K47" s="61"/>
      <c r="L47" s="61"/>
      <c r="M47" s="61"/>
      <c r="N47" s="61"/>
      <c r="O47" s="61"/>
      <c r="P47" s="61"/>
      <c r="Q47" s="61"/>
      <c r="R47" s="61"/>
      <c r="S47" s="61"/>
      <c r="T47" s="61"/>
      <c r="U47" s="61"/>
      <c r="V47" s="61"/>
      <c r="W47" s="61"/>
      <c r="X47" s="61"/>
      <c r="Y47" s="61"/>
      <c r="Z47" s="61"/>
    </row>
    <row r="48" ht="70.5" customHeight="1">
      <c r="A48" s="265" t="s">
        <v>323</v>
      </c>
      <c r="B48" s="265" t="str">
        <f>VLOOKUP($A48,Questions!$A$3:$X$333,2,0)&amp;""</f>
        <v>Does the solution substantially conform to WCAG 2.1 AA?*</v>
      </c>
      <c r="C48" s="265" t="str">
        <f>VLOOKUP($A48,Questions!$A$3:$X$333,19,0)&amp;""</f>
        <v>Federal regulation requires that technology products conform to WCAG 2.1 AA. Technology platforms that do not substantially conform to this standard put schools at risk of not complying with these requirements. </v>
      </c>
      <c r="D48" s="265" t="str">
        <f>VLOOKUP($A48,Questions!$A$3:$X$333,20,0)&amp;""</f>
        <v/>
      </c>
      <c r="E48" s="61"/>
      <c r="F48" s="61"/>
      <c r="G48" s="61"/>
      <c r="H48" s="61"/>
      <c r="I48" s="61"/>
      <c r="J48" s="61"/>
      <c r="K48" s="61"/>
      <c r="L48" s="61"/>
      <c r="M48" s="61"/>
      <c r="N48" s="61"/>
      <c r="O48" s="61"/>
      <c r="P48" s="61"/>
      <c r="Q48" s="61"/>
      <c r="R48" s="61"/>
      <c r="S48" s="61"/>
      <c r="T48" s="61"/>
      <c r="U48" s="61"/>
      <c r="V48" s="61"/>
      <c r="W48" s="61"/>
      <c r="X48" s="61"/>
      <c r="Y48" s="61"/>
      <c r="Z48" s="61"/>
    </row>
    <row r="49" ht="36.0" customHeight="1">
      <c r="A49" s="265" t="s">
        <v>325</v>
      </c>
      <c r="B49" s="265" t="str">
        <f>VLOOKUP($A49,Questions!$A$3:$X$333,2,0)&amp;""</f>
        <v>Do you have a documented and implemented process for reporting and tracking accessibility issues?*</v>
      </c>
      <c r="C49" s="265" t="str">
        <f>VLOOKUP($A49,Questions!$A$3:$X$333,19,0)&amp;""</f>
        <v/>
      </c>
      <c r="D49" s="265" t="str">
        <f>VLOOKUP($A49,Questions!$A$3:$X$333,20,0)&amp;""</f>
        <v>What is the prioritization of accessibility issues received, and how are they tracked? Is there a regular cadence for tracking and addressing accessibility barriers?</v>
      </c>
      <c r="E49" s="61"/>
      <c r="F49" s="61"/>
      <c r="G49" s="61"/>
      <c r="H49" s="61"/>
      <c r="I49" s="61"/>
      <c r="J49" s="61"/>
      <c r="K49" s="61"/>
      <c r="L49" s="61"/>
      <c r="M49" s="61"/>
      <c r="N49" s="61"/>
      <c r="O49" s="61"/>
      <c r="P49" s="61"/>
      <c r="Q49" s="61"/>
      <c r="R49" s="61"/>
      <c r="S49" s="61"/>
      <c r="T49" s="61"/>
      <c r="U49" s="61"/>
      <c r="V49" s="61"/>
      <c r="W49" s="61"/>
      <c r="X49" s="61"/>
      <c r="Y49" s="61"/>
      <c r="Z49" s="61"/>
    </row>
    <row r="50" ht="78.75" customHeight="1">
      <c r="A50" s="265" t="s">
        <v>327</v>
      </c>
      <c r="B50" s="265" t="str">
        <f>VLOOKUP($A50,Questions!$A$3:$X$333,2,0)&amp;""</f>
        <v>Do you have documentation to support the accessibility features of your solution?</v>
      </c>
      <c r="C50" s="265" t="str">
        <f>VLOOKUP($A50,Questions!$A$3:$X$333,19,0)&amp;""</f>
        <v>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v>
      </c>
      <c r="D50" s="265" t="str">
        <f>VLOOKUP($A50,Questions!$A$3:$X$333,20,0)&amp;""</f>
        <v>If claims are made about accessibility and there is no supporting documentation on how they can be achieved, ensure that intended configurations and uses of the product in question were assessed for any accessibility documentation or claims.</v>
      </c>
      <c r="E50" s="61"/>
      <c r="F50" s="61"/>
      <c r="G50" s="61"/>
      <c r="H50" s="61"/>
      <c r="I50" s="61"/>
      <c r="J50" s="61"/>
      <c r="K50" s="61"/>
      <c r="L50" s="61"/>
      <c r="M50" s="61"/>
      <c r="N50" s="61"/>
      <c r="O50" s="61"/>
      <c r="P50" s="61"/>
      <c r="Q50" s="61"/>
      <c r="R50" s="61"/>
      <c r="S50" s="61"/>
      <c r="T50" s="61"/>
      <c r="U50" s="61"/>
      <c r="V50" s="61"/>
      <c r="W50" s="61"/>
      <c r="X50" s="61"/>
      <c r="Y50" s="61"/>
      <c r="Z50" s="61"/>
    </row>
    <row r="51" ht="64.5" customHeight="1">
      <c r="A51" s="265" t="s">
        <v>329</v>
      </c>
      <c r="B51" s="265" t="str">
        <f>VLOOKUP($A51,Questions!$A$3:$X$333,2,0)&amp;""</f>
        <v>Has a third-party expert conducted an audit of the most recent version of your solution?</v>
      </c>
      <c r="C51" s="265" t="str">
        <f>VLOOKUP($A51,Questions!$A$3:$X$333,19,0)&amp;""</f>
        <v>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v>
      </c>
      <c r="D51" s="265" t="str">
        <f>VLOOKUP($A51,Questions!$A$3:$X$333,20,0)&amp;""</f>
        <v/>
      </c>
      <c r="E51" s="61"/>
      <c r="F51" s="61"/>
      <c r="G51" s="61"/>
      <c r="H51" s="61"/>
      <c r="I51" s="61"/>
      <c r="J51" s="61"/>
      <c r="K51" s="61"/>
      <c r="L51" s="61"/>
      <c r="M51" s="61"/>
      <c r="N51" s="61"/>
      <c r="O51" s="61"/>
      <c r="P51" s="61"/>
      <c r="Q51" s="61"/>
      <c r="R51" s="61"/>
      <c r="S51" s="61"/>
      <c r="T51" s="61"/>
      <c r="U51" s="61"/>
      <c r="V51" s="61"/>
      <c r="W51" s="61"/>
      <c r="X51" s="61"/>
      <c r="Y51" s="61"/>
      <c r="Z51" s="61"/>
    </row>
    <row r="52" ht="109.5" customHeight="1">
      <c r="A52" s="265" t="s">
        <v>331</v>
      </c>
      <c r="B52" s="265" t="str">
        <f>VLOOKUP($A52,Questions!$A$3:$X$333,2,0)&amp;""</f>
        <v>Do you have a documented and implemented process for verifying accessibility conformance?</v>
      </c>
      <c r="C52" s="265" t="str">
        <f>VLOOKUP($A52,Questions!$A$3:$X$333,19,0)&amp;""</f>
        <v>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v>
      </c>
      <c r="D52" s="265" t="str">
        <f>VLOOKUP($A52,Questions!$A$3:$X$333,20,0)&amp;""</f>
        <v/>
      </c>
      <c r="E52" s="61"/>
      <c r="F52" s="61"/>
      <c r="G52" s="61"/>
      <c r="H52" s="61"/>
      <c r="I52" s="61"/>
      <c r="J52" s="61"/>
      <c r="K52" s="61"/>
      <c r="L52" s="61"/>
      <c r="M52" s="61"/>
      <c r="N52" s="61"/>
      <c r="O52" s="61"/>
      <c r="P52" s="61"/>
      <c r="Q52" s="61"/>
      <c r="R52" s="61"/>
      <c r="S52" s="61"/>
      <c r="T52" s="61"/>
      <c r="U52" s="61"/>
      <c r="V52" s="61"/>
      <c r="W52" s="61"/>
      <c r="X52" s="61"/>
      <c r="Y52" s="61"/>
      <c r="Z52" s="61"/>
    </row>
    <row r="53" ht="65.25" customHeight="1">
      <c r="A53" s="265" t="s">
        <v>333</v>
      </c>
      <c r="B53" s="265" t="str">
        <f>VLOOKUP($A53,Questions!$A$3:$X$333,2,0)&amp;""</f>
        <v>Have you adopted a technical or legal standard of conformance for the solution?</v>
      </c>
      <c r="C53" s="265" t="str">
        <f>VLOOKUP($A53,Questions!$A$3:$X$333,19,0)&amp;""</f>
        <v>Knowing the standard solution providers aim for ensures aligned goals. For example, WCAG 2.0 or §508 specify accessibility standards from 2008 that may not meet present needs. WCAG 2.2 is the most current, and 2.1 AA is the most commonly cited current technical accessibility standard. </v>
      </c>
      <c r="D53" s="265" t="str">
        <f>VLOOKUP($A53,Questions!$A$3:$X$333,20,0)&amp;""</f>
        <v/>
      </c>
      <c r="E53" s="61"/>
      <c r="F53" s="61"/>
      <c r="G53" s="61"/>
      <c r="H53" s="61"/>
      <c r="I53" s="61"/>
      <c r="J53" s="61"/>
      <c r="K53" s="61"/>
      <c r="L53" s="61"/>
      <c r="M53" s="61"/>
      <c r="N53" s="61"/>
      <c r="O53" s="61"/>
      <c r="P53" s="61"/>
      <c r="Q53" s="61"/>
      <c r="R53" s="61"/>
      <c r="S53" s="61"/>
      <c r="T53" s="61"/>
      <c r="U53" s="61"/>
      <c r="V53" s="61"/>
      <c r="W53" s="61"/>
      <c r="X53" s="61"/>
      <c r="Y53" s="61"/>
      <c r="Z53" s="61"/>
    </row>
    <row r="54" ht="63.75" customHeight="1">
      <c r="A54" s="265" t="s">
        <v>335</v>
      </c>
      <c r="B54" s="265" t="str">
        <f>VLOOKUP($A54,Questions!$A$3:$X$333,2,0)&amp;""</f>
        <v>Can you provide a current, detailed accessibility roadmap with delivery timelines?</v>
      </c>
      <c r="C54" s="265" t="str">
        <f>VLOOKUP($A54,Questions!$A$3:$X$333,19,0)&amp;""</f>
        <v>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v>
      </c>
      <c r="D54" s="265" t="str">
        <f>VLOOKUP($A54,Questions!$A$3:$X$333,20,0)&amp;""</f>
        <v>If no roadmap is available, seek additional information from the solution provider such as release notes that address accessibility and any feedback from users that address the accessibility of the solution.</v>
      </c>
      <c r="E54" s="61"/>
      <c r="F54" s="61"/>
      <c r="G54" s="61"/>
      <c r="H54" s="61"/>
      <c r="I54" s="61"/>
      <c r="J54" s="61"/>
      <c r="K54" s="61"/>
      <c r="L54" s="61"/>
      <c r="M54" s="61"/>
      <c r="N54" s="61"/>
      <c r="O54" s="61"/>
      <c r="P54" s="61"/>
      <c r="Q54" s="61"/>
      <c r="R54" s="61"/>
      <c r="S54" s="61"/>
      <c r="T54" s="61"/>
      <c r="U54" s="61"/>
      <c r="V54" s="61"/>
      <c r="W54" s="61"/>
      <c r="X54" s="61"/>
      <c r="Y54" s="61"/>
      <c r="Z54" s="61"/>
    </row>
    <row r="55" ht="71.25" customHeight="1">
      <c r="A55" s="265" t="s">
        <v>337</v>
      </c>
      <c r="B55" s="265" t="str">
        <f>VLOOKUP($A55,Questions!$A$3:$X$333,2,0)&amp;""</f>
        <v>Do you expect your staff to maintain a current skill set in IT accessibility?</v>
      </c>
      <c r="C55" s="265" t="str">
        <f>VLOOKUP($A55,Questions!$A$3:$X$333,19,0)&amp;""</f>
        <v>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v>
      </c>
      <c r="D55" s="265" t="str">
        <f>VLOOKUP($A55,Questions!$A$3:$X$333,20,0)&amp;""</f>
        <v/>
      </c>
      <c r="E55" s="61"/>
      <c r="F55" s="61"/>
      <c r="G55" s="61"/>
      <c r="H55" s="61"/>
      <c r="I55" s="61"/>
      <c r="J55" s="61"/>
      <c r="K55" s="61"/>
      <c r="L55" s="61"/>
      <c r="M55" s="61"/>
      <c r="N55" s="61"/>
      <c r="O55" s="61"/>
      <c r="P55" s="61"/>
      <c r="Q55" s="61"/>
      <c r="R55" s="61"/>
      <c r="S55" s="61"/>
      <c r="T55" s="61"/>
      <c r="U55" s="61"/>
      <c r="V55" s="61"/>
      <c r="W55" s="61"/>
      <c r="X55" s="61"/>
      <c r="Y55" s="61"/>
      <c r="Z55" s="61"/>
    </row>
    <row r="56" ht="51.0" customHeight="1">
      <c r="A56" s="265" t="s">
        <v>339</v>
      </c>
      <c r="B56" s="265" t="str">
        <f>VLOOKUP($A56,Questions!$A$3:$X$333,2,0)&amp;""</f>
        <v>Do you have documented processes and procedures for implementing accessibility into your development lifecycle?</v>
      </c>
      <c r="C56" s="265" t="str">
        <f>VLOOKUP($A56,Questions!$A$3:$X$333,19,0)&amp;""</f>
        <v>This question is designed to understand how accessibility is included in new versions and features of solutions, particularly with solution providers that implement Agile or similar methodologies where software is updated frequently and continuously.</v>
      </c>
      <c r="D56" s="265" t="str">
        <f>VLOOKUP($A56,Questions!$A$3:$X$333,20,0)&amp;""</f>
        <v/>
      </c>
      <c r="E56" s="61"/>
      <c r="F56" s="61"/>
      <c r="G56" s="61"/>
      <c r="H56" s="61"/>
      <c r="I56" s="61"/>
      <c r="J56" s="61"/>
      <c r="K56" s="61"/>
      <c r="L56" s="61"/>
      <c r="M56" s="61"/>
      <c r="N56" s="61"/>
      <c r="O56" s="61"/>
      <c r="P56" s="61"/>
      <c r="Q56" s="61"/>
      <c r="R56" s="61"/>
      <c r="S56" s="61"/>
      <c r="T56" s="61"/>
      <c r="U56" s="61"/>
      <c r="V56" s="61"/>
      <c r="W56" s="61"/>
      <c r="X56" s="61"/>
      <c r="Y56" s="61"/>
      <c r="Z56" s="61"/>
    </row>
    <row r="57" ht="52.5" customHeight="1">
      <c r="A57" s="265" t="s">
        <v>341</v>
      </c>
      <c r="B57" s="265" t="str">
        <f>VLOOKUP($A57,Questions!$A$3:$X$333,2,0)&amp;""</f>
        <v>Can all functions of the application or service be performed using only the keyboard?</v>
      </c>
      <c r="C57" s="265" t="str">
        <f>VLOOKUP($A57,Questions!$A$3:$X$333,19,0)&amp;""</f>
        <v>One critical accessibility requirement is the full use of a product using only the keyboard, -no mouse or trackpad. This requirement is easy for a nontechnical or non-accessibility expert to understand and verify.</v>
      </c>
      <c r="D57" s="265" t="str">
        <f>VLOOKUP($A57,Questions!$A$3:$X$333,20,0)&amp;""</f>
        <v>To confirm keyboard-only claims, follow the how-to at Minimum Expectations for applications webpage &lt;https://go.iu.edu/minimum-expectations&gt; from Indiana University or reference WebAIM’s Keyboard Testing guidance &lt;https://webaim.org/techniques/keyboard/#testing&gt;.</v>
      </c>
      <c r="E57" s="61"/>
      <c r="F57" s="61"/>
      <c r="G57" s="61"/>
      <c r="H57" s="61"/>
      <c r="I57" s="61"/>
      <c r="J57" s="61"/>
      <c r="K57" s="61"/>
      <c r="L57" s="61"/>
      <c r="M57" s="61"/>
      <c r="N57" s="61"/>
      <c r="O57" s="61"/>
      <c r="P57" s="61"/>
      <c r="Q57" s="61"/>
      <c r="R57" s="61"/>
      <c r="S57" s="61"/>
      <c r="T57" s="61"/>
      <c r="U57" s="61"/>
      <c r="V57" s="61"/>
      <c r="W57" s="61"/>
      <c r="X57" s="61"/>
      <c r="Y57" s="61"/>
      <c r="Z57" s="61"/>
    </row>
    <row r="58" ht="15.75" customHeight="1">
      <c r="A58" s="265" t="s">
        <v>343</v>
      </c>
      <c r="B58" s="265" t="str">
        <f>VLOOKUP($A58,Questions!$A$3:$X$333,2,0)&amp;""</f>
        <v>Does your product rely on activating a special "accessibility mode," a "lite version," or using an alternate interface (including “overlay” or AI-based alternates)  for accessibility purposes?</v>
      </c>
      <c r="C58" s="265" t="str">
        <f>VLOOKUP($A58,Questions!$A$3:$X$333,19,0)&amp;""</f>
        <v>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v>
      </c>
      <c r="D58" s="265" t="str">
        <f>VLOOKUP($A58,Questions!$A$3:$X$333,20,0)&amp;""</f>
        <v/>
      </c>
      <c r="E58" s="51" t="s">
        <v>696</v>
      </c>
      <c r="F58" s="61"/>
      <c r="G58" s="61"/>
      <c r="H58" s="61"/>
      <c r="I58" s="61"/>
      <c r="J58" s="61"/>
      <c r="K58" s="61"/>
      <c r="L58" s="61"/>
      <c r="M58" s="61"/>
      <c r="N58" s="61"/>
      <c r="O58" s="61"/>
      <c r="P58" s="61"/>
      <c r="Q58" s="61"/>
      <c r="R58" s="61"/>
      <c r="S58" s="61"/>
      <c r="T58" s="61"/>
      <c r="U58" s="61"/>
      <c r="V58" s="61"/>
      <c r="W58" s="61"/>
      <c r="X58" s="61"/>
      <c r="Y58" s="61"/>
      <c r="Z58" s="61"/>
    </row>
    <row r="59" ht="15.75" customHeight="1">
      <c r="A59" s="18" t="str">
        <f>VLOOKUP(LEFT($A60,4),'Auto Responses'!$N$4:$O$38,2,0)&amp;""</f>
        <v> Assessment of Third Parties</v>
      </c>
      <c r="B59" s="18"/>
      <c r="C59" s="32" t="str">
        <f>Questions!$S$2</f>
        <v>Reason for Question</v>
      </c>
      <c r="D59" s="32" t="str">
        <f>Questions!$T$2</f>
        <v>Follow-Up Inquiries/Responses</v>
      </c>
      <c r="E59" s="61"/>
      <c r="F59" s="61"/>
      <c r="G59" s="61"/>
      <c r="H59" s="61"/>
      <c r="I59" s="61"/>
      <c r="J59" s="61"/>
      <c r="K59" s="61"/>
      <c r="L59" s="61"/>
      <c r="M59" s="61"/>
      <c r="N59" s="61"/>
      <c r="O59" s="61"/>
      <c r="P59" s="61"/>
      <c r="Q59" s="61"/>
      <c r="R59" s="61"/>
      <c r="S59" s="61"/>
      <c r="T59" s="61"/>
      <c r="U59" s="61"/>
      <c r="V59" s="61"/>
      <c r="W59" s="61"/>
      <c r="X59" s="61"/>
      <c r="Y59" s="61"/>
      <c r="Z59" s="61"/>
    </row>
    <row r="60" ht="65.25" customHeight="1">
      <c r="A60" s="265" t="s">
        <v>63</v>
      </c>
      <c r="B60" s="265" t="str">
        <f>VLOOKUP($A60,Questions!$A$3:$X$333,2,0)&amp;""</f>
        <v>Do you perform security assessments of third-party companies with which you share data (e.g., hosting providers, cloud services, PaaS, IaaS, SaaS)?*</v>
      </c>
      <c r="C60" s="265" t="str">
        <f>VLOOKUP($A60,Questions!$A$3:$X$333,19,0)&amp;""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60" s="265" t="str">
        <f>VLOOKUP($A60,Questions!$A$3:$X$333,20,0)&amp;""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60" s="61"/>
      <c r="F60" s="61"/>
      <c r="G60" s="61"/>
      <c r="H60" s="61"/>
      <c r="I60" s="61"/>
      <c r="J60" s="61"/>
      <c r="K60" s="61"/>
      <c r="L60" s="61"/>
      <c r="M60" s="61"/>
      <c r="N60" s="61"/>
      <c r="O60" s="61"/>
      <c r="P60" s="61"/>
      <c r="Q60" s="61"/>
      <c r="R60" s="61"/>
      <c r="S60" s="61"/>
      <c r="T60" s="61"/>
      <c r="U60" s="61"/>
      <c r="V60" s="61"/>
      <c r="W60" s="61"/>
      <c r="X60" s="61"/>
      <c r="Y60" s="61"/>
      <c r="Z60" s="61"/>
    </row>
    <row r="61" ht="52.5" customHeight="1">
      <c r="A61" s="265" t="s">
        <v>65</v>
      </c>
      <c r="B61" s="265" t="str">
        <f>VLOOKUP($A61,Questions!$A$3:$X$333,2,0)&amp;""</f>
        <v>Do you have contractual language in place with third parties governing access to institutional data?*</v>
      </c>
      <c r="C61" s="265" t="str">
        <f>VLOOKUP($A61,Questions!$A$3:$X$333,19,0)&amp;""</f>
        <v>The sharing of institutional data to fourth-parties may increase the risk to the institutation and thus, we want to know who gets what data, when they get that data, and why they get that data.</v>
      </c>
      <c r="D61" s="265" t="str">
        <f>VLOOKUP($A61,Questions!$A$3:$X$333,20,0)&amp;""</f>
        <v>Follow-up inquiries concerning third-party data sharing will be institution/implementation specific.</v>
      </c>
      <c r="E61" s="61"/>
      <c r="F61" s="61"/>
      <c r="G61" s="61"/>
      <c r="H61" s="61"/>
      <c r="I61" s="61"/>
      <c r="J61" s="61"/>
      <c r="K61" s="61"/>
      <c r="L61" s="61"/>
      <c r="M61" s="61"/>
      <c r="N61" s="61"/>
      <c r="O61" s="61"/>
      <c r="P61" s="61"/>
      <c r="Q61" s="61"/>
      <c r="R61" s="61"/>
      <c r="S61" s="61"/>
      <c r="T61" s="61"/>
      <c r="U61" s="61"/>
      <c r="V61" s="61"/>
      <c r="W61" s="61"/>
      <c r="X61" s="61"/>
      <c r="Y61" s="61"/>
      <c r="Z61" s="61"/>
    </row>
    <row r="62" ht="36.0" customHeight="1">
      <c r="A62" s="265" t="s">
        <v>67</v>
      </c>
      <c r="B62" s="265" t="str">
        <f>VLOOKUP($A62,Questions!$A$3:$X$333,2,0)&amp;""</f>
        <v>Do the contracts in place with these third parties address liability in the event of a data breach?*</v>
      </c>
      <c r="C62" s="265" t="str">
        <f>VLOOKUP($A62,Questions!$A$3:$X$333,19,0)&amp;""</f>
        <v>Knowing the protections and legal agreements in place for third-party data sharing may assist analysts in determininng residual risk.</v>
      </c>
      <c r="D62" s="265" t="str">
        <f>VLOOKUP($A62,Questions!$A$3:$X$333,20,0)&amp;""</f>
        <v>Follow-up inquiries concerning legal agreements with third parties will be institution/implementation specific.</v>
      </c>
      <c r="E62" s="61"/>
      <c r="F62" s="61"/>
      <c r="G62" s="61"/>
      <c r="H62" s="61"/>
      <c r="I62" s="61"/>
      <c r="J62" s="61"/>
      <c r="K62" s="61"/>
      <c r="L62" s="61"/>
      <c r="M62" s="61"/>
      <c r="N62" s="61"/>
      <c r="O62" s="61"/>
      <c r="P62" s="61"/>
      <c r="Q62" s="61"/>
      <c r="R62" s="61"/>
      <c r="S62" s="61"/>
      <c r="T62" s="61"/>
      <c r="U62" s="61"/>
      <c r="V62" s="61"/>
      <c r="W62" s="61"/>
      <c r="X62" s="61"/>
      <c r="Y62" s="61"/>
      <c r="Z62" s="61"/>
    </row>
    <row r="63" ht="131.25" customHeight="1">
      <c r="A63" s="265" t="s">
        <v>68</v>
      </c>
      <c r="B63" s="265" t="str">
        <f>VLOOKUP($A63,Questions!$A$3:$X$333,2,0)&amp;""</f>
        <v>Do you have an implemented third-party management strategy?*</v>
      </c>
      <c r="C63" s="265" t="str">
        <f>VLOOKUP($A63,Questions!$A$3:$X$333,19,0)&amp;""</f>
        <v>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63" s="265" t="str">
        <f>VLOOKUP($A63,Questions!$A$3:$X$333,20,0)&amp;""</f>
        <v>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v>
      </c>
      <c r="E63" s="61"/>
      <c r="F63" s="61"/>
      <c r="G63" s="61"/>
      <c r="H63" s="61"/>
      <c r="I63" s="61"/>
      <c r="J63" s="61"/>
      <c r="K63" s="61"/>
      <c r="L63" s="61"/>
      <c r="M63" s="61"/>
      <c r="N63" s="61"/>
      <c r="O63" s="61"/>
      <c r="P63" s="61"/>
      <c r="Q63" s="61"/>
      <c r="R63" s="61"/>
      <c r="S63" s="61"/>
      <c r="T63" s="61"/>
      <c r="U63" s="61"/>
      <c r="V63" s="61"/>
      <c r="W63" s="61"/>
      <c r="X63" s="61"/>
      <c r="Y63" s="61"/>
      <c r="Z63" s="61"/>
    </row>
    <row r="64" ht="75.0" customHeight="1">
      <c r="A64" s="265" t="s">
        <v>70</v>
      </c>
      <c r="B64" s="265" t="str">
        <f>VLOOKUP($A64,Questions!$A$3:$X$333,2,0)&amp;""</f>
        <v>Do you have a process and implemented procedures for managing your hardware supply chain (e.g., telecommunications equipment, export licensing, computing devices)?</v>
      </c>
      <c r="C64" s="265" t="str">
        <f>VLOOKUP($A64,Questions!$A$3:$X$333,19,0)&amp;""</f>
        <v>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64" s="265" t="str">
        <f>VLOOKUP($A64,Questions!$A$3:$X$333,20,0)&amp;""</f>
        <v>Follow-up inquiries concerning hardware supply chain will be institution/implementation specific.</v>
      </c>
      <c r="E64" s="51" t="s">
        <v>696</v>
      </c>
      <c r="F64" s="61"/>
      <c r="G64" s="61"/>
      <c r="H64" s="61"/>
      <c r="I64" s="61"/>
      <c r="J64" s="61"/>
      <c r="K64" s="61"/>
      <c r="L64" s="61"/>
      <c r="M64" s="61"/>
      <c r="N64" s="61"/>
      <c r="O64" s="61"/>
      <c r="P64" s="61"/>
      <c r="Q64" s="61"/>
      <c r="R64" s="61"/>
      <c r="S64" s="61"/>
      <c r="T64" s="61"/>
      <c r="U64" s="61"/>
      <c r="V64" s="61"/>
      <c r="W64" s="61"/>
      <c r="X64" s="61"/>
      <c r="Y64" s="61"/>
      <c r="Z64" s="61"/>
    </row>
    <row r="65" ht="15.75" customHeight="1">
      <c r="A65" s="18" t="str">
        <f>VLOOKUP(LEFT($A66,4),'Auto Responses'!$N$4:$O$38,2,0)&amp;""</f>
        <v> Consulting Services</v>
      </c>
      <c r="B65" s="18"/>
      <c r="C65" s="32" t="str">
        <f>Questions!$S$2</f>
        <v>Reason for Question</v>
      </c>
      <c r="D65" s="32" t="str">
        <f>Questions!$T$2</f>
        <v>Follow-Up Inquiries/Responses</v>
      </c>
      <c r="E65" s="61"/>
      <c r="F65" s="61"/>
      <c r="G65" s="61"/>
      <c r="H65" s="61"/>
      <c r="I65" s="61"/>
      <c r="J65" s="61"/>
      <c r="K65" s="61"/>
      <c r="L65" s="61"/>
      <c r="M65" s="61"/>
      <c r="N65" s="61"/>
      <c r="O65" s="61"/>
      <c r="P65" s="61"/>
      <c r="Q65" s="61"/>
      <c r="R65" s="61"/>
      <c r="S65" s="61"/>
      <c r="T65" s="61"/>
      <c r="U65" s="61"/>
      <c r="V65" s="61"/>
      <c r="W65" s="61"/>
      <c r="X65" s="61"/>
      <c r="Y65" s="61"/>
      <c r="Z65" s="61"/>
    </row>
    <row r="66" ht="65.25" customHeight="1">
      <c r="A66" s="265" t="s">
        <v>346</v>
      </c>
      <c r="B66" s="265" t="str">
        <f>VLOOKUP($A66,Questions!$A$3:$X$333,2,0)&amp;""</f>
        <v>Will the consultant require access to the institution's network resources?*</v>
      </c>
      <c r="C66" s="265" t="str">
        <f>VLOOKUP($A66,Questions!$A$3:$X$333,19,0)&amp;""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6" s="265" t="str">
        <f>VLOOKUP($A66,Questions!$A$3:$X$333,20,0)&amp;""</f>
        <v>Follow-up inquiries will be institution/implementation specific.</v>
      </c>
      <c r="E66" s="61"/>
      <c r="F66" s="61"/>
      <c r="G66" s="61"/>
      <c r="H66" s="61"/>
      <c r="I66" s="61"/>
      <c r="J66" s="61"/>
      <c r="K66" s="61"/>
      <c r="L66" s="61"/>
      <c r="M66" s="61"/>
      <c r="N66" s="61"/>
      <c r="O66" s="61"/>
      <c r="P66" s="61"/>
      <c r="Q66" s="61"/>
      <c r="R66" s="61"/>
      <c r="S66" s="61"/>
      <c r="T66" s="61"/>
      <c r="U66" s="61"/>
      <c r="V66" s="61"/>
      <c r="W66" s="61"/>
      <c r="X66" s="61"/>
      <c r="Y66" s="61"/>
      <c r="Z66" s="61"/>
    </row>
    <row r="67" ht="66.75" customHeight="1">
      <c r="A67" s="265" t="s">
        <v>347</v>
      </c>
      <c r="B67" s="265" t="str">
        <f>VLOOKUP($A67,Questions!$A$3:$X$333,2,0)&amp;""</f>
        <v>Has the consultant received training on (sensitive, HIPAA, PCI, etc.) data handling?*</v>
      </c>
      <c r="C67" s="265" t="str">
        <f>VLOOKUP($A67,Questions!$A$3:$X$333,19,0)&amp;""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7" s="265" t="str">
        <f>VLOOKUP($A67,Questions!$A$3:$X$333,20,0)&amp;""</f>
        <v>Follow-up inquiries will be institution/implementation specific.</v>
      </c>
      <c r="E67" s="61"/>
      <c r="F67" s="61"/>
      <c r="G67" s="61"/>
      <c r="H67" s="61"/>
      <c r="I67" s="61"/>
      <c r="J67" s="61"/>
      <c r="K67" s="61"/>
      <c r="L67" s="61"/>
      <c r="M67" s="61"/>
      <c r="N67" s="61"/>
      <c r="O67" s="61"/>
      <c r="P67" s="61"/>
      <c r="Q67" s="61"/>
      <c r="R67" s="61"/>
      <c r="S67" s="61"/>
      <c r="T67" s="61"/>
      <c r="U67" s="61"/>
      <c r="V67" s="61"/>
      <c r="W67" s="61"/>
      <c r="X67" s="61"/>
      <c r="Y67" s="61"/>
      <c r="Z67" s="61"/>
    </row>
    <row r="68" ht="68.25" customHeight="1">
      <c r="A68" s="265" t="s">
        <v>348</v>
      </c>
      <c r="B68" s="265" t="str">
        <f>VLOOKUP($A68,Questions!$A$3:$X$333,2,0)&amp;""</f>
        <v>Is the data encrypted (at rest) while in the consultant's possession?*</v>
      </c>
      <c r="C68" s="265" t="str">
        <f>VLOOKUP($A68,Questions!$A$3:$X$333,19,0)&amp;""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8" s="265" t="str">
        <f>VLOOKUP($A68,Questions!$A$3:$X$333,20,0)&amp;""</f>
        <v>Follow-up inquiries will be institution/implementation specific.</v>
      </c>
      <c r="E68" s="61"/>
      <c r="F68" s="61"/>
      <c r="G68" s="61"/>
      <c r="H68" s="61"/>
      <c r="I68" s="61"/>
      <c r="J68" s="61"/>
      <c r="K68" s="61"/>
      <c r="L68" s="61"/>
      <c r="M68" s="61"/>
      <c r="N68" s="61"/>
      <c r="O68" s="61"/>
      <c r="P68" s="61"/>
      <c r="Q68" s="61"/>
      <c r="R68" s="61"/>
      <c r="S68" s="61"/>
      <c r="T68" s="61"/>
      <c r="U68" s="61"/>
      <c r="V68" s="61"/>
      <c r="W68" s="61"/>
      <c r="X68" s="61"/>
      <c r="Y68" s="61"/>
      <c r="Z68" s="61"/>
    </row>
    <row r="69" ht="65.25" customHeight="1">
      <c r="A69" s="265" t="s">
        <v>349</v>
      </c>
      <c r="B69" s="265" t="str">
        <f>VLOOKUP($A69,Questions!$A$3:$X$333,2,0)&amp;""</f>
        <v>Can access be restricted based on source IP address?*</v>
      </c>
      <c r="C69" s="265" t="str">
        <f>VLOOKUP($A69,Questions!$A$3:$X$333,19,0)&amp;""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9" s="265" t="str">
        <f>VLOOKUP($A69,Questions!$A$3:$X$333,20,0)&amp;""</f>
        <v>Follow-up inquiries will be institution/implementation specific.</v>
      </c>
      <c r="E69" s="61"/>
      <c r="F69" s="61"/>
      <c r="G69" s="61"/>
      <c r="H69" s="61"/>
      <c r="I69" s="61"/>
      <c r="J69" s="61"/>
      <c r="K69" s="61"/>
      <c r="L69" s="61"/>
      <c r="M69" s="61"/>
      <c r="N69" s="61"/>
      <c r="O69" s="61"/>
      <c r="P69" s="61"/>
      <c r="Q69" s="61"/>
      <c r="R69" s="61"/>
      <c r="S69" s="61"/>
      <c r="T69" s="61"/>
      <c r="U69" s="61"/>
      <c r="V69" s="61"/>
      <c r="W69" s="61"/>
      <c r="X69" s="61"/>
      <c r="Y69" s="61"/>
      <c r="Z69" s="61"/>
    </row>
    <row r="70" ht="71.25" customHeight="1">
      <c r="A70" s="265" t="s">
        <v>350</v>
      </c>
      <c r="B70" s="265" t="str">
        <f>VLOOKUP($A70,Questions!$A$3:$X$333,2,0)&amp;""</f>
        <v>Will the consulting take place on-premises?</v>
      </c>
      <c r="C70" s="265" t="str">
        <f>VLOOKUP($A70,Questions!$A$3:$X$333,19,0)&amp;""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0" s="265" t="str">
        <f>VLOOKUP($A70,Questions!$A$3:$X$333,20,0)&amp;""</f>
        <v>Follow-up inquiries will be institution/implementation specific.</v>
      </c>
      <c r="E70" s="61"/>
      <c r="F70" s="61"/>
      <c r="G70" s="61"/>
      <c r="H70" s="61"/>
      <c r="I70" s="61"/>
      <c r="J70" s="61"/>
      <c r="K70" s="61"/>
      <c r="L70" s="61"/>
      <c r="M70" s="61"/>
      <c r="N70" s="61"/>
      <c r="O70" s="61"/>
      <c r="P70" s="61"/>
      <c r="Q70" s="61"/>
      <c r="R70" s="61"/>
      <c r="S70" s="61"/>
      <c r="T70" s="61"/>
      <c r="U70" s="61"/>
      <c r="V70" s="61"/>
      <c r="W70" s="61"/>
      <c r="X70" s="61"/>
      <c r="Y70" s="61"/>
      <c r="Z70" s="61"/>
    </row>
    <row r="71" ht="71.25" customHeight="1">
      <c r="A71" s="265" t="s">
        <v>351</v>
      </c>
      <c r="B71" s="265" t="str">
        <f>VLOOKUP($A71,Questions!$A$3:$X$333,2,0)&amp;""</f>
        <v>Will the consultant require access to hardware in the institution's data centers?</v>
      </c>
      <c r="C71" s="265" t="str">
        <f>VLOOKUP($A71,Questions!$A$3:$X$333,19,0)&amp;""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1" s="265" t="str">
        <f>VLOOKUP($A71,Questions!$A$3:$X$333,20,0)&amp;""</f>
        <v>Follow-up inquiries will be institution/implementation specific.</v>
      </c>
      <c r="E71" s="61"/>
      <c r="F71" s="61"/>
      <c r="G71" s="61"/>
      <c r="H71" s="61"/>
      <c r="I71" s="61"/>
      <c r="J71" s="61"/>
      <c r="K71" s="61"/>
      <c r="L71" s="61"/>
      <c r="M71" s="61"/>
      <c r="N71" s="61"/>
      <c r="O71" s="61"/>
      <c r="P71" s="61"/>
      <c r="Q71" s="61"/>
      <c r="R71" s="61"/>
      <c r="S71" s="61"/>
      <c r="T71" s="61"/>
      <c r="U71" s="61"/>
      <c r="V71" s="61"/>
      <c r="W71" s="61"/>
      <c r="X71" s="61"/>
      <c r="Y71" s="61"/>
      <c r="Z71" s="61"/>
    </row>
    <row r="72" ht="67.5" customHeight="1">
      <c r="A72" s="265" t="s">
        <v>352</v>
      </c>
      <c r="B72" s="265" t="str">
        <f>VLOOKUP($A72,Questions!$A$3:$X$333,2,0)&amp;""</f>
        <v>Will the consultant require an account within the institution's domain (@*.edu)?</v>
      </c>
      <c r="C72" s="265" t="str">
        <f>VLOOKUP($A72,Questions!$A$3:$X$333,19,0)&amp;""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2" s="265" t="str">
        <f>VLOOKUP($A72,Questions!$A$3:$X$333,20,0)&amp;""</f>
        <v>Follow-up inquiries will be institution/implementation specific.</v>
      </c>
      <c r="E72" s="270"/>
      <c r="F72" s="270"/>
      <c r="G72" s="270"/>
      <c r="H72" s="270"/>
      <c r="I72" s="270"/>
      <c r="J72" s="270"/>
      <c r="K72" s="270"/>
      <c r="L72" s="270"/>
      <c r="M72" s="270"/>
      <c r="N72" s="270"/>
      <c r="O72" s="270"/>
      <c r="P72" s="270"/>
      <c r="Q72" s="270"/>
      <c r="R72" s="270"/>
      <c r="S72" s="270"/>
      <c r="T72" s="270"/>
      <c r="U72" s="270"/>
      <c r="V72" s="270"/>
      <c r="W72" s="270"/>
      <c r="X72" s="270"/>
      <c r="Y72" s="270"/>
      <c r="Z72" s="270"/>
    </row>
    <row r="73" ht="69.0" customHeight="1">
      <c r="A73" s="265" t="s">
        <v>353</v>
      </c>
      <c r="B73" s="265" t="str">
        <f>VLOOKUP($A73,Questions!$A$3:$X$333,2,0)&amp;""</f>
        <v>Will any data be transferred to the consultant's possession?</v>
      </c>
      <c r="C73" s="265" t="str">
        <f>VLOOKUP($A73,Questions!$A$3:$X$333,19,0)&amp;""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3" s="265" t="str">
        <f>VLOOKUP($A73,Questions!$A$3:$X$333,20,0)&amp;""</f>
        <v>Follow-up inquiries will be institution/implementation specific.</v>
      </c>
      <c r="E73" s="61"/>
      <c r="F73" s="61"/>
      <c r="G73" s="61"/>
      <c r="H73" s="61"/>
      <c r="I73" s="61"/>
      <c r="J73" s="61"/>
      <c r="K73" s="61"/>
      <c r="L73" s="61"/>
      <c r="M73" s="61"/>
      <c r="N73" s="61"/>
      <c r="O73" s="61"/>
      <c r="P73" s="61"/>
      <c r="Q73" s="61"/>
      <c r="R73" s="61"/>
      <c r="S73" s="61"/>
      <c r="T73" s="61"/>
      <c r="U73" s="61"/>
      <c r="V73" s="61"/>
      <c r="W73" s="61"/>
      <c r="X73" s="61"/>
      <c r="Y73" s="61"/>
      <c r="Z73" s="61"/>
    </row>
    <row r="74" ht="70.5" customHeight="1">
      <c r="A74" s="265" t="s">
        <v>354</v>
      </c>
      <c r="B74" s="265" t="str">
        <f>VLOOKUP($A74,Questions!$A$3:$X$333,2,0)&amp;""</f>
        <v>Will the consultant need remote access to the institution's network or systems?</v>
      </c>
      <c r="C74" s="265" t="str">
        <f>VLOOKUP($A74,Questions!$A$3:$X$333,19,0)&amp;""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4" s="265" t="str">
        <f>VLOOKUP($A74,Questions!$A$3:$X$333,20,0)&amp;""</f>
        <v>Follow-up inquiries will be institution/implementation specific.</v>
      </c>
      <c r="E74" s="51" t="s">
        <v>696</v>
      </c>
      <c r="F74" s="270"/>
      <c r="G74" s="270"/>
      <c r="H74" s="270"/>
      <c r="I74" s="270"/>
      <c r="J74" s="270"/>
      <c r="K74" s="270"/>
      <c r="L74" s="270"/>
      <c r="M74" s="270"/>
      <c r="N74" s="270"/>
      <c r="O74" s="270"/>
      <c r="P74" s="270"/>
      <c r="Q74" s="270"/>
      <c r="R74" s="270"/>
      <c r="S74" s="270"/>
      <c r="T74" s="270"/>
      <c r="U74" s="270"/>
      <c r="V74" s="270"/>
      <c r="W74" s="270"/>
      <c r="X74" s="270"/>
      <c r="Y74" s="270"/>
      <c r="Z74" s="270"/>
    </row>
    <row r="75" ht="15.75" customHeight="1">
      <c r="A75" s="18" t="str">
        <f>VLOOKUP(LEFT($A76,4),'Auto Responses'!$N$4:$O$38,2,0)&amp;""</f>
        <v> Application/Service Security</v>
      </c>
      <c r="B75" s="18"/>
      <c r="C75" s="32" t="str">
        <f>Questions!$S$2</f>
        <v>Reason for Question</v>
      </c>
      <c r="D75" s="32" t="str">
        <f>Questions!$T$2</f>
        <v>Follow-Up Inquiries/Responses</v>
      </c>
      <c r="E75" s="61"/>
      <c r="F75" s="61"/>
      <c r="G75" s="61"/>
      <c r="H75" s="61"/>
      <c r="I75" s="61"/>
      <c r="J75" s="61"/>
      <c r="K75" s="61"/>
      <c r="L75" s="61"/>
      <c r="M75" s="61"/>
      <c r="N75" s="61"/>
      <c r="O75" s="61"/>
      <c r="P75" s="61"/>
      <c r="Q75" s="61"/>
      <c r="R75" s="61"/>
      <c r="S75" s="61"/>
      <c r="T75" s="61"/>
      <c r="U75" s="61"/>
      <c r="V75" s="61"/>
      <c r="W75" s="61"/>
      <c r="X75" s="61"/>
      <c r="Y75" s="61"/>
      <c r="Z75" s="61"/>
    </row>
    <row r="76" ht="79.5" customHeight="1">
      <c r="A76" s="271" t="s">
        <v>212</v>
      </c>
      <c r="B76" s="265" t="str">
        <f>VLOOKUP($A76,Questions!$A$3:$X$333,2,0)&amp;""</f>
        <v>Are access controls for institutional accounts based on structured rules, such as role-based access control (RBAC), attribute-based access control (ABAC), or policy-based access control (PBAC)?*</v>
      </c>
      <c r="C76" s="265" t="str">
        <f>VLOOKUP($A76,Questions!$A$3:$X$333,19,0)&amp;""</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v>
      </c>
      <c r="D76" s="265" t="str">
        <f>VLOOKUP($A76,Questions!$A$3:$X$333,20,0)&amp;""</f>
        <v>Ask the solution provider to summarize the best practices to restrict/control the access given to the institution's end users without the use of RBAC. Make sure to understand the administrative requirements/overhead introduced in the solution provider's environment.</v>
      </c>
      <c r="E76" s="61"/>
      <c r="F76" s="61"/>
      <c r="G76" s="61"/>
      <c r="H76" s="61"/>
      <c r="I76" s="61"/>
      <c r="J76" s="61"/>
      <c r="K76" s="61"/>
      <c r="L76" s="61"/>
      <c r="M76" s="61"/>
      <c r="N76" s="61"/>
      <c r="O76" s="61"/>
      <c r="P76" s="61"/>
      <c r="Q76" s="61"/>
      <c r="R76" s="61"/>
      <c r="S76" s="61"/>
      <c r="T76" s="61"/>
      <c r="U76" s="61"/>
      <c r="V76" s="61"/>
      <c r="W76" s="61"/>
      <c r="X76" s="61"/>
      <c r="Y76" s="61"/>
      <c r="Z76" s="61"/>
    </row>
    <row r="77" ht="85.5" customHeight="1">
      <c r="A77" s="265" t="s">
        <v>214</v>
      </c>
      <c r="B77" s="265" t="str">
        <f>VLOOKUP($A77,Questions!$A$3:$X$333,2,0)&amp;""</f>
        <v>Are you using a web application firewall (WAF)?*</v>
      </c>
      <c r="C77" s="265" t="str">
        <f>VLOOKUP($A77,Questions!$A$3:$X$333,19,0)&amp;""</f>
        <v>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v>
      </c>
      <c r="D77" s="265" t="str">
        <f>VLOOKUP($A77,Questions!$A$3:$X$333,20,0)&amp;""</f>
        <v>If a solution provider states that they outsource their code development and do not run a WAF, there is elevated reason for concern. Verify how code is tested, monitored, and controlled in production environments.</v>
      </c>
      <c r="E77" s="61"/>
      <c r="F77" s="61"/>
      <c r="G77" s="61"/>
      <c r="H77" s="61"/>
      <c r="I77" s="61"/>
      <c r="J77" s="61"/>
      <c r="K77" s="61"/>
      <c r="L77" s="61"/>
      <c r="M77" s="61"/>
      <c r="N77" s="61"/>
      <c r="O77" s="61"/>
      <c r="P77" s="61"/>
      <c r="Q77" s="61"/>
      <c r="R77" s="61"/>
      <c r="S77" s="61"/>
      <c r="T77" s="61"/>
      <c r="U77" s="61"/>
      <c r="V77" s="61"/>
      <c r="W77" s="61"/>
      <c r="X77" s="61"/>
      <c r="Y77" s="61"/>
      <c r="Z77" s="61"/>
    </row>
    <row r="78" ht="70.5" customHeight="1">
      <c r="A78" s="265" t="s">
        <v>216</v>
      </c>
      <c r="B78" s="265" t="str">
        <f>VLOOKUP($A78,Questions!$A$3:$X$333,2,0)&amp;""</f>
        <v>Are only currently supported operating system(s), software, and libraries leveraged by the system(s)/application(s) that will have access to institution's data?*</v>
      </c>
      <c r="C78" s="265" t="str">
        <f>VLOOKUP($A78,Questions!$A$3:$X$333,19,0)&amp;""</f>
        <v>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v>
      </c>
      <c r="D78" s="265" t="str">
        <f>VLOOKUP($A78,Questions!$A$3:$X$333,20,0)&amp;""</f>
        <v>Follow-up inquiries for operating systems leveraged by the solution provider will be institution/implementation specific.</v>
      </c>
      <c r="E78" s="61"/>
      <c r="F78" s="61"/>
      <c r="G78" s="61"/>
      <c r="H78" s="61"/>
      <c r="I78" s="61"/>
      <c r="J78" s="61"/>
      <c r="K78" s="61"/>
      <c r="L78" s="61"/>
      <c r="M78" s="61"/>
      <c r="N78" s="61"/>
      <c r="O78" s="61"/>
      <c r="P78" s="61"/>
      <c r="Q78" s="61"/>
      <c r="R78" s="61"/>
      <c r="S78" s="61"/>
      <c r="T78" s="61"/>
      <c r="U78" s="61"/>
      <c r="V78" s="61"/>
      <c r="W78" s="61"/>
      <c r="X78" s="61"/>
      <c r="Y78" s="61"/>
      <c r="Z78" s="61"/>
    </row>
    <row r="79" ht="45.75" customHeight="1">
      <c r="A79" s="265" t="s">
        <v>218</v>
      </c>
      <c r="B79" s="265" t="str">
        <f>VLOOKUP($A79,Questions!$A$3:$X$333,2,0)&amp;""</f>
        <v>Does your application require access to location or GPS data?*</v>
      </c>
      <c r="C79" s="265" t="str">
        <f>VLOOKUP($A79,Questions!$A$3:$X$333,19,0)&amp;""</f>
        <v>Sharing location data significantly increases risk factors for users. It's important to understand if this is required.</v>
      </c>
      <c r="D79" s="265" t="str">
        <f>VLOOKUP($A79,Questions!$A$3:$X$333,20,0)&amp;""</f>
        <v>Ask the solution provider about the need for this requirement, and understand any mitigation strategies that may be possible.</v>
      </c>
      <c r="E79" s="61"/>
      <c r="F79" s="61"/>
      <c r="G79" s="61"/>
      <c r="H79" s="61"/>
      <c r="I79" s="61"/>
      <c r="J79" s="61"/>
      <c r="K79" s="61"/>
      <c r="L79" s="61"/>
      <c r="M79" s="61"/>
      <c r="N79" s="61"/>
      <c r="O79" s="61"/>
      <c r="P79" s="61"/>
      <c r="Q79" s="61"/>
      <c r="R79" s="61"/>
      <c r="S79" s="61"/>
      <c r="T79" s="61"/>
      <c r="U79" s="61"/>
      <c r="V79" s="61"/>
      <c r="W79" s="61"/>
      <c r="X79" s="61"/>
      <c r="Y79" s="61"/>
      <c r="Z79" s="61"/>
    </row>
    <row r="80" ht="85.5" customHeight="1">
      <c r="A80" s="265" t="s">
        <v>219</v>
      </c>
      <c r="B80" s="265" t="str">
        <f>VLOOKUP($A80,Questions!$A$3:$X$333,2,0)&amp;""</f>
        <v>Does your application provide separation of duties between security administration, system administration, and standard user functions?*</v>
      </c>
      <c r="C80" s="265" t="str">
        <f>VLOOKUP($A80,Questions!$A$3:$X$333,19,0)&amp;""</f>
        <v>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v>
      </c>
      <c r="D80" s="265" t="str">
        <f>VLOOKUP($A80,Questions!$A$3:$X$333,20,0)&amp;""</f>
        <v>Ask the solution provider to summarize their best practices for securing their system(s) administratively without the use of RBAC. Make sure to understand the administrative requirements/overhead introduced in the solution provider's environment.</v>
      </c>
      <c r="E80" s="61"/>
      <c r="F80" s="61"/>
      <c r="G80" s="61"/>
      <c r="H80" s="61"/>
      <c r="I80" s="61"/>
      <c r="J80" s="61"/>
      <c r="K80" s="61"/>
      <c r="L80" s="61"/>
      <c r="M80" s="61"/>
      <c r="N80" s="61"/>
      <c r="O80" s="61"/>
      <c r="P80" s="61"/>
      <c r="Q80" s="61"/>
      <c r="R80" s="61"/>
      <c r="S80" s="61"/>
      <c r="T80" s="61"/>
      <c r="U80" s="61"/>
      <c r="V80" s="61"/>
      <c r="W80" s="61"/>
      <c r="X80" s="61"/>
      <c r="Y80" s="61"/>
      <c r="Z80" s="61"/>
    </row>
    <row r="81" ht="82.5" customHeight="1">
      <c r="A81" s="265" t="s">
        <v>220</v>
      </c>
      <c r="B81" s="265" t="str">
        <f>VLOOKUP($A81,Questions!$A$3:$X$333,2,0)&amp;""</f>
        <v>Do you subject your code to static code analysis and/or static application security testing prior to release?*</v>
      </c>
      <c r="C81" s="265" t="str">
        <f>VLOOKUP($A81,Questions!$A$3:$X$333,19,0)&amp;""</f>
        <v>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v>
      </c>
      <c r="D81" s="265" t="str">
        <f>VLOOKUP($A81,Questions!$A$3:$X$333,20,0)&amp;""</f>
        <v>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v>
      </c>
      <c r="E81" s="61"/>
      <c r="F81" s="61"/>
      <c r="G81" s="61"/>
      <c r="H81" s="61"/>
      <c r="I81" s="61"/>
      <c r="J81" s="61"/>
      <c r="K81" s="61"/>
      <c r="L81" s="61"/>
      <c r="M81" s="61"/>
      <c r="N81" s="61"/>
      <c r="O81" s="61"/>
      <c r="P81" s="61"/>
      <c r="Q81" s="61"/>
      <c r="R81" s="61"/>
      <c r="S81" s="61"/>
      <c r="T81" s="61"/>
      <c r="U81" s="61"/>
      <c r="V81" s="61"/>
      <c r="W81" s="61"/>
      <c r="X81" s="61"/>
      <c r="Y81" s="61"/>
      <c r="Z81" s="61"/>
    </row>
    <row r="82" ht="53.25" customHeight="1">
      <c r="A82" s="265" t="s">
        <v>222</v>
      </c>
      <c r="B82" s="265" t="str">
        <f>VLOOKUP($A82,Questions!$A$3:$X$333,2,0)&amp;""</f>
        <v>Do you have software testing processes (dynamic or static) that are established and followed?*</v>
      </c>
      <c r="C82" s="265" t="str">
        <f>VLOOKUP($A82,Questions!$A$3:$X$333,19,0)&amp;""</f>
        <v>Code analysis (prior to implementation) can decrease the number of vulnerabilities within a system. Depending on the insight a solution provider has into their code, code testing should be expected.</v>
      </c>
      <c r="D82" s="265" t="str">
        <f>VLOOKUP($A82,Questions!$A$3:$X$333,20,0)&amp;""</f>
        <v>If software testing processes are not established and followed, point the solution provider to OWASP's Testing Guide &lt;https://www.owasp.org/index.php/OWASP_Testing_Guide_v4_Table_of_Contents&gt;.</v>
      </c>
      <c r="E82" s="270"/>
      <c r="F82" s="270"/>
      <c r="G82" s="270"/>
      <c r="H82" s="270"/>
      <c r="I82" s="270"/>
      <c r="J82" s="270"/>
      <c r="K82" s="270"/>
      <c r="L82" s="270"/>
      <c r="M82" s="270"/>
      <c r="N82" s="270"/>
      <c r="O82" s="270"/>
      <c r="P82" s="270"/>
      <c r="Q82" s="270"/>
      <c r="R82" s="270"/>
      <c r="S82" s="270"/>
      <c r="T82" s="270"/>
      <c r="U82" s="270"/>
      <c r="V82" s="270"/>
      <c r="W82" s="270"/>
      <c r="X82" s="270"/>
      <c r="Y82" s="270"/>
      <c r="Z82" s="270"/>
    </row>
    <row r="83" ht="80.25" customHeight="1">
      <c r="A83" s="265" t="s">
        <v>224</v>
      </c>
      <c r="B83" s="265" t="str">
        <f>VLOOKUP($A83,Questions!$A$3:$X$333,2,0)&amp;""</f>
        <v>Are access controls for staff within your organization based on structured rules, such as RBAC, ABAC, or PBAC?</v>
      </c>
      <c r="C83" s="265" t="str">
        <f>VLOOKUP($A83,Questions!$A$3:$X$333,19,0)&amp;""</f>
        <v>Managing a solution may rely on various professionals to administer a system. This question is focused on how administration, and the segregation of functions, is implemented within the solution provider's infrastructure.</v>
      </c>
      <c r="D83" s="265" t="str">
        <f>VLOOKUP($A83,Questions!$A$3:$X$333,20,0)&amp;""</f>
        <v>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v>
      </c>
      <c r="E83" s="61"/>
      <c r="F83" s="61"/>
      <c r="G83" s="61"/>
      <c r="H83" s="61"/>
      <c r="I83" s="61"/>
      <c r="J83" s="61"/>
      <c r="K83" s="61"/>
      <c r="L83" s="61"/>
      <c r="M83" s="61"/>
      <c r="N83" s="61"/>
      <c r="O83" s="61"/>
      <c r="P83" s="61"/>
      <c r="Q83" s="61"/>
      <c r="R83" s="61"/>
      <c r="S83" s="61"/>
      <c r="T83" s="61"/>
      <c r="U83" s="61"/>
      <c r="V83" s="61"/>
      <c r="W83" s="61"/>
      <c r="X83" s="61"/>
      <c r="Y83" s="61"/>
      <c r="Z83" s="61"/>
    </row>
    <row r="84" ht="88.5" customHeight="1">
      <c r="A84" s="265" t="s">
        <v>226</v>
      </c>
      <c r="B84" s="265" t="str">
        <f>VLOOKUP($A84,Questions!$A$3:$X$333,2,0)&amp;""</f>
        <v>Does the system provide data input validation and error messages?</v>
      </c>
      <c r="C84" s="265" t="str">
        <f>VLOOKUP($A84,Questions!$A$3:$X$333,19,0)&amp;""</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84" s="265" t="str">
        <f>VLOOKUP($A84,Questions!$A$3:$X$333,20,0)&amp;""</f>
        <v>Inquire about any planned improvements to these capabilities. Ask about their product roadmap, and try to understand how they prioritize security concerns in their environment.</v>
      </c>
      <c r="E84" s="61"/>
      <c r="F84" s="61"/>
      <c r="G84" s="61"/>
      <c r="H84" s="61"/>
      <c r="I84" s="61"/>
      <c r="J84" s="61"/>
      <c r="K84" s="61"/>
      <c r="L84" s="61"/>
      <c r="M84" s="61"/>
      <c r="N84" s="61"/>
      <c r="O84" s="61"/>
      <c r="P84" s="61"/>
      <c r="Q84" s="61"/>
      <c r="R84" s="61"/>
      <c r="S84" s="61"/>
      <c r="T84" s="61"/>
      <c r="U84" s="61"/>
      <c r="V84" s="61"/>
      <c r="W84" s="61"/>
      <c r="X84" s="61"/>
      <c r="Y84" s="61"/>
      <c r="Z84" s="61"/>
    </row>
    <row r="85" ht="84.75" customHeight="1">
      <c r="A85" s="265" t="s">
        <v>228</v>
      </c>
      <c r="B85" s="265" t="str">
        <f>VLOOKUP($A85,Questions!$A$3:$X$333,2,0)&amp;""</f>
        <v>Do you have a process and implemented procedures for managing your software supply chain (e.g., libraries, repositories, frameworks, etc.)</v>
      </c>
      <c r="C85" s="265" t="str">
        <f>VLOOKUP($A85,Questions!$A$3:$X$333,19,0)&amp;""</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85" s="265" t="str">
        <f>VLOOKUP($A85,Questions!$A$3:$X$333,20,0)&amp;""</f>
        <v>Follow-up inquiries concerning software supply chain will be institution/implementation specific.</v>
      </c>
      <c r="E85" s="95"/>
      <c r="F85" s="61"/>
      <c r="G85" s="61"/>
      <c r="H85" s="61"/>
      <c r="I85" s="61"/>
      <c r="J85" s="61"/>
      <c r="K85" s="61"/>
      <c r="L85" s="61"/>
      <c r="M85" s="61"/>
      <c r="N85" s="61"/>
      <c r="O85" s="61"/>
      <c r="P85" s="61"/>
      <c r="Q85" s="61"/>
      <c r="R85" s="61"/>
      <c r="S85" s="61"/>
      <c r="T85" s="61"/>
      <c r="U85" s="61"/>
      <c r="V85" s="61"/>
      <c r="W85" s="61"/>
      <c r="X85" s="61"/>
      <c r="Y85" s="61"/>
      <c r="Z85" s="61"/>
    </row>
    <row r="86" ht="67.5" customHeight="1">
      <c r="A86" s="265" t="s">
        <v>230</v>
      </c>
      <c r="B86" s="265" t="str">
        <f>VLOOKUP($A86,Questions!$A$3:$X$333,2,0)&amp;""</f>
        <v>Have your developers been trained in secure coding techniques?</v>
      </c>
      <c r="C86" s="265" t="str">
        <f>VLOOKUP($A86,Questions!$A$3:$X$333,19,0)&amp;""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86" s="265" t="str">
        <f>VLOOKUP($A86,Questions!$A$3:$X$333,20,0)&amp;""</f>
        <v>If information security principles are not designed into the product lifecycle, point the solution provider to OWASP's Secure Coding Practices - Quick Reference Guide &lt;https://www.owasp.org/index.php/OWASP_Secure_Coding_Practices_-_Quick_Reference_Guide&gt;.</v>
      </c>
      <c r="E86" s="95"/>
      <c r="F86" s="61"/>
      <c r="G86" s="61"/>
      <c r="H86" s="61"/>
      <c r="I86" s="61"/>
      <c r="J86" s="61"/>
      <c r="K86" s="61"/>
      <c r="L86" s="61"/>
      <c r="M86" s="61"/>
      <c r="N86" s="61"/>
      <c r="O86" s="61"/>
      <c r="P86" s="61"/>
      <c r="Q86" s="61"/>
      <c r="R86" s="61"/>
      <c r="S86" s="61"/>
      <c r="T86" s="61"/>
      <c r="U86" s="61"/>
      <c r="V86" s="61"/>
      <c r="W86" s="61"/>
      <c r="X86" s="61"/>
      <c r="Y86" s="61"/>
      <c r="Z86" s="61"/>
    </row>
    <row r="87" ht="72.75" customHeight="1">
      <c r="A87" s="265" t="s">
        <v>232</v>
      </c>
      <c r="B87" s="265" t="str">
        <f>VLOOKUP($A87,Questions!$A$3:$X$333,2,0)&amp;""</f>
        <v>Was your application developed using secure coding techniques?</v>
      </c>
      <c r="C87" s="265" t="str">
        <f>VLOOKUP($A87,Questions!$A$3:$X$333,19,0)&amp;""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87" s="265" t="str">
        <f>VLOOKUP($A87,Questions!$A$3:$X$333,20,0)&amp;""</f>
        <v>If information security principles are not designed into the product lifecycle, point the solution provider to OWASP's Secure Coding Practices - Quick Reference Guide &lt;https://www.owasp.org/index.php/OWASP_Secure_Coding_Practices_-_Quick_Reference_Guide&gt;.</v>
      </c>
      <c r="E87" s="61"/>
      <c r="F87" s="61"/>
      <c r="G87" s="61"/>
      <c r="H87" s="61"/>
      <c r="I87" s="61"/>
      <c r="J87" s="61"/>
      <c r="K87" s="61"/>
      <c r="L87" s="61"/>
      <c r="M87" s="61"/>
      <c r="N87" s="61"/>
      <c r="O87" s="61"/>
      <c r="P87" s="61"/>
      <c r="Q87" s="61"/>
      <c r="R87" s="61"/>
      <c r="S87" s="61"/>
      <c r="T87" s="61"/>
      <c r="U87" s="61"/>
      <c r="V87" s="61"/>
      <c r="W87" s="61"/>
      <c r="X87" s="61"/>
      <c r="Y87" s="61"/>
      <c r="Z87" s="61"/>
    </row>
    <row r="88" ht="58.5" customHeight="1">
      <c r="A88" s="265" t="s">
        <v>234</v>
      </c>
      <c r="B88" s="265" t="str">
        <f>VLOOKUP($A88,Questions!$A$3:$X$333,2,0)&amp;""</f>
        <v>If mobile, is the application available from a trusted source (e.g., App Store, Google Play Store)?</v>
      </c>
      <c r="C88" s="265" t="str">
        <f>VLOOKUP($A88,Questions!$A$3:$X$333,19,0)&amp;""</f>
        <v>Distributing application via known, moderately vetted application platform decreases the chances of malicious code distribution. Stand-alone deployments (nontrusted sources) should be looked at more closely.</v>
      </c>
      <c r="D88" s="265" t="str">
        <f>VLOOKUP($A88,Questions!$A$3:$X$333,20,0)&amp;""</f>
        <v>Ask the solution provider why this deployment strategy is used. Ask if it is a restriction of the app store platform or some other environment restriction.</v>
      </c>
      <c r="E88" s="61"/>
      <c r="F88" s="61"/>
      <c r="G88" s="61"/>
      <c r="H88" s="61"/>
      <c r="I88" s="61"/>
      <c r="J88" s="61"/>
      <c r="K88" s="61"/>
      <c r="L88" s="61"/>
      <c r="M88" s="61"/>
      <c r="N88" s="61"/>
      <c r="O88" s="61"/>
      <c r="P88" s="61"/>
      <c r="Q88" s="61"/>
      <c r="R88" s="61"/>
      <c r="S88" s="61"/>
      <c r="T88" s="61"/>
      <c r="U88" s="61"/>
      <c r="V88" s="61"/>
      <c r="W88" s="61"/>
      <c r="X88" s="61"/>
      <c r="Y88" s="61"/>
      <c r="Z88" s="61"/>
    </row>
    <row r="89" ht="65.25" customHeight="1">
      <c r="A89" s="265" t="s">
        <v>237</v>
      </c>
      <c r="B89" s="265" t="str">
        <f>VLOOKUP($A89,Questions!$A$3:$X$333,2,0)&amp;""</f>
        <v>Do you have a fully implemented policy or procedure that details how your employees obtain administrator access to institutional instance of the application?</v>
      </c>
      <c r="C89" s="265" t="str">
        <f>VLOOKUP($A89,Questions!$A$3:$X$333,19,0)&amp;""</f>
        <v>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v>
      </c>
      <c r="D89" s="265" t="str">
        <f>VLOOKUP($A89,Questions!$A$3:$X$333,20,0)&amp;""</f>
        <v>Ask the solution provider to summarize their implemented policies and/or procedures</v>
      </c>
      <c r="E89" s="51" t="s">
        <v>696</v>
      </c>
      <c r="F89" s="61"/>
      <c r="G89" s="61"/>
      <c r="H89" s="61"/>
      <c r="I89" s="61"/>
      <c r="J89" s="61"/>
      <c r="K89" s="61"/>
      <c r="L89" s="61"/>
      <c r="M89" s="61"/>
      <c r="N89" s="61"/>
      <c r="O89" s="61"/>
      <c r="P89" s="61"/>
      <c r="Q89" s="61"/>
      <c r="R89" s="61"/>
      <c r="S89" s="61"/>
      <c r="T89" s="61"/>
      <c r="U89" s="61"/>
      <c r="V89" s="61"/>
      <c r="W89" s="61"/>
      <c r="X89" s="61"/>
      <c r="Y89" s="61"/>
      <c r="Z89" s="61"/>
    </row>
    <row r="90" ht="15.75" customHeight="1">
      <c r="A90" s="18" t="str">
        <f>VLOOKUP(LEFT($A91,4),'Auto Responses'!$N$4:$O$38,2,0)&amp;""</f>
        <v> Authentication, Authorization, and Account Management</v>
      </c>
      <c r="B90" s="18"/>
      <c r="C90" s="32" t="str">
        <f>Questions!$S$2</f>
        <v>Reason for Question</v>
      </c>
      <c r="D90" s="32" t="str">
        <f>Questions!$T$2</f>
        <v>Follow-Up Inquiries/Responses</v>
      </c>
      <c r="E90" s="61"/>
      <c r="F90" s="61"/>
      <c r="G90" s="61"/>
      <c r="H90" s="61"/>
      <c r="I90" s="61"/>
      <c r="J90" s="61"/>
      <c r="K90" s="61"/>
      <c r="L90" s="61"/>
      <c r="M90" s="61"/>
      <c r="N90" s="61"/>
      <c r="O90" s="61"/>
      <c r="P90" s="61"/>
      <c r="Q90" s="61"/>
      <c r="R90" s="61"/>
      <c r="S90" s="61"/>
      <c r="T90" s="61"/>
      <c r="U90" s="61"/>
      <c r="V90" s="61"/>
      <c r="W90" s="61"/>
      <c r="X90" s="61"/>
      <c r="Y90" s="61"/>
      <c r="Z90" s="61"/>
    </row>
    <row r="91" ht="66.75" customHeight="1">
      <c r="A91" s="265" t="s">
        <v>132</v>
      </c>
      <c r="B91" s="265" t="str">
        <f>VLOOKUP($A91,Questions!$A$3:$X$333,2,0)&amp;""</f>
        <v>Does your solution support single sign-on (SSO) protocols for user and administrator authentication?*</v>
      </c>
      <c r="C91" s="265" t="str">
        <f>VLOOKUP($A91,Questions!$A$3:$X$333,19,0)&amp;""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1" s="265" t="str">
        <f>VLOOKUP($A91,Questions!$A$3:$X$333,20,0)&amp;""</f>
        <v>Follow-up inquiries for IAM requirements will be institution/implementation specific.</v>
      </c>
      <c r="E91" s="61"/>
      <c r="F91" s="61"/>
      <c r="G91" s="61"/>
      <c r="H91" s="61"/>
      <c r="I91" s="61"/>
      <c r="J91" s="61"/>
      <c r="K91" s="61"/>
      <c r="L91" s="61"/>
      <c r="M91" s="61"/>
      <c r="N91" s="61"/>
      <c r="O91" s="61"/>
      <c r="P91" s="61"/>
      <c r="Q91" s="61"/>
      <c r="R91" s="61"/>
      <c r="S91" s="61"/>
      <c r="T91" s="61"/>
      <c r="U91" s="61"/>
      <c r="V91" s="61"/>
      <c r="W91" s="61"/>
      <c r="X91" s="61"/>
      <c r="Y91" s="61"/>
      <c r="Z91" s="61"/>
    </row>
    <row r="92" ht="46.5" customHeight="1">
      <c r="A92" s="265" t="s">
        <v>134</v>
      </c>
      <c r="B92" s="265" t="str">
        <f>VLOOKUP($A92,Questions!$A$3:$X$333,2,0)&amp;""</f>
        <v>For customers not using SSO, does your solution support local authentication protocols for user and administrator authentication?*</v>
      </c>
      <c r="C92" s="265" t="str">
        <f>VLOOKUP($A92,Questions!$A$3:$X$333,19,0)&amp;""</f>
        <v>The purpose of this question is understand the solution provider's authentication infrastructure so that additional questions can be formulated for the institution's use case. If you will be using SSO, consider marking this question as "Do Not Score" in column J of the evaluation tab. </v>
      </c>
      <c r="D92" s="265" t="str">
        <f>VLOOKUP($A92,Questions!$A$3:$X$333,20,0)&amp;""</f>
        <v>The content of this response may or may not have value for the type of use case on the institution. Follow-up inquiries for authentication modes will be institution/implementation specific.</v>
      </c>
      <c r="E92" s="61"/>
      <c r="F92" s="61"/>
      <c r="G92" s="61"/>
      <c r="H92" s="61"/>
      <c r="I92" s="61"/>
      <c r="J92" s="61"/>
      <c r="K92" s="61"/>
      <c r="L92" s="61"/>
      <c r="M92" s="61"/>
      <c r="N92" s="61"/>
      <c r="O92" s="61"/>
      <c r="P92" s="61"/>
      <c r="Q92" s="61"/>
      <c r="R92" s="61"/>
      <c r="S92" s="61"/>
      <c r="T92" s="61"/>
      <c r="U92" s="61"/>
      <c r="V92" s="61"/>
      <c r="W92" s="61"/>
      <c r="X92" s="61"/>
      <c r="Y92" s="61"/>
      <c r="Z92" s="61"/>
    </row>
    <row r="93" ht="31.5" customHeight="1">
      <c r="A93" s="265" t="s">
        <v>136</v>
      </c>
      <c r="B93" s="265" t="str">
        <f>VLOOKUP($A93,Questions!$A$3:$X$333,2,0)&amp;""</f>
        <v>For customers not using SSO, can you enforce password/passphrase complexity requirements (provided by the institution)?*</v>
      </c>
      <c r="C93" s="265" t="str">
        <f>VLOOKUP($A93,Questions!$A$3:$X$333,19,0)&amp;""</f>
        <v>Many institutions have a policy focused on passwords/passphrases, and this question confirms the capacity of a solution provider's solution to comply. If you will be using SSO, consider marking this question as "Do Not Score" in column J of the evaluation tab. </v>
      </c>
      <c r="D93" s="265" t="str">
        <f>VLOOKUP($A93,Questions!$A$3:$X$333,20,0)&amp;""</f>
        <v>Follow-up inquiries for password/passphrase complexity requirements will be institution/implementation specific.</v>
      </c>
      <c r="E93" s="61"/>
      <c r="F93" s="61"/>
      <c r="G93" s="61"/>
      <c r="H93" s="61"/>
      <c r="I93" s="61"/>
      <c r="J93" s="61"/>
      <c r="K93" s="61"/>
      <c r="L93" s="61"/>
      <c r="M93" s="61"/>
      <c r="N93" s="61"/>
      <c r="O93" s="61"/>
      <c r="P93" s="61"/>
      <c r="Q93" s="61"/>
      <c r="R93" s="61"/>
      <c r="S93" s="61"/>
      <c r="T93" s="61"/>
      <c r="U93" s="61"/>
      <c r="V93" s="61"/>
      <c r="W93" s="61"/>
      <c r="X93" s="61"/>
      <c r="Y93" s="61"/>
      <c r="Z93" s="61"/>
    </row>
    <row r="94" ht="42.0" customHeight="1">
      <c r="A94" s="265" t="s">
        <v>138</v>
      </c>
      <c r="B94" s="265" t="str">
        <f>VLOOKUP($A94,Questions!$A$3:$X$333,2,0)&amp;""</f>
        <v>For customers not using SSO, does the system have password complexity or length limitations and/or restrictions?*</v>
      </c>
      <c r="C94" s="265" t="str">
        <f>VLOOKUP($A94,Questions!$A$3:$X$333,19,0)&amp;""</f>
        <v>Many institutions have a policy focused on passwords/passphrases, and this question confirms the capacity of a solution provider's solution to comply. If you will be using SSO, consider marking this question as "Do Not Score" in column J of the evaluation tab. </v>
      </c>
      <c r="D94" s="265" t="str">
        <f>VLOOKUP($A94,Questions!$A$3:$X$333,20,0)&amp;""</f>
        <v>Follow-up inquiries for password/passphrase limitations and/or restrictions will be institution/implementation specific.</v>
      </c>
      <c r="E94" s="61"/>
      <c r="F94" s="61"/>
      <c r="G94" s="61"/>
      <c r="H94" s="61"/>
      <c r="I94" s="61"/>
      <c r="J94" s="61"/>
      <c r="K94" s="61"/>
      <c r="L94" s="61"/>
      <c r="M94" s="61"/>
      <c r="N94" s="61"/>
      <c r="O94" s="61"/>
      <c r="P94" s="61"/>
      <c r="Q94" s="61"/>
      <c r="R94" s="61"/>
      <c r="S94" s="61"/>
      <c r="T94" s="61"/>
      <c r="U94" s="61"/>
      <c r="V94" s="61"/>
      <c r="W94" s="61"/>
      <c r="X94" s="61"/>
      <c r="Y94" s="61"/>
      <c r="Z94" s="61"/>
    </row>
    <row r="95" ht="57.0" customHeight="1">
      <c r="A95" s="265" t="s">
        <v>140</v>
      </c>
      <c r="B95" s="265" t="str">
        <f>VLOOKUP($A95,Questions!$A$3:$X$333,2,0)&amp;""</f>
        <v>For customers not using SSO, do you have documented password/passphrase reset procedures that are currently implemented in the system and/or customer support?*</v>
      </c>
      <c r="C95" s="265" t="str">
        <f>VLOOKUP($A95,Questions!$A$3:$X$333,19,0)&amp;""</f>
        <v>Account management can be a time-consuming part of an information system. Account reset capabilities, built into a system, can reduce burden on institutional support services. If you will be using SSO, consider marking this question as "Do Not Score" in column J of the evaluation tab. </v>
      </c>
      <c r="D95" s="265" t="str">
        <f>VLOOKUP($A95,Questions!$A$3:$X$333,20,0)&amp;""</f>
        <v>Ask the solution provider how end users will be supported. Ask for training documentation or knowledgebase content. Confirm solution provider and institution responsibilities in this support area (and others).</v>
      </c>
      <c r="E95" s="61"/>
      <c r="F95" s="61"/>
      <c r="G95" s="61"/>
      <c r="H95" s="61"/>
      <c r="I95" s="61"/>
      <c r="J95" s="61"/>
      <c r="K95" s="61"/>
      <c r="L95" s="61"/>
      <c r="M95" s="61"/>
      <c r="N95" s="61"/>
      <c r="O95" s="61"/>
      <c r="P95" s="61"/>
      <c r="Q95" s="61"/>
      <c r="R95" s="61"/>
      <c r="S95" s="61"/>
      <c r="T95" s="61"/>
      <c r="U95" s="61"/>
      <c r="V95" s="61"/>
      <c r="W95" s="61"/>
      <c r="X95" s="61"/>
      <c r="Y95" s="61"/>
      <c r="Z95" s="61"/>
    </row>
    <row r="96" ht="50.25" customHeight="1">
      <c r="A96" s="265" t="s">
        <v>142</v>
      </c>
      <c r="B96" s="265" t="str">
        <f>VLOOKUP($A96,Questions!$A$3:$X$333,2,0)&amp;""</f>
        <v>Does your organization participate in InCommon or another eduGAIN-affiliated trust federation?*</v>
      </c>
      <c r="C96" s="265" t="str">
        <f>VLOOKUP($A96,Questions!$A$3:$X$333,19,0)&amp;""</f>
        <v>This question defines the solution provider's scope of federated identity practices and their willingness to embrace higher education requirements.</v>
      </c>
      <c r="D96" s="265" t="str">
        <f>VLOOKUP($A96,Questions!$A$3:$X$333,20,0)&amp;""</f>
        <v>If a solution provider indicates that a system is stand-alone and cannot integrate with community standards, follow up with maturity questions and ask about other commodity type functions or other system requirements your institution may have.</v>
      </c>
      <c r="E96" s="61"/>
      <c r="F96" s="61"/>
      <c r="G96" s="61"/>
      <c r="H96" s="61"/>
      <c r="I96" s="61"/>
      <c r="J96" s="61"/>
      <c r="K96" s="61"/>
      <c r="L96" s="61"/>
      <c r="M96" s="61"/>
      <c r="N96" s="61"/>
      <c r="O96" s="61"/>
      <c r="P96" s="61"/>
      <c r="Q96" s="61"/>
      <c r="R96" s="61"/>
      <c r="S96" s="61"/>
      <c r="T96" s="61"/>
      <c r="U96" s="61"/>
      <c r="V96" s="61"/>
      <c r="W96" s="61"/>
      <c r="X96" s="61"/>
      <c r="Y96" s="61"/>
      <c r="Z96" s="61"/>
    </row>
    <row r="97" ht="51.0" customHeight="1">
      <c r="A97" s="265" t="s">
        <v>144</v>
      </c>
      <c r="B97" s="265" t="str">
        <f>VLOOKUP($A97,Questions!$A$3:$X$333,2,0)&amp;""</f>
        <v>Are there any passwords/passphrases hard-coded into your systems or solutions?*</v>
      </c>
      <c r="C97" s="265" t="str">
        <f>VLOOKUP($A97,Questions!$A$3:$X$333,19,0)&amp;""</f>
        <v>The response to this question can reveal the use (or not) of coding best practices. If passwords/passphrases are hard-coded into systems/productions, the solution provider should provide robust details supporting why this is required.</v>
      </c>
      <c r="D97" s="265" t="str">
        <f>VLOOKUP($A97,Questions!$A$3:$X$333,20,0)&amp;""</f>
        <v>Vague responses to this question should be met with concern. Repeat the question if the first answer is insufficient. Ask pointedly to ensure the solution provider is not misunderstanding.</v>
      </c>
      <c r="E97" s="61"/>
      <c r="F97" s="61"/>
      <c r="G97" s="61"/>
      <c r="H97" s="61"/>
      <c r="I97" s="61"/>
      <c r="J97" s="61"/>
      <c r="K97" s="61"/>
      <c r="L97" s="61"/>
      <c r="M97" s="61"/>
      <c r="N97" s="61"/>
      <c r="O97" s="61"/>
      <c r="P97" s="61"/>
      <c r="Q97" s="61"/>
      <c r="R97" s="61"/>
      <c r="S97" s="61"/>
      <c r="T97" s="61"/>
      <c r="U97" s="61"/>
      <c r="V97" s="61"/>
      <c r="W97" s="61"/>
      <c r="X97" s="61"/>
      <c r="Y97" s="61"/>
      <c r="Z97" s="61"/>
    </row>
    <row r="98" ht="35.25" customHeight="1">
      <c r="A98" s="265" t="s">
        <v>145</v>
      </c>
      <c r="B98" s="265" t="str">
        <f>VLOOKUP($A98,Questions!$A$3:$X$333,2,0)&amp;""</f>
        <v>Are you storing any passwords in plaintext?*</v>
      </c>
      <c r="C98" s="265" t="str">
        <f>VLOOKUP($A98,Questions!$A$3:$X$333,19,0)&amp;""</f>
        <v>The focus of this question is confidentiality. It is a straightforward question confirming the encryption of user authentication details.</v>
      </c>
      <c r="D98" s="265" t="str">
        <f>VLOOKUP($A98,Questions!$A$3:$X$333,20,0)&amp;""</f>
        <v>Follow-up inquiries for password/passphrase encrypted storage will be institution/implementation specific.</v>
      </c>
      <c r="E98" s="61"/>
      <c r="F98" s="61"/>
      <c r="G98" s="61"/>
      <c r="H98" s="61"/>
      <c r="I98" s="61"/>
      <c r="J98" s="61"/>
      <c r="K98" s="61"/>
      <c r="L98" s="61"/>
      <c r="M98" s="61"/>
      <c r="N98" s="61"/>
      <c r="O98" s="61"/>
      <c r="P98" s="61"/>
      <c r="Q98" s="61"/>
      <c r="R98" s="61"/>
      <c r="S98" s="61"/>
      <c r="T98" s="61"/>
      <c r="U98" s="61"/>
      <c r="V98" s="61"/>
      <c r="W98" s="61"/>
      <c r="X98" s="61"/>
      <c r="Y98" s="61"/>
      <c r="Z98" s="61"/>
    </row>
    <row r="99" ht="72.75" customHeight="1">
      <c r="A99" s="265" t="s">
        <v>147</v>
      </c>
      <c r="B99" s="265" t="str">
        <f>VLOOKUP($A99,Questions!$A$3:$X$333,2,0)&amp;""</f>
        <v>Are audit logs available that include AT LEAST all of the following: login, logout, actions performed, and source IP address?*</v>
      </c>
      <c r="C99" s="265" t="str">
        <f>VLOOKUP($A99,Questions!$A$3:$X$333,19,0)&amp;""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99" s="265" t="str">
        <f>VLOOKUP($A99,Questions!$A$3:$X$333,20,0)&amp;""</f>
        <v>If a weak response is given, it is appropriate to ask directed questions to get specific information. Ensure that questions are targeted to ensure responses will come from the appropriate party within the solution provider.</v>
      </c>
      <c r="E99" s="61"/>
      <c r="F99" s="61"/>
      <c r="G99" s="61"/>
      <c r="H99" s="61"/>
      <c r="I99" s="61"/>
      <c r="J99" s="61"/>
      <c r="K99" s="61"/>
      <c r="L99" s="61"/>
      <c r="M99" s="61"/>
      <c r="N99" s="61"/>
      <c r="O99" s="61"/>
      <c r="P99" s="61"/>
      <c r="Q99" s="61"/>
      <c r="R99" s="61"/>
      <c r="S99" s="61"/>
      <c r="T99" s="61"/>
      <c r="U99" s="61"/>
      <c r="V99" s="61"/>
      <c r="W99" s="61"/>
      <c r="X99" s="61"/>
      <c r="Y99" s="61"/>
      <c r="Z99" s="61"/>
    </row>
    <row r="100" ht="92.25" customHeight="1">
      <c r="A100" s="265" t="s">
        <v>149</v>
      </c>
      <c r="B100" s="265" t="str">
        <f>VLOOKUP($A100,Questions!$A$3:$X$333,2,0)&amp;""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0" s="265" t="str">
        <f>VLOOKUP($A100,Questions!$A$3:$X$333,19,0)&amp;""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v>
      </c>
      <c r="D100" s="265" t="str">
        <f>VLOOKUP($A100,Questions!$A$3:$X$333,20,0)&amp;""</f>
        <v>If a weak response is given, it is appropriate to ask directed questions to get specific information. Ensure that questions are targeted to ensure responses will come from the appropriate party within the solution provider.</v>
      </c>
      <c r="E100" s="61"/>
      <c r="F100" s="61"/>
      <c r="G100" s="61"/>
      <c r="H100" s="61"/>
      <c r="I100" s="61"/>
      <c r="J100" s="61"/>
      <c r="K100" s="61"/>
      <c r="L100" s="61"/>
      <c r="M100" s="61"/>
      <c r="N100" s="61"/>
      <c r="O100" s="61"/>
      <c r="P100" s="61"/>
      <c r="Q100" s="61"/>
      <c r="R100" s="61"/>
      <c r="S100" s="61"/>
      <c r="T100" s="61"/>
      <c r="U100" s="61"/>
      <c r="V100" s="61"/>
      <c r="W100" s="61"/>
      <c r="X100" s="61"/>
      <c r="Y100" s="61"/>
      <c r="Z100" s="61"/>
    </row>
    <row r="101" ht="65.25" customHeight="1">
      <c r="A101" s="265" t="s">
        <v>151</v>
      </c>
      <c r="B101" s="265" t="str">
        <f>VLOOKUP($A101,Questions!$A$3:$X$333,2,0)&amp;""</f>
        <v>Can you provide the institution documentation regarding the retention period for those logs, how logs are protected, and whether they are accessible to the customer (and if so, how)?*</v>
      </c>
      <c r="C101" s="265" t="str">
        <f>VLOOKUP($A101,Questions!$A$3:$X$333,19,0)&amp;""</f>
        <v>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v>
      </c>
      <c r="D101" s="265" t="str">
        <f>VLOOKUP($A101,Questions!$A$3:$X$333,20,0)&amp;""</f>
        <v>Follow-up inquiries for logging details will be institution/implementation specific.</v>
      </c>
      <c r="E101" s="61"/>
      <c r="F101" s="61"/>
      <c r="G101" s="61"/>
      <c r="H101" s="61"/>
      <c r="I101" s="61"/>
      <c r="J101" s="61"/>
      <c r="K101" s="61"/>
      <c r="L101" s="61"/>
      <c r="M101" s="61"/>
      <c r="N101" s="61"/>
      <c r="O101" s="61"/>
      <c r="P101" s="61"/>
      <c r="Q101" s="61"/>
      <c r="R101" s="61"/>
      <c r="S101" s="61"/>
      <c r="T101" s="61"/>
      <c r="U101" s="61"/>
      <c r="V101" s="61"/>
      <c r="W101" s="61"/>
      <c r="X101" s="61"/>
      <c r="Y101" s="61"/>
      <c r="Z101" s="61"/>
    </row>
    <row r="102" ht="69.0" customHeight="1">
      <c r="A102" s="265" t="s">
        <v>153</v>
      </c>
      <c r="B102" s="265" t="str">
        <f>VLOOKUP($A102,Questions!$A$3:$X$333,2,0)&amp;""</f>
        <v>For customers not using SSO, does your application support integration with other authentication and authorization systems?</v>
      </c>
      <c r="C102" s="265" t="str">
        <f>VLOOKUP($A102,Questions!$A$3:$X$333,19,0)&amp;""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v>
      </c>
      <c r="D102" s="265" t="str">
        <f>VLOOKUP($A102,Questions!$A$3:$X$333,20,0)&amp;""</f>
        <v>If a solution provider indicates that a system is stand-alone and cannot integrate with the institution's infrastructure, follow up with maturity questions and ask about other commodity type functions or other system requirements your institution may have.</v>
      </c>
      <c r="E102" s="61"/>
      <c r="F102" s="61"/>
      <c r="G102" s="61"/>
      <c r="H102" s="61"/>
      <c r="I102" s="61"/>
      <c r="J102" s="61"/>
      <c r="K102" s="61"/>
      <c r="L102" s="61"/>
      <c r="M102" s="61"/>
      <c r="N102" s="61"/>
      <c r="O102" s="61"/>
      <c r="P102" s="61"/>
      <c r="Q102" s="61"/>
      <c r="R102" s="61"/>
      <c r="S102" s="61"/>
      <c r="T102" s="61"/>
      <c r="U102" s="61"/>
      <c r="V102" s="61"/>
      <c r="W102" s="61"/>
      <c r="X102" s="61"/>
      <c r="Y102" s="61"/>
      <c r="Z102" s="61"/>
    </row>
    <row r="103" ht="57.75" customHeight="1">
      <c r="A103" s="265" t="s">
        <v>155</v>
      </c>
      <c r="B103" s="265" t="str">
        <f>VLOOKUP($A103,Questions!$A$3:$X$333,2,0)&amp;""</f>
        <v>Do you allow the customer to specify attribute mappings for any needed information beyond a user identifier? (e.g., Reference eduPerson, ePPA/ePPN/ePE)</v>
      </c>
      <c r="C103" s="265" t="str">
        <f>VLOOKUP($A103,Questions!$A$3:$X$333,19,0)&amp;""</f>
        <v>This questions allows an institution to know solution provider system limitations and to help them gauge the resources (that may be needed to implement) required to successfully integrate the solution with institution systems.</v>
      </c>
      <c r="D103" s="265" t="str">
        <f>VLOOKUP($A103,Questions!$A$3:$X$333,20,0)&amp;""</f>
        <v>Follow-up inquiries for attribute mapping requirements will be institution/implementation specific.</v>
      </c>
      <c r="E103" s="95"/>
      <c r="F103" s="61"/>
      <c r="G103" s="61"/>
      <c r="H103" s="61"/>
      <c r="I103" s="61"/>
      <c r="J103" s="61"/>
      <c r="K103" s="61"/>
      <c r="L103" s="61"/>
      <c r="M103" s="61"/>
      <c r="N103" s="61"/>
      <c r="O103" s="61"/>
      <c r="P103" s="61"/>
      <c r="Q103" s="61"/>
      <c r="R103" s="61"/>
      <c r="S103" s="61"/>
      <c r="T103" s="61"/>
      <c r="U103" s="61"/>
      <c r="V103" s="61"/>
      <c r="W103" s="61"/>
      <c r="X103" s="61"/>
      <c r="Y103" s="61"/>
      <c r="Z103" s="61"/>
    </row>
    <row r="104" ht="63.75" customHeight="1">
      <c r="A104" s="265" t="s">
        <v>157</v>
      </c>
      <c r="B104" s="265" t="str">
        <f>VLOOKUP($A104,Questions!$A$3:$X$333,2,0)&amp;""</f>
        <v>For customers not using SSO, does your application support directory integration for user accounts?</v>
      </c>
      <c r="C104" s="265" t="str">
        <f>VLOOKUP($A104,Questions!$A$3:$X$333,19,0)&amp;""</f>
        <v>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v>
      </c>
      <c r="D104" s="265" t="str">
        <f>VLOOKUP($A104,Questions!$A$3:$X$333,20,0)&amp;""</f>
        <v>Follow-up inquiries for system authentication will be unique to your institution (e.g., policy, infrastructure, etc.).</v>
      </c>
      <c r="E104" s="61"/>
      <c r="F104" s="61"/>
      <c r="G104" s="61"/>
      <c r="H104" s="61"/>
      <c r="I104" s="61"/>
      <c r="J104" s="61"/>
      <c r="K104" s="61"/>
      <c r="L104" s="61"/>
      <c r="M104" s="61"/>
      <c r="N104" s="61"/>
      <c r="O104" s="61"/>
      <c r="P104" s="61"/>
      <c r="Q104" s="61"/>
      <c r="R104" s="61"/>
      <c r="S104" s="61"/>
      <c r="T104" s="61"/>
      <c r="U104" s="61"/>
      <c r="V104" s="61"/>
      <c r="W104" s="61"/>
      <c r="X104" s="61"/>
      <c r="Y104" s="61"/>
      <c r="Z104" s="61"/>
    </row>
    <row r="105" ht="67.5" customHeight="1">
      <c r="A105" s="265" t="s">
        <v>159</v>
      </c>
      <c r="B105" s="265" t="str">
        <f>VLOOKUP($A105,Questions!$A$3:$X$333,2,0)&amp;""</f>
        <v>Does your solution support any of the following web SSO standards: SAML2 (with redirect flow), OIDC, CAS, or other?</v>
      </c>
      <c r="C105" s="265" t="str">
        <f>VLOOKUP($A105,Questions!$A$3:$X$333,19,0)&amp;""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105" s="265" t="str">
        <f>VLOOKUP($A105,Questions!$A$3:$X$333,20,0)&amp;""</f>
        <v>Follow-up inquiries for IAM requirements will be institution/implementation specific.</v>
      </c>
      <c r="E105" s="61"/>
      <c r="F105" s="61"/>
      <c r="G105" s="61"/>
      <c r="H105" s="61"/>
      <c r="I105" s="61"/>
      <c r="J105" s="61"/>
      <c r="K105" s="61"/>
      <c r="L105" s="61"/>
      <c r="M105" s="61"/>
      <c r="N105" s="61"/>
      <c r="O105" s="61"/>
      <c r="P105" s="61"/>
      <c r="Q105" s="61"/>
      <c r="R105" s="61"/>
      <c r="S105" s="61"/>
      <c r="T105" s="61"/>
      <c r="U105" s="61"/>
      <c r="V105" s="61"/>
      <c r="W105" s="61"/>
      <c r="X105" s="61"/>
      <c r="Y105" s="61"/>
      <c r="Z105" s="61"/>
    </row>
    <row r="106" ht="52.5" customHeight="1">
      <c r="A106" s="265" t="s">
        <v>161</v>
      </c>
      <c r="B106" s="265" t="str">
        <f>VLOOKUP($A106,Questions!$A$3:$X$333,2,0)&amp;""</f>
        <v>Do you support differentiation between email address and user identifier?</v>
      </c>
      <c r="C106" s="265" t="str">
        <f>VLOOKUP($A106,Questions!$A$3:$X$333,19,0)&amp;""</f>
        <v>This questions allows an institution to know solution provider system limitations and to help them gauge the resources (that may be needed to implement) required to successfully integrate the solution with institution systems.</v>
      </c>
      <c r="D106" s="265" t="str">
        <f>VLOOKUP($A106,Questions!$A$3:$X$333,20,0)&amp;""</f>
        <v>Follow-up inquiries for identifier requirements will be institution/implementation specific.</v>
      </c>
      <c r="E106" s="61"/>
      <c r="F106" s="61"/>
      <c r="G106" s="61"/>
      <c r="H106" s="61"/>
      <c r="I106" s="61"/>
      <c r="J106" s="61"/>
      <c r="K106" s="61"/>
      <c r="L106" s="61"/>
      <c r="M106" s="61"/>
      <c r="N106" s="61"/>
      <c r="O106" s="61"/>
      <c r="P106" s="61"/>
      <c r="Q106" s="61"/>
      <c r="R106" s="61"/>
      <c r="S106" s="61"/>
      <c r="T106" s="61"/>
      <c r="U106" s="61"/>
      <c r="V106" s="61"/>
      <c r="W106" s="61"/>
      <c r="X106" s="61"/>
      <c r="Y106" s="61"/>
      <c r="Z106" s="61"/>
    </row>
    <row r="107" ht="54.0" customHeight="1">
      <c r="A107" s="265" t="s">
        <v>163</v>
      </c>
      <c r="B107" s="265" t="str">
        <f>VLOOKUP($A107,Questions!$A$3:$X$333,2,0)&amp;""</f>
        <v>For customers not using SSO, does your application and/or user frontend/portal support multifactor authentication (e.g., Duo, Google Authenticator, OTP, etc.)?</v>
      </c>
      <c r="C107" s="265" t="str">
        <f>VLOOKUP($A107,Questions!$A$3:$X$333,19,0)&amp;""</f>
        <v>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v>
      </c>
      <c r="D107" s="265" t="str">
        <f>VLOOKUP($A107,Questions!$A$3:$X$333,20,0)&amp;""</f>
        <v>Ask the solution provider about hardware and software options, future roadmap for implementations and support, etc.</v>
      </c>
      <c r="E107" s="61"/>
      <c r="F107" s="61"/>
      <c r="G107" s="61"/>
      <c r="H107" s="61"/>
      <c r="I107" s="61"/>
      <c r="J107" s="61"/>
      <c r="K107" s="61"/>
      <c r="L107" s="61"/>
      <c r="M107" s="61"/>
      <c r="N107" s="61"/>
      <c r="O107" s="61"/>
      <c r="P107" s="61"/>
      <c r="Q107" s="61"/>
      <c r="R107" s="61"/>
      <c r="S107" s="61"/>
      <c r="T107" s="61"/>
      <c r="U107" s="61"/>
      <c r="V107" s="61"/>
      <c r="W107" s="61"/>
      <c r="X107" s="61"/>
      <c r="Y107" s="61"/>
      <c r="Z107" s="61"/>
    </row>
    <row r="108" ht="36.75" customHeight="1">
      <c r="A108" s="265" t="s">
        <v>165</v>
      </c>
      <c r="B108" s="265" t="str">
        <f>VLOOKUP($A108,Questions!$A$3:$X$333,2,0)&amp;""</f>
        <v>Does your application automatically lock the session or log out an account after a period of inactivity?</v>
      </c>
      <c r="C108" s="265" t="str">
        <f>VLOOKUP($A108,Questions!$A$3:$X$333,19,0)&amp;""</f>
        <v>This is a question to ensure account integrity and institutional data confidentiality.</v>
      </c>
      <c r="D108" s="265" t="str">
        <f>VLOOKUP($A108,Questions!$A$3:$X$333,20,0)&amp;""</f>
        <v>Follow-up inquiries for inactivity protections will be institution/implementation specific.</v>
      </c>
      <c r="E108" s="51" t="s">
        <v>696</v>
      </c>
      <c r="F108" s="61"/>
      <c r="G108" s="61"/>
      <c r="H108" s="61"/>
      <c r="I108" s="61"/>
      <c r="J108" s="61"/>
      <c r="K108" s="61"/>
      <c r="L108" s="61"/>
      <c r="M108" s="61"/>
      <c r="N108" s="61"/>
      <c r="O108" s="61"/>
      <c r="P108" s="61"/>
      <c r="Q108" s="61"/>
      <c r="R108" s="61"/>
      <c r="S108" s="61"/>
      <c r="T108" s="61"/>
      <c r="U108" s="61"/>
      <c r="V108" s="61"/>
      <c r="W108" s="61"/>
      <c r="X108" s="61"/>
      <c r="Y108" s="61"/>
      <c r="Z108" s="61"/>
    </row>
    <row r="109" ht="15.75" customHeight="1">
      <c r="A109" s="18" t="str">
        <f>VLOOKUP(LEFT($A110,4),'Auto Responses'!$N$4:$O$38,2,0)&amp;""</f>
        <v> Change Management</v>
      </c>
      <c r="B109" s="18"/>
      <c r="C109" s="32" t="str">
        <f>Questions!$S$2</f>
        <v>Reason for Question</v>
      </c>
      <c r="D109" s="32" t="str">
        <f>Questions!$T$2</f>
        <v>Follow-Up Inquiries/Responses</v>
      </c>
      <c r="E109" s="61"/>
      <c r="F109" s="61"/>
      <c r="G109" s="61"/>
      <c r="H109" s="61"/>
      <c r="I109" s="61"/>
      <c r="J109" s="61"/>
      <c r="K109" s="61"/>
      <c r="L109" s="61"/>
      <c r="M109" s="61"/>
      <c r="N109" s="61"/>
      <c r="O109" s="61"/>
      <c r="P109" s="61"/>
      <c r="Q109" s="61"/>
      <c r="R109" s="61"/>
      <c r="S109" s="61"/>
      <c r="T109" s="61"/>
      <c r="U109" s="61"/>
      <c r="V109" s="61"/>
      <c r="W109" s="61"/>
      <c r="X109" s="61"/>
      <c r="Y109" s="61"/>
      <c r="Z109" s="61"/>
    </row>
    <row r="110" ht="51.0" customHeight="1">
      <c r="A110" s="265" t="s">
        <v>72</v>
      </c>
      <c r="B110" s="265" t="str">
        <f>VLOOKUP($A110,Questions!$A$3:$X$333,2,0)&amp;""</f>
        <v>Will the institution be notified of major changes to your environment that could impact the institution's security posture?*</v>
      </c>
      <c r="C110" s="265" t="str">
        <f>VLOOKUP($A110,Questions!$A$3:$X$333,19,0)&amp;""</f>
        <v>Notification expectations should be set earlier in the contract/assessment process. Timelines, correspondence medium, and playbook details are all aspects to keep in mind when assessing this response.</v>
      </c>
      <c r="D110" s="265" t="str">
        <f>VLOOKUP($A110,Questions!$A$3:$X$333,20,0)&amp;""</f>
        <v>If the solution provider's response does not cover the details outlined in the reasoning, follow up and get specific responses for each, as needed.</v>
      </c>
      <c r="E110" s="61"/>
      <c r="F110" s="61"/>
      <c r="G110" s="61"/>
      <c r="H110" s="61"/>
      <c r="I110" s="61"/>
      <c r="J110" s="61"/>
      <c r="K110" s="61"/>
      <c r="L110" s="61"/>
      <c r="M110" s="61"/>
      <c r="N110" s="61"/>
      <c r="O110" s="61"/>
      <c r="P110" s="61"/>
      <c r="Q110" s="61"/>
      <c r="R110" s="61"/>
      <c r="S110" s="61"/>
      <c r="T110" s="61"/>
      <c r="U110" s="61"/>
      <c r="V110" s="61"/>
      <c r="W110" s="61"/>
      <c r="X110" s="61"/>
      <c r="Y110" s="61"/>
      <c r="Z110" s="61"/>
    </row>
    <row r="111" ht="57.0" customHeight="1">
      <c r="A111" s="265" t="s">
        <v>74</v>
      </c>
      <c r="B111" s="265" t="str">
        <f>VLOOKUP($A111,Questions!$A$3:$X$333,2,0)&amp;""</f>
        <v>Does the system support client customizations from one release to another?*</v>
      </c>
      <c r="C111" s="265" t="str">
        <f>VLOOKUP($A111,Questions!$A$3:$X$333,19,0)&amp;""</f>
        <v>The solution provider's solution characteristics and the institution's use case will determine the relevancy of this question. The purpose of this question is to understand the underlying infrastructure and how it is maintained across all customers.</v>
      </c>
      <c r="D111" s="265" t="str">
        <f>VLOOKUP($A111,Questions!$A$3:$X$333,20,0)&amp;""</f>
        <v>In cases where the solution is customized for customer use cases, ensure the solution provider's response covers all aspects of code migration, including backups, data conversions, local resources from the institution, etc., as it relates to code upgrades and/or version adoptions.</v>
      </c>
      <c r="E111" s="61"/>
      <c r="F111" s="61"/>
      <c r="G111" s="61"/>
      <c r="H111" s="61"/>
      <c r="I111" s="61"/>
      <c r="J111" s="61"/>
      <c r="K111" s="61"/>
      <c r="L111" s="61"/>
      <c r="M111" s="61"/>
      <c r="N111" s="61"/>
      <c r="O111" s="61"/>
      <c r="P111" s="61"/>
      <c r="Q111" s="61"/>
      <c r="R111" s="61"/>
      <c r="S111" s="61"/>
      <c r="T111" s="61"/>
      <c r="U111" s="61"/>
      <c r="V111" s="61"/>
      <c r="W111" s="61"/>
      <c r="X111" s="61"/>
      <c r="Y111" s="61"/>
      <c r="Z111" s="61"/>
    </row>
    <row r="112" ht="75.75" customHeight="1">
      <c r="A112" s="265" t="s">
        <v>76</v>
      </c>
      <c r="B112" s="265" t="str">
        <f>VLOOKUP($A112,Questions!$A$3:$X$333,2,0)&amp;""</f>
        <v>Do you have an implemented system configuration management process (e.g.,secure "gold" images, etc.)?*</v>
      </c>
      <c r="C112" s="265" t="str">
        <f>VLOOKUP($A112,Questions!$A$3:$X$333,19,0)&amp;""</f>
        <v>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v>
      </c>
      <c r="D112" s="265" t="str">
        <f>VLOOKUP($A112,Questions!$A$3:$X$333,20,0)&amp;""</f>
        <v>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c r="E112" s="61"/>
      <c r="F112" s="61"/>
      <c r="G112" s="61"/>
      <c r="H112" s="61"/>
      <c r="I112" s="61"/>
      <c r="J112" s="61"/>
      <c r="K112" s="61"/>
      <c r="L112" s="61"/>
      <c r="M112" s="61"/>
      <c r="N112" s="61"/>
      <c r="O112" s="61"/>
      <c r="P112" s="61"/>
      <c r="Q112" s="61"/>
      <c r="R112" s="61"/>
      <c r="S112" s="61"/>
      <c r="T112" s="61"/>
      <c r="U112" s="61"/>
      <c r="V112" s="61"/>
      <c r="W112" s="61"/>
      <c r="X112" s="61"/>
      <c r="Y112" s="61"/>
      <c r="Z112" s="61"/>
    </row>
    <row r="113" ht="54.0" customHeight="1">
      <c r="A113" s="265" t="s">
        <v>78</v>
      </c>
      <c r="B113" s="265" t="str">
        <f>VLOOKUP($A113,Questions!$A$3:$X$333,2,0)&amp;""</f>
        <v>Do you have a documented change management process?</v>
      </c>
      <c r="C113" s="265" t="str">
        <f>VLOOKUP($A113,Questions!$A$3:$X$333,19,0)&amp;""</f>
        <v>The lack of a change management function is indicative of immature program processes. Answers to this question can provide insight into how well their responses (on the HECVAT) represent their actual environment(s).</v>
      </c>
      <c r="D113" s="265" t="str">
        <f>VLOOKUP($A113,Questions!$A$3:$X$333,20,0)&amp;""</f>
        <v>If a weak response is given to this answer, response scrutiny should be increased. Questions about configuration management, system authority, and documentation are appropriate.</v>
      </c>
      <c r="E113" s="95"/>
      <c r="F113" s="61"/>
      <c r="G113" s="61"/>
      <c r="H113" s="61"/>
      <c r="I113" s="61"/>
      <c r="J113" s="61"/>
      <c r="K113" s="61"/>
      <c r="L113" s="61"/>
      <c r="M113" s="61"/>
      <c r="N113" s="61"/>
      <c r="O113" s="61"/>
      <c r="P113" s="61"/>
      <c r="Q113" s="61"/>
      <c r="R113" s="61"/>
      <c r="S113" s="61"/>
      <c r="T113" s="61"/>
      <c r="U113" s="61"/>
      <c r="V113" s="61"/>
      <c r="W113" s="61"/>
      <c r="X113" s="61"/>
      <c r="Y113" s="61"/>
      <c r="Z113" s="61"/>
    </row>
    <row r="114" ht="54.0" customHeight="1">
      <c r="A114" s="265" t="s">
        <v>80</v>
      </c>
      <c r="B114" s="265" t="str">
        <f>VLOOKUP($A114,Questions!$A$3:$X$333,2,0)&amp;""</f>
        <v>Does your change management process minimally include authorization, impact analysis, testing, and validation before moving changes to production?</v>
      </c>
      <c r="C114" s="265" t="str">
        <f>VLOOKUP($A114,Questions!$A$3:$X$333,19,0)&amp;""</f>
        <v>This question outlines a mature change management process. Changes should be analyzed for impact, officially approved, tested, and performed by authorized users.</v>
      </c>
      <c r="D114" s="265" t="str">
        <f>VLOOKUP($A114,Questions!$A$3:$X$333,20,0)&amp;""</f>
        <v>If the solution provider's response does not cover the details outlined in the reasoning, follow up and get specific responses, as needed.</v>
      </c>
      <c r="E114" s="95"/>
      <c r="F114" s="61"/>
      <c r="G114" s="61"/>
      <c r="H114" s="61"/>
      <c r="I114" s="61"/>
      <c r="J114" s="61"/>
      <c r="K114" s="61"/>
      <c r="L114" s="61"/>
      <c r="M114" s="61"/>
      <c r="N114" s="61"/>
      <c r="O114" s="61"/>
      <c r="P114" s="61"/>
      <c r="Q114" s="61"/>
      <c r="R114" s="61"/>
      <c r="S114" s="61"/>
      <c r="T114" s="61"/>
      <c r="U114" s="61"/>
      <c r="V114" s="61"/>
      <c r="W114" s="61"/>
      <c r="X114" s="61"/>
      <c r="Y114" s="61"/>
      <c r="Z114" s="61"/>
    </row>
    <row r="115" ht="51.0" customHeight="1">
      <c r="A115" s="265" t="s">
        <v>82</v>
      </c>
      <c r="B115" s="265" t="str">
        <f>VLOOKUP($A115,Questions!$A$3:$X$333,2,0)&amp;""</f>
        <v>Does your change management process verify that all required third-party libraries and dependencies are still supported with each major change?</v>
      </c>
      <c r="C115" s="265" t="str">
        <f>VLOOKUP($A115,Questions!$A$3:$X$333,19,0)&amp;""</f>
        <v>This question is fundamentally about supply chain. The solution provider should be able to document its procedures around tracking libraries maintained by third parties.</v>
      </c>
      <c r="D115" s="265" t="str">
        <f>VLOOKUP($A115,Questions!$A$3:$X$333,20,0)&amp;""</f>
        <v>If the solution provider's response does not cover the details outlined in the reasoning, follow-up and get specific responses for each, as needed.</v>
      </c>
      <c r="E115" s="61"/>
      <c r="F115" s="61"/>
      <c r="G115" s="61"/>
      <c r="H115" s="61"/>
      <c r="I115" s="61"/>
      <c r="J115" s="61"/>
      <c r="K115" s="61"/>
      <c r="L115" s="61"/>
      <c r="M115" s="61"/>
      <c r="N115" s="61"/>
      <c r="O115" s="61"/>
      <c r="P115" s="61"/>
      <c r="Q115" s="61"/>
      <c r="R115" s="61"/>
      <c r="S115" s="61"/>
      <c r="T115" s="61"/>
      <c r="U115" s="61"/>
      <c r="V115" s="61"/>
      <c r="W115" s="61"/>
      <c r="X115" s="61"/>
      <c r="Y115" s="61"/>
      <c r="Z115" s="61"/>
    </row>
    <row r="116" ht="39.75" customHeight="1">
      <c r="A116" s="265" t="s">
        <v>84</v>
      </c>
      <c r="B116" s="265" t="str">
        <f>VLOOKUP($A116,Questions!$A$3:$X$333,2,0)&amp;""</f>
        <v>Do you have policy and procedure, currently implemented, managing how critical patches are applied to all systems and applications?</v>
      </c>
      <c r="C116" s="265" t="str">
        <f>VLOOKUP($A116,Questions!$A$3:$X$333,19,0)&amp;""</f>
        <v>Answers to this question will reveal the solution provider’s knowledge of their IT assets and their ability to respond to notifications about their systems and software.</v>
      </c>
      <c r="D116" s="265" t="str">
        <f>VLOOKUP($A116,Questions!$A$3:$X$333,20,0)&amp;""</f>
        <v>Follow-up inquiries for the solution provider’s patching practices will be institution/implementation specific.</v>
      </c>
      <c r="E116" s="61"/>
      <c r="F116" s="61"/>
      <c r="G116" s="61"/>
      <c r="H116" s="61"/>
      <c r="I116" s="61"/>
      <c r="J116" s="61"/>
      <c r="K116" s="61"/>
      <c r="L116" s="61"/>
      <c r="M116" s="61"/>
      <c r="N116" s="61"/>
      <c r="O116" s="61"/>
      <c r="P116" s="61"/>
      <c r="Q116" s="61"/>
      <c r="R116" s="61"/>
      <c r="S116" s="61"/>
      <c r="T116" s="61"/>
      <c r="U116" s="61"/>
      <c r="V116" s="61"/>
      <c r="W116" s="61"/>
      <c r="X116" s="61"/>
      <c r="Y116" s="61"/>
      <c r="Z116" s="61"/>
    </row>
    <row r="117" ht="66.75" customHeight="1">
      <c r="A117" s="265" t="s">
        <v>86</v>
      </c>
      <c r="B117" s="265" t="str">
        <f>VLOOKUP($A117,Questions!$A$3:$X$333,2,0)&amp;""</f>
        <v>Have you implemented policies and procedures that guide how security risks are mitigated until patches can be applied?</v>
      </c>
      <c r="C117" s="265" t="str">
        <f>VLOOKUP($A117,Questions!$A$3:$X$333,19,0)&amp;""</f>
        <v>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v>
      </c>
      <c r="D117" s="265" t="str">
        <f>VLOOKUP($A117,Questions!$A$3:$X$333,20,0)&amp;""</f>
        <v>Follow-up inquiries for the solution providers patching practices will be institution/implementation specific.</v>
      </c>
      <c r="E117" s="61"/>
      <c r="F117" s="61"/>
      <c r="G117" s="61"/>
      <c r="H117" s="61"/>
      <c r="I117" s="61"/>
      <c r="J117" s="61"/>
      <c r="K117" s="61"/>
      <c r="L117" s="61"/>
      <c r="M117" s="61"/>
      <c r="N117" s="61"/>
      <c r="O117" s="61"/>
      <c r="P117" s="61"/>
      <c r="Q117" s="61"/>
      <c r="R117" s="61"/>
      <c r="S117" s="61"/>
      <c r="T117" s="61"/>
      <c r="U117" s="61"/>
      <c r="V117" s="61"/>
      <c r="W117" s="61"/>
      <c r="X117" s="61"/>
      <c r="Y117" s="61"/>
      <c r="Z117" s="61"/>
    </row>
    <row r="118" ht="86.25" customHeight="1">
      <c r="A118" s="265" t="s">
        <v>88</v>
      </c>
      <c r="B118" s="265" t="str">
        <f>VLOOKUP($A118,Questions!$A$3:$X$333,2,0)&amp;""</f>
        <v>Do clients have the option to not participate in or postpone an upgrade to a new release?</v>
      </c>
      <c r="C118" s="265" t="str">
        <f>VLOOKUP($A118,Questions!$A$3:$X$333,19,0)&amp;""</f>
        <v>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v>
      </c>
      <c r="D118" s="265" t="str">
        <f>VLOOKUP($A118,Questions!$A$3:$X$333,20,0)&amp;""</f>
        <v>Follow-up inquiries for solution version releases will be institution/implementation specific.</v>
      </c>
      <c r="E118" s="61"/>
      <c r="F118" s="61"/>
      <c r="G118" s="61"/>
      <c r="H118" s="61"/>
      <c r="I118" s="61"/>
      <c r="J118" s="61"/>
      <c r="K118" s="61"/>
      <c r="L118" s="61"/>
      <c r="M118" s="61"/>
      <c r="N118" s="61"/>
      <c r="O118" s="61"/>
      <c r="P118" s="61"/>
      <c r="Q118" s="61"/>
      <c r="R118" s="61"/>
      <c r="S118" s="61"/>
      <c r="T118" s="61"/>
      <c r="U118" s="61"/>
      <c r="V118" s="61"/>
      <c r="W118" s="61"/>
      <c r="X118" s="61"/>
      <c r="Y118" s="61"/>
      <c r="Z118" s="61"/>
    </row>
    <row r="119" ht="15.75" customHeight="1">
      <c r="A119" s="265" t="s">
        <v>89</v>
      </c>
      <c r="B119" s="265" t="str">
        <f>VLOOKUP($A119,Questions!$A$3:$X$333,2,0)&amp;""</f>
        <v>Do you have a fully implemented solution support strategy that defines how many concurrent versions you support?</v>
      </c>
      <c r="C119" s="265" t="str">
        <f>VLOOKUP($A119,Questions!$A$3:$X$333,19,0)&amp;""</f>
        <v>Supporting multiple versions of a solution is challenging. Understanding the solution provider’s strategy and resources will provide insight into its ability to adequately support their customers.</v>
      </c>
      <c r="D119" s="265" t="str">
        <f>VLOOKUP($A119,Questions!$A$3:$X$333,20,0)&amp;""</f>
        <v>Follow-up inquiries for the solution provider’s support of concurrent versions will be institution/implementation specific.</v>
      </c>
      <c r="E119" s="61"/>
      <c r="F119" s="61"/>
      <c r="G119" s="61"/>
      <c r="H119" s="61"/>
      <c r="I119" s="61"/>
      <c r="J119" s="61"/>
      <c r="K119" s="61"/>
      <c r="L119" s="61"/>
      <c r="M119" s="61"/>
      <c r="N119" s="61"/>
      <c r="O119" s="61"/>
      <c r="P119" s="61"/>
      <c r="Q119" s="61"/>
      <c r="R119" s="61"/>
      <c r="S119" s="61"/>
      <c r="T119" s="61"/>
      <c r="U119" s="61"/>
      <c r="V119" s="61"/>
      <c r="W119" s="61"/>
      <c r="X119" s="61"/>
      <c r="Y119" s="61"/>
      <c r="Z119" s="61"/>
    </row>
    <row r="120" ht="49.5" customHeight="1">
      <c r="A120" s="265" t="s">
        <v>91</v>
      </c>
      <c r="B120" s="265" t="str">
        <f>VLOOKUP($A120,Questions!$A$3:$X$333,2,0)&amp;""</f>
        <v>Do you have a release schedule for product updates?</v>
      </c>
      <c r="C120" s="265" t="str">
        <f>VLOOKUP($A120,Questions!$A$3:$X$333,19,0)&amp;""</f>
        <v>Answers to this question will reveal the solution provider’s ability to plan in the short term. This is valuable information for customers so they can anticipate updates and potential bug fixes.</v>
      </c>
      <c r="D120" s="265" t="str">
        <f>VLOOKUP($A120,Questions!$A$3:$X$333,20,0)&amp;""</f>
        <v>Follow-up inquiries for the solution provider’s solution update practices will be institution/implementation specific.</v>
      </c>
      <c r="E120" s="61"/>
      <c r="F120" s="61"/>
      <c r="G120" s="61"/>
      <c r="H120" s="61"/>
      <c r="I120" s="61"/>
      <c r="J120" s="61"/>
      <c r="K120" s="61"/>
      <c r="L120" s="61"/>
      <c r="M120" s="61"/>
      <c r="N120" s="61"/>
      <c r="O120" s="61"/>
      <c r="P120" s="61"/>
      <c r="Q120" s="61"/>
      <c r="R120" s="61"/>
      <c r="S120" s="61"/>
      <c r="T120" s="61"/>
      <c r="U120" s="61"/>
      <c r="V120" s="61"/>
      <c r="W120" s="61"/>
      <c r="X120" s="61"/>
      <c r="Y120" s="61"/>
      <c r="Z120" s="61"/>
    </row>
    <row r="121" ht="38.25" customHeight="1">
      <c r="A121" s="265" t="s">
        <v>93</v>
      </c>
      <c r="B121" s="265" t="str">
        <f>VLOOKUP($A121,Questions!$A$3:$X$333,2,0)&amp;""</f>
        <v>Do you have a technology roadmap, for at least the next two years, for enhancements and bug fixes for the solution being assessed?</v>
      </c>
      <c r="C121" s="265" t="str">
        <f>VLOOKUP($A121,Questions!$A$3:$X$333,19,0)&amp;""</f>
        <v>Answers to this question will reveal the solution provider’s ability to plan for the future of their solution.</v>
      </c>
      <c r="D121" s="265" t="str">
        <f>VLOOKUP($A121,Questions!$A$3:$X$333,20,0)&amp;""</f>
        <v>Follow-up inquiries for the solution provider’s technology planning practices will be institution/implementation specific.</v>
      </c>
      <c r="E121" s="61"/>
      <c r="F121" s="61"/>
      <c r="G121" s="61"/>
      <c r="H121" s="61"/>
      <c r="I121" s="61"/>
      <c r="J121" s="61"/>
      <c r="K121" s="61"/>
      <c r="L121" s="61"/>
      <c r="M121" s="61"/>
      <c r="N121" s="61"/>
      <c r="O121" s="61"/>
      <c r="P121" s="61"/>
      <c r="Q121" s="61"/>
      <c r="R121" s="61"/>
      <c r="S121" s="61"/>
      <c r="T121" s="61"/>
      <c r="U121" s="61"/>
      <c r="V121" s="61"/>
      <c r="W121" s="61"/>
      <c r="X121" s="61"/>
      <c r="Y121" s="61"/>
      <c r="Z121" s="61"/>
    </row>
    <row r="122" ht="84.75" customHeight="1">
      <c r="A122" s="265" t="s">
        <v>95</v>
      </c>
      <c r="B122" s="265" t="str">
        <f>VLOOKUP($A122,Questions!$A$3:$X$333,2,0)&amp;""</f>
        <v>Can solution updates be completed without institutional involvement (i.e., technically or organizationally)?</v>
      </c>
      <c r="C122" s="265" t="str">
        <f>VLOOKUP($A122,Questions!$A$3:$X$333,19,0)&amp;""</f>
        <v>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v>
      </c>
      <c r="D122" s="265" t="str">
        <f>VLOOKUP($A122,Questions!$A$3:$X$333,20,0)&amp;""</f>
        <v>Vague responses to this question should be investigated further. Ask for additional documentation for customer responsibilities (in the context of information technology/security).</v>
      </c>
      <c r="E122" s="61"/>
      <c r="F122" s="61"/>
      <c r="G122" s="61"/>
      <c r="H122" s="61"/>
      <c r="I122" s="61"/>
      <c r="J122" s="61"/>
      <c r="K122" s="61"/>
      <c r="L122" s="61"/>
      <c r="M122" s="61"/>
      <c r="N122" s="61"/>
      <c r="O122" s="61"/>
      <c r="P122" s="61"/>
      <c r="Q122" s="61"/>
      <c r="R122" s="61"/>
      <c r="S122" s="61"/>
      <c r="T122" s="61"/>
      <c r="U122" s="61"/>
      <c r="V122" s="61"/>
      <c r="W122" s="61"/>
      <c r="X122" s="61"/>
      <c r="Y122" s="61"/>
      <c r="Z122" s="61"/>
    </row>
    <row r="123" ht="58.5" customHeight="1">
      <c r="A123" s="265" t="s">
        <v>97</v>
      </c>
      <c r="B123" s="265" t="str">
        <f>VLOOKUP($A123,Questions!$A$3:$X$333,2,0)&amp;""</f>
        <v>Are upgrades or system changes installed during off-peak hours or in a manner that does not impact the customer?</v>
      </c>
      <c r="C123" s="265" t="str">
        <f>VLOOKUP($A123,Questions!$A$3:$X$333,19,0)&amp;""</f>
        <v>Restricting system updates to a standard maintenance timeframe is important for ensuring that changes to production systems do not impact operations. It’s also important for troubleshooting any problems that may occur as a result of the changes.</v>
      </c>
      <c r="D123" s="265" t="str">
        <f>VLOOKUP($A123,Questions!$A$3:$X$333,20,0)&amp;""</f>
        <v>If the solution provider's response does not cover the details outlined in the reasoning, follow up and get specific responses, as needed.</v>
      </c>
      <c r="E123" s="61"/>
      <c r="F123" s="61"/>
      <c r="G123" s="61"/>
      <c r="H123" s="61"/>
      <c r="I123" s="61"/>
      <c r="J123" s="61"/>
      <c r="K123" s="61"/>
      <c r="L123" s="61"/>
      <c r="M123" s="61"/>
      <c r="N123" s="61"/>
      <c r="O123" s="61"/>
      <c r="P123" s="61"/>
      <c r="Q123" s="61"/>
      <c r="R123" s="61"/>
      <c r="S123" s="61"/>
      <c r="T123" s="61"/>
      <c r="U123" s="61"/>
      <c r="V123" s="61"/>
      <c r="W123" s="61"/>
      <c r="X123" s="61"/>
      <c r="Y123" s="61"/>
      <c r="Z123" s="61"/>
    </row>
    <row r="124" ht="52.5" customHeight="1">
      <c r="A124" s="265" t="s">
        <v>99</v>
      </c>
      <c r="B124" s="265" t="str">
        <f>VLOOKUP($A124,Questions!$A$3:$X$333,2,0)&amp;""</f>
        <v>Do procedures exist to provide that emergency changes are documented and authorized (including after-the-fact approval)?</v>
      </c>
      <c r="C124" s="265" t="str">
        <f>VLOOKUP($A124,Questions!$A$3:$X$333,19,0)&amp;""</f>
        <v>In the context of the CIA triad, this question is focused on system integrity, ensuring that system changes are only executed by authorized users. In the event of emergency changes, accountability and post-action review are expected.</v>
      </c>
      <c r="D124" s="265" t="str">
        <f>VLOOKUP($A124,Questions!$A$3:$X$333,20,0)&amp;""</f>
        <v>Follow up with a robust question set if a solution provider cannot clearly state full control of the integrity of their system(s).</v>
      </c>
      <c r="E124" s="61"/>
      <c r="F124" s="61"/>
      <c r="G124" s="61"/>
      <c r="H124" s="61"/>
      <c r="I124" s="61"/>
      <c r="J124" s="61"/>
      <c r="K124" s="61"/>
      <c r="L124" s="61"/>
      <c r="M124" s="61"/>
      <c r="N124" s="61"/>
      <c r="O124" s="61"/>
      <c r="P124" s="61"/>
      <c r="Q124" s="61"/>
      <c r="R124" s="61"/>
      <c r="S124" s="61"/>
      <c r="T124" s="61"/>
      <c r="U124" s="61"/>
      <c r="V124" s="61"/>
      <c r="W124" s="61"/>
      <c r="X124" s="61"/>
      <c r="Y124" s="61"/>
      <c r="Z124" s="61"/>
    </row>
    <row r="125" ht="66.75" customHeight="1">
      <c r="A125" s="265" t="s">
        <v>101</v>
      </c>
      <c r="B125" s="265" t="str">
        <f>VLOOKUP($A125,Questions!$A$3:$X$333,2,0)&amp;""</f>
        <v>Do you have a systems management and configuration strategy that encompasses servers, appliances, cloud services, applications, and mobile devices (company and employee owned)?</v>
      </c>
      <c r="C125" s="265" t="str">
        <f>VLOOKUP($A125,Questions!$A$3:$X$333,19,0)&amp;""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125" s="265" t="str">
        <f>VLOOKUP($A125,Questions!$A$3:$X$333,20,0)&amp;""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125" s="51" t="s">
        <v>696</v>
      </c>
      <c r="F125" s="61"/>
      <c r="G125" s="61"/>
      <c r="H125" s="61"/>
      <c r="I125" s="61"/>
      <c r="J125" s="61"/>
      <c r="K125" s="61"/>
      <c r="L125" s="61"/>
      <c r="M125" s="61"/>
      <c r="N125" s="61"/>
      <c r="O125" s="61"/>
      <c r="P125" s="61"/>
      <c r="Q125" s="61"/>
      <c r="R125" s="61"/>
      <c r="S125" s="61"/>
      <c r="T125" s="61"/>
      <c r="U125" s="61"/>
      <c r="V125" s="61"/>
      <c r="W125" s="61"/>
      <c r="X125" s="61"/>
      <c r="Y125" s="61"/>
      <c r="Z125" s="61"/>
    </row>
    <row r="126" ht="15.75" customHeight="1">
      <c r="A126" s="18" t="str">
        <f>VLOOKUP(LEFT($A127,4),'Auto Responses'!$N$4:$O$38,2,0)&amp;""</f>
        <v> Data</v>
      </c>
      <c r="B126" s="18"/>
      <c r="C126" s="32" t="str">
        <f>Questions!$S$2</f>
        <v>Reason for Question</v>
      </c>
      <c r="D126" s="32" t="str">
        <f>Questions!$T$2</f>
        <v>Follow-Up Inquiries/Responses</v>
      </c>
      <c r="E126" s="61"/>
      <c r="F126" s="61"/>
      <c r="G126" s="61"/>
      <c r="H126" s="61"/>
      <c r="I126" s="61"/>
      <c r="J126" s="61"/>
      <c r="K126" s="61"/>
      <c r="L126" s="61"/>
      <c r="M126" s="61"/>
      <c r="N126" s="61"/>
      <c r="O126" s="61"/>
      <c r="P126" s="61"/>
      <c r="Q126" s="61"/>
      <c r="R126" s="61"/>
      <c r="S126" s="61"/>
      <c r="T126" s="61"/>
      <c r="U126" s="61"/>
      <c r="V126" s="61"/>
      <c r="W126" s="61"/>
      <c r="X126" s="61"/>
      <c r="Y126" s="61"/>
      <c r="Z126" s="61"/>
    </row>
    <row r="127" ht="50.25" customHeight="1">
      <c r="A127" s="265" t="s">
        <v>167</v>
      </c>
      <c r="B127" s="265" t="str">
        <f>VLOOKUP($A127,Questions!$A$3:$X$333,2,0)&amp;""</f>
        <v>Will the institution's data be stored on any devices (database servers, file servers, SAN, NAS, etc.) configured with non-RFC 1918/4193 (i.e., publicly routable) IP addresses?*</v>
      </c>
      <c r="C127" s="265" t="str">
        <f>VLOOKUP($A127,Questions!$A$3:$X$333,19,0)&amp;""</f>
        <v>Systems that are directly exposed to public internet resources are at greater risk than those that are not. Understanding the requirements for this configuration is important, particularly when assessing compensating controls.</v>
      </c>
      <c r="D127" s="265" t="str">
        <f>VLOOKUP($A127,Questions!$A$3:$X$333,20,0)&amp;""</f>
        <v>Ask the solution provider about its infrastructure and if there is a solution that eliminates the need for this environment.</v>
      </c>
      <c r="E127" s="61"/>
      <c r="F127" s="61"/>
      <c r="G127" s="61"/>
      <c r="H127" s="61"/>
      <c r="I127" s="61"/>
      <c r="J127" s="61"/>
      <c r="K127" s="61"/>
      <c r="L127" s="61"/>
      <c r="M127" s="61"/>
      <c r="N127" s="61"/>
      <c r="O127" s="61"/>
      <c r="P127" s="61"/>
      <c r="Q127" s="61"/>
      <c r="R127" s="61"/>
      <c r="S127" s="61"/>
      <c r="T127" s="61"/>
      <c r="U127" s="61"/>
      <c r="V127" s="61"/>
      <c r="W127" s="61"/>
      <c r="X127" s="61"/>
      <c r="Y127" s="61"/>
      <c r="Z127" s="61"/>
    </row>
    <row r="128" ht="42.0" customHeight="1">
      <c r="A128" s="265" t="s">
        <v>169</v>
      </c>
      <c r="B128" s="265" t="str">
        <f>VLOOKUP($A128,Questions!$A$3:$X$333,2,0)&amp;""</f>
        <v>Is the transport of sensitive data encrypted using security protocols/algorithms (e.g., system-to-client)?*</v>
      </c>
      <c r="C128" s="265" t="str">
        <f>VLOOKUP($A128,Questions!$A$3:$X$333,19,0)&amp;""</f>
        <v>The need for encryption in transport is unique to your institution's implementation of a system. In particular, the data flow between the system and the end users of the solution.</v>
      </c>
      <c r="D128" s="265" t="str">
        <f>VLOOKUP($A128,Questions!$A$3:$X$333,20,0)&amp;""</f>
        <v>Follow-up inquiries for data encryption between the system and end-users will be institution/implementation specific.</v>
      </c>
      <c r="E128" s="61"/>
      <c r="F128" s="61"/>
      <c r="G128" s="61"/>
      <c r="H128" s="61"/>
      <c r="I128" s="61"/>
      <c r="J128" s="61"/>
      <c r="K128" s="61"/>
      <c r="L128" s="61"/>
      <c r="M128" s="61"/>
      <c r="N128" s="61"/>
      <c r="O128" s="61"/>
      <c r="P128" s="61"/>
      <c r="Q128" s="61"/>
      <c r="R128" s="61"/>
      <c r="S128" s="61"/>
      <c r="T128" s="61"/>
      <c r="U128" s="61"/>
      <c r="V128" s="61"/>
      <c r="W128" s="61"/>
      <c r="X128" s="61"/>
      <c r="Y128" s="61"/>
      <c r="Z128" s="61"/>
    </row>
    <row r="129" ht="54.75" customHeight="1">
      <c r="A129" s="265" t="s">
        <v>171</v>
      </c>
      <c r="B129" s="265" t="str">
        <f>VLOOKUP($A129,Questions!$A$3:$X$333,2,0)&amp;""</f>
        <v>Is the storage of sensitive data encrypted using security protocols/algorithms (e.g., disk encryption, at-rest, files, and within a running database)?*</v>
      </c>
      <c r="C129" s="265" t="str">
        <f>VLOOKUP($A129,Questions!$A$3:$X$333,19,0)&amp;""</f>
        <v>The need for encryption at-rest is unique to your institution's implementation of a system. In particular, system components, architectures, and data flows all factor into the need for this control.</v>
      </c>
      <c r="D129" s="265" t="str">
        <f>VLOOKUP($A129,Questions!$A$3:$X$333,20,0)&amp;""</f>
        <v>Follow-up inquiries for data encryption at-rest will be institution/implementation specific.</v>
      </c>
      <c r="E129" s="95"/>
      <c r="F129" s="61"/>
      <c r="G129" s="61"/>
      <c r="H129" s="61"/>
      <c r="I129" s="61"/>
      <c r="J129" s="61"/>
      <c r="K129" s="61"/>
      <c r="L129" s="61"/>
      <c r="M129" s="61"/>
      <c r="N129" s="61"/>
      <c r="O129" s="61"/>
      <c r="P129" s="61"/>
      <c r="Q129" s="61"/>
      <c r="R129" s="61"/>
      <c r="S129" s="61"/>
      <c r="T129" s="61"/>
      <c r="U129" s="61"/>
      <c r="V129" s="61"/>
      <c r="W129" s="61"/>
      <c r="X129" s="61"/>
      <c r="Y129" s="61"/>
      <c r="Z129" s="61"/>
    </row>
    <row r="130" ht="64.5" customHeight="1">
      <c r="A130" s="265" t="s">
        <v>173</v>
      </c>
      <c r="B130" s="265" t="str">
        <f>VLOOKUP($A130,Questions!$A$3:$X$333,2,0)&amp;""</f>
        <v>Do all cryptographic modules in use in your solution conform to the Federal Information Processing Standards (FIPS PUB 140-2 or 140-3)?*</v>
      </c>
      <c r="C130" s="265" t="str">
        <f>VLOOKUP($A130,Questions!$A$3:$X$333,19,0)&amp;""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130" s="265" t="str">
        <f>VLOOKUP($A130,Questions!$A$3:$X$333,20,0)&amp;""</f>
        <v>If the solution provider cannot accommodate open standards encryption requirements, direct them to NIST's Cryptographic Standards and Guidelines document &lt;https://csrc.nist.gov/Projects/Cryptographic-Standards-and-Guidelines&gt;.</v>
      </c>
      <c r="E130" s="95"/>
      <c r="F130" s="61"/>
      <c r="G130" s="61"/>
      <c r="H130" s="61"/>
      <c r="I130" s="61"/>
      <c r="J130" s="61"/>
      <c r="K130" s="61"/>
      <c r="L130" s="61"/>
      <c r="M130" s="61"/>
      <c r="N130" s="61"/>
      <c r="O130" s="61"/>
      <c r="P130" s="61"/>
      <c r="Q130" s="61"/>
      <c r="R130" s="61"/>
      <c r="S130" s="61"/>
      <c r="T130" s="61"/>
      <c r="U130" s="61"/>
      <c r="V130" s="61"/>
      <c r="W130" s="61"/>
      <c r="X130" s="61"/>
      <c r="Y130" s="61"/>
      <c r="Z130" s="61"/>
    </row>
    <row r="131" ht="53.25" customHeight="1">
      <c r="A131" s="265" t="s">
        <v>175</v>
      </c>
      <c r="B131" s="265" t="str">
        <f>VLOOKUP($A131,Questions!$A$3:$X$333,2,0)&amp;""</f>
        <v>Will the institution's data be available within the system for a period of time at the completion of this contract?*</v>
      </c>
      <c r="C131" s="265" t="str">
        <f>VLOOKUP($A131,Questions!$A$3:$X$333,19,0)&amp;""</f>
        <v>When cancelling a solution, an institution will commonly want all institutional data that was provided to a solution provider. This questions allows the solution provider to state their general practices when a customer leaves their environment.</v>
      </c>
      <c r="D131" s="265" t="str">
        <f>VLOOKUP($A131,Questions!$A$3:$X$333,20,0)&amp;""</f>
        <v>A solution provider's response should be clear and concise. Be wary of vague responses to this questions and inquire about export specifics, as needed.</v>
      </c>
      <c r="E131" s="61"/>
      <c r="F131" s="61"/>
      <c r="G131" s="61"/>
      <c r="H131" s="61"/>
      <c r="I131" s="61"/>
      <c r="J131" s="61"/>
      <c r="K131" s="61"/>
      <c r="L131" s="61"/>
      <c r="M131" s="61"/>
      <c r="N131" s="61"/>
      <c r="O131" s="61"/>
      <c r="P131" s="61"/>
      <c r="Q131" s="61"/>
      <c r="R131" s="61"/>
      <c r="S131" s="61"/>
      <c r="T131" s="61"/>
      <c r="U131" s="61"/>
      <c r="V131" s="61"/>
      <c r="W131" s="61"/>
      <c r="X131" s="61"/>
      <c r="Y131" s="61"/>
      <c r="Z131" s="61"/>
    </row>
    <row r="132" ht="50.25" customHeight="1">
      <c r="A132" s="265" t="s">
        <v>177</v>
      </c>
      <c r="B132" s="265" t="str">
        <f>VLOOKUP($A132,Questions!$A$3:$X$333,2,0)&amp;""</f>
        <v>Are ownership rights to all data, inputs, outputs, and metadata retained even through a provider acquisition or bankruptcy event?*</v>
      </c>
      <c r="C132" s="265" t="str">
        <f>VLOOKUP($A132,Questions!$A$3:$X$333,19,0)&amp;""</f>
        <v>This question clarifies the position of the institution in the case of acquisition or bankruptcy. Expect clear responses to this question. If they are vague, be sure to follow up based on institutional counsel guidance.</v>
      </c>
      <c r="D132" s="265" t="str">
        <f>VLOOKUP($A132,Questions!$A$3:$X$333,20,0)&amp;""</f>
        <v>If a solution provider's response is unsatisfactory, engage institutional counsel to appropriately address any ownership concerns.</v>
      </c>
      <c r="E132" s="61"/>
      <c r="F132" s="61"/>
      <c r="G132" s="61"/>
      <c r="H132" s="61"/>
      <c r="I132" s="61"/>
      <c r="J132" s="61"/>
      <c r="K132" s="61"/>
      <c r="L132" s="61"/>
      <c r="M132" s="61"/>
      <c r="N132" s="61"/>
      <c r="O132" s="61"/>
      <c r="P132" s="61"/>
      <c r="Q132" s="61"/>
      <c r="R132" s="61"/>
      <c r="S132" s="61"/>
      <c r="T132" s="61"/>
      <c r="U132" s="61"/>
      <c r="V132" s="61"/>
      <c r="W132" s="61"/>
      <c r="X132" s="61"/>
      <c r="Y132" s="61"/>
      <c r="Z132" s="61"/>
    </row>
    <row r="133" ht="63.75" customHeight="1">
      <c r="A133" s="265" t="s">
        <v>179</v>
      </c>
      <c r="B133" s="265" t="str">
        <f>VLOOKUP($A133,Questions!$A$3:$X$333,2,0)&amp;""</f>
        <v>Do backups containing the institution's data ever leave the institution's data zone either physically or via network routing?*</v>
      </c>
      <c r="C133" s="265" t="str">
        <f>VLOOKUP($A133,Questions!$A$3:$X$333,19,0)&amp;""</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33" s="265" t="str">
        <f>VLOOKUP($A133,Questions!$A$3:$X$333,20,0)&amp;""</f>
        <v>Follow-up inquiries for data backup procedures/practices will be institution/implementation specific.</v>
      </c>
      <c r="E133" s="61"/>
      <c r="F133" s="61"/>
      <c r="G133" s="61"/>
      <c r="H133" s="61"/>
      <c r="I133" s="61"/>
      <c r="J133" s="61"/>
      <c r="K133" s="61"/>
      <c r="L133" s="61"/>
      <c r="M133" s="61"/>
      <c r="N133" s="61"/>
      <c r="O133" s="61"/>
      <c r="P133" s="61"/>
      <c r="Q133" s="61"/>
      <c r="R133" s="61"/>
      <c r="S133" s="61"/>
      <c r="T133" s="61"/>
      <c r="U133" s="61"/>
      <c r="V133" s="61"/>
      <c r="W133" s="61"/>
      <c r="X133" s="61"/>
      <c r="Y133" s="61"/>
      <c r="Z133" s="61"/>
    </row>
    <row r="134" ht="56.25" customHeight="1">
      <c r="A134" s="265" t="s">
        <v>181</v>
      </c>
      <c r="B134" s="265" t="str">
        <f>VLOOKUP($A134,Questions!$A$3:$X$333,2,0)&amp;""</f>
        <v>Is media used for long-term retention of business data and archival purposes stored in a secure, environmentally protected area?*</v>
      </c>
      <c r="C134" s="265" t="str">
        <f>VLOOKUP($A134,Questions!$A$3:$X$333,19,0)&amp;""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34" s="265" t="str">
        <f>VLOOKUP($A134,Questions!$A$3:$X$333,20,0)&amp;""</f>
        <v>Vague responses to this question should be investigated further. Ask for additional documentation and verify that procedure (and possibly training) exists to ensure proper media handling activity.</v>
      </c>
      <c r="E134" s="61"/>
      <c r="F134" s="61"/>
      <c r="G134" s="61"/>
      <c r="H134" s="61"/>
      <c r="I134" s="61"/>
      <c r="J134" s="61"/>
      <c r="K134" s="61"/>
      <c r="L134" s="61"/>
      <c r="M134" s="61"/>
      <c r="N134" s="61"/>
      <c r="O134" s="61"/>
      <c r="P134" s="61"/>
      <c r="Q134" s="61"/>
      <c r="R134" s="61"/>
      <c r="S134" s="61"/>
      <c r="T134" s="61"/>
      <c r="U134" s="61"/>
      <c r="V134" s="61"/>
      <c r="W134" s="61"/>
      <c r="X134" s="61"/>
      <c r="Y134" s="61"/>
      <c r="Z134" s="61"/>
    </row>
    <row r="135" ht="56.25" customHeight="1">
      <c r="A135" s="265" t="s">
        <v>183</v>
      </c>
      <c r="B135" s="265" t="str">
        <f>VLOOKUP($A135,Questions!$A$3:$X$333,2,0)&amp;""</f>
        <v>At the completion of this contract, will data be returned to the institution and/or deleted from all your systems and archives?</v>
      </c>
      <c r="C135" s="265" t="str">
        <f>VLOOKUP($A135,Questions!$A$3:$X$333,19,0)&amp;""</f>
        <v>When cancelling a solution, an institution will commonly want all institutional data that was provided to a solution provider. This question allows the solution provider to state its general practices when a customer leaves its environment.</v>
      </c>
      <c r="D135" s="265" t="str">
        <f>VLOOKUP($A135,Questions!$A$3:$X$333,20,0)&amp;""</f>
        <v>A solution provider's response should be clear and concise. Be wary of vague responses to this questions and inquire about export specifics, as needed.</v>
      </c>
      <c r="E135" s="61"/>
      <c r="F135" s="61"/>
      <c r="G135" s="61"/>
      <c r="H135" s="61"/>
      <c r="I135" s="61"/>
      <c r="J135" s="61"/>
      <c r="K135" s="61"/>
      <c r="L135" s="61"/>
      <c r="M135" s="61"/>
      <c r="N135" s="61"/>
      <c r="O135" s="61"/>
      <c r="P135" s="61"/>
      <c r="Q135" s="61"/>
      <c r="R135" s="61"/>
      <c r="S135" s="61"/>
      <c r="T135" s="61"/>
      <c r="U135" s="61"/>
      <c r="V135" s="61"/>
      <c r="W135" s="61"/>
      <c r="X135" s="61"/>
      <c r="Y135" s="61"/>
      <c r="Z135" s="61"/>
    </row>
    <row r="136" ht="53.25" customHeight="1">
      <c r="A136" s="265" t="s">
        <v>185</v>
      </c>
      <c r="B136" s="265" t="str">
        <f>VLOOKUP($A136,Questions!$A$3:$X$333,2,0)&amp;""</f>
        <v>Can the institution extract a full or partial backup of data?</v>
      </c>
      <c r="C136" s="265" t="str">
        <f>VLOOKUP($A136,Questions!$A$3:$X$333,19,0)&amp;""</f>
        <v>When cancelling a solution, an institution will commonly want all institutional data that was provided to a solution provider. The solution provider's response should verify if the institution can extract data or if it is a manual extraction by solution provider staff.</v>
      </c>
      <c r="D136" s="265" t="str">
        <f>VLOOKUP($A136,Questions!$A$3:$X$333,20,0)&amp;""</f>
        <v>A solution provider's response should be clear and concise. Be wary of vague responses to this questions and inquire about export specifics, as needed.</v>
      </c>
      <c r="E136" s="61"/>
      <c r="F136" s="61"/>
      <c r="G136" s="61"/>
      <c r="H136" s="61"/>
      <c r="I136" s="61"/>
      <c r="J136" s="61"/>
      <c r="K136" s="61"/>
      <c r="L136" s="61"/>
      <c r="M136" s="61"/>
      <c r="N136" s="61"/>
      <c r="O136" s="61"/>
      <c r="P136" s="61"/>
      <c r="Q136" s="61"/>
      <c r="R136" s="61"/>
      <c r="S136" s="61"/>
      <c r="T136" s="61"/>
      <c r="U136" s="61"/>
      <c r="V136" s="61"/>
      <c r="W136" s="61"/>
      <c r="X136" s="61"/>
      <c r="Y136" s="61"/>
      <c r="Z136" s="61"/>
    </row>
    <row r="137" ht="46.5" customHeight="1">
      <c r="A137" s="265" t="s">
        <v>187</v>
      </c>
      <c r="B137" s="265" t="str">
        <f>VLOOKUP($A137,Questions!$A$3:$X$333,2,0)&amp;""</f>
        <v>Do current backups include all operating system software, utilities, security software, application software, and data files necessary for recovery?</v>
      </c>
      <c r="C137" s="265" t="str">
        <f>VLOOKUP($A137,Questions!$A$3:$X$333,19,0)&amp;""</f>
        <v>The purpose of this question is to define the scope of backup operations and the scope at which a solution provider may readily recover when backup restoration is required.</v>
      </c>
      <c r="D137" s="265" t="str">
        <f>VLOOKUP($A137,Questions!$A$3:$X$333,20,0)&amp;""</f>
        <v>Follow-up inquiries for backup content scope will be institution/implementation specific.</v>
      </c>
      <c r="E137" s="61"/>
      <c r="F137" s="61"/>
      <c r="G137" s="61"/>
      <c r="H137" s="61"/>
      <c r="I137" s="61"/>
      <c r="J137" s="61"/>
      <c r="K137" s="61"/>
      <c r="L137" s="61"/>
      <c r="M137" s="61"/>
      <c r="N137" s="61"/>
      <c r="O137" s="61"/>
      <c r="P137" s="61"/>
      <c r="Q137" s="61"/>
      <c r="R137" s="61"/>
      <c r="S137" s="61"/>
      <c r="T137" s="61"/>
      <c r="U137" s="61"/>
      <c r="V137" s="61"/>
      <c r="W137" s="61"/>
      <c r="X137" s="61"/>
      <c r="Y137" s="61"/>
      <c r="Z137" s="61"/>
    </row>
    <row r="138" ht="74.25" customHeight="1">
      <c r="A138" s="265" t="s">
        <v>189</v>
      </c>
      <c r="B138" s="265" t="str">
        <f>VLOOKUP($A138,Questions!$A$3:$X$333,2,0)&amp;""</f>
        <v>Are you performing off-site backups (i.e., digitally moved off site)?</v>
      </c>
      <c r="C138" s="265" t="str">
        <f>VLOOKUP($A138,Questions!$A$3:$X$333,19,0)&amp;""</f>
        <v>When data is moved digitally (e.g., cloud provider, solution provider-owned facility, etc.) off-site, the policies and implemented procedures are important to know. The protections implemented to prevent compromise will be technical in nature and should be well-documented.</v>
      </c>
      <c r="D138" s="265" t="str">
        <f>VLOOKUP($A138,Questions!$A$3:$X$333,20,0)&amp;""</f>
        <v>Follow-up inquiries for off-site, digital backups will be institution/implementation specific.</v>
      </c>
      <c r="E138" s="61"/>
      <c r="F138" s="61"/>
      <c r="G138" s="61"/>
      <c r="H138" s="61"/>
      <c r="I138" s="61"/>
      <c r="J138" s="61"/>
      <c r="K138" s="61"/>
      <c r="L138" s="61"/>
      <c r="M138" s="61"/>
      <c r="N138" s="61"/>
      <c r="O138" s="61"/>
      <c r="P138" s="61"/>
      <c r="Q138" s="61"/>
      <c r="R138" s="61"/>
      <c r="S138" s="61"/>
      <c r="T138" s="61"/>
      <c r="U138" s="61"/>
      <c r="V138" s="61"/>
      <c r="W138" s="61"/>
      <c r="X138" s="61"/>
      <c r="Y138" s="61"/>
      <c r="Z138" s="61"/>
    </row>
    <row r="139" ht="56.25" customHeight="1">
      <c r="A139" s="265" t="s">
        <v>191</v>
      </c>
      <c r="B139" s="265" t="str">
        <f>VLOOKUP($A139,Questions!$A$3:$X$333,2,0)&amp;""</f>
        <v>Are physical backups taken off-site (i.e., physically moved off site)?</v>
      </c>
      <c r="C139" s="265" t="str">
        <f>VLOOKUP($A139,Questions!$A$3:$X$333,19,0)&amp;""</f>
        <v>When data is moved physically (e.g.,HDD, print, etc.) off-site, the policies and implemented procedures are important to know. Unencrypted data taken outside secured areas introduces unnecessary risks.</v>
      </c>
      <c r="D139" s="265" t="str">
        <f>VLOOKUP($A139,Questions!$A$3:$X$333,20,0)&amp;""</f>
        <v>Follow-up inquiries for off-site, physical backups will be institution/implementation specific.</v>
      </c>
      <c r="E139" s="61"/>
      <c r="F139" s="61"/>
      <c r="G139" s="61"/>
      <c r="H139" s="61"/>
      <c r="I139" s="61"/>
      <c r="J139" s="61"/>
      <c r="K139" s="61"/>
      <c r="L139" s="61"/>
      <c r="M139" s="61"/>
      <c r="N139" s="61"/>
      <c r="O139" s="61"/>
      <c r="P139" s="61"/>
      <c r="Q139" s="61"/>
      <c r="R139" s="61"/>
      <c r="S139" s="61"/>
      <c r="T139" s="61"/>
      <c r="U139" s="61"/>
      <c r="V139" s="61"/>
      <c r="W139" s="61"/>
      <c r="X139" s="61"/>
      <c r="Y139" s="61"/>
      <c r="Z139" s="61"/>
    </row>
    <row r="140" ht="60.0" customHeight="1">
      <c r="A140" s="265" t="s">
        <v>193</v>
      </c>
      <c r="B140" s="265" t="str">
        <f>VLOOKUP($A140,Questions!$A$3:$X$333,2,0)&amp;""</f>
        <v>Are data backups encrypted?</v>
      </c>
      <c r="C140" s="265" t="str">
        <f>VLOOKUP($A140,Questions!$A$3:$X$333,19,0)&amp;""</f>
        <v>The need for encryption at rest (for backups) is unique to your institution's implementation of a system. In particular, system components, architectures, and data flows all factor into the need for this control.</v>
      </c>
      <c r="D140" s="265" t="str">
        <f>VLOOKUP($A140,Questions!$A$3:$X$333,20,0)&amp;""</f>
        <v>Follow-up inquiries for data backup encryption at-rest will be institution/implementation specific.</v>
      </c>
      <c r="E140" s="61"/>
      <c r="F140" s="61"/>
      <c r="G140" s="61"/>
      <c r="H140" s="61"/>
      <c r="I140" s="61"/>
      <c r="J140" s="61"/>
      <c r="K140" s="61"/>
      <c r="L140" s="61"/>
      <c r="M140" s="61"/>
      <c r="N140" s="61"/>
      <c r="O140" s="61"/>
      <c r="P140" s="61"/>
      <c r="Q140" s="61"/>
      <c r="R140" s="61"/>
      <c r="S140" s="61"/>
      <c r="T140" s="61"/>
      <c r="U140" s="61"/>
      <c r="V140" s="61"/>
      <c r="W140" s="61"/>
      <c r="X140" s="61"/>
      <c r="Y140" s="61"/>
      <c r="Z140" s="61"/>
    </row>
    <row r="141" ht="72.0" customHeight="1">
      <c r="A141" s="265" t="s">
        <v>195</v>
      </c>
      <c r="B141" s="265" t="str">
        <f>VLOOKUP($A141,Questions!$A$3:$X$333,2,0)&amp;""</f>
        <v>Do you have a media handling process that is documented and currently implemented that meets established business needs and regulatory requirements, including end-of-life, repurposing, and data-sanitization procedures?</v>
      </c>
      <c r="C141" s="265" t="str">
        <f>VLOOKUP($A141,Questions!$A$3:$X$333,19,0)&amp;""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41" s="265" t="str">
        <f>VLOOKUP($A141,Questions!$A$3:$X$333,20,0)&amp;""</f>
        <v>Vague responses to this question should be investigated further. Ask for additional documentation and verify that procedure (and possibly training) exists to ensure proper media handling activity.</v>
      </c>
      <c r="E141" s="61"/>
      <c r="F141" s="61"/>
      <c r="G141" s="61"/>
      <c r="H141" s="61"/>
      <c r="I141" s="61"/>
      <c r="J141" s="61"/>
      <c r="K141" s="61"/>
      <c r="L141" s="61"/>
      <c r="M141" s="61"/>
      <c r="N141" s="61"/>
      <c r="O141" s="61"/>
      <c r="P141" s="61"/>
      <c r="Q141" s="61"/>
      <c r="R141" s="61"/>
      <c r="S141" s="61"/>
      <c r="T141" s="61"/>
      <c r="U141" s="61"/>
      <c r="V141" s="61"/>
      <c r="W141" s="61"/>
      <c r="X141" s="61"/>
      <c r="Y141" s="61"/>
      <c r="Z141" s="61"/>
    </row>
    <row r="142" ht="56.25" customHeight="1">
      <c r="A142" s="265" t="s">
        <v>197</v>
      </c>
      <c r="B142" s="265" t="str">
        <f>VLOOKUP($A142,Questions!$A$3:$X$333,2,0)&amp;""</f>
        <v>Does the process described in DATA-15 adhere to DoD 5220.22-M and/or NIST SP 800-88 standards?</v>
      </c>
      <c r="C142" s="265" t="str">
        <f>VLOOKUP($A142,Questions!$A$3:$X$333,19,0)&amp;""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42" s="265" t="str">
        <f>VLOOKUP($A142,Questions!$A$3:$X$333,20,0)&amp;""</f>
        <v>Follow-up inquiries for DoD 5220.22-M and/or SP800-88 standards will be institution specific.</v>
      </c>
      <c r="E142" s="61"/>
      <c r="F142" s="61"/>
      <c r="G142" s="61"/>
      <c r="H142" s="61"/>
      <c r="I142" s="61"/>
      <c r="J142" s="61"/>
      <c r="K142" s="61"/>
      <c r="L142" s="61"/>
      <c r="M142" s="61"/>
      <c r="N142" s="61"/>
      <c r="O142" s="61"/>
      <c r="P142" s="61"/>
      <c r="Q142" s="61"/>
      <c r="R142" s="61"/>
      <c r="S142" s="61"/>
      <c r="T142" s="61"/>
      <c r="U142" s="61"/>
      <c r="V142" s="61"/>
      <c r="W142" s="61"/>
      <c r="X142" s="61"/>
      <c r="Y142" s="61"/>
      <c r="Z142" s="61"/>
    </row>
    <row r="143" ht="68.25" customHeight="1">
      <c r="A143" s="265" t="s">
        <v>198</v>
      </c>
      <c r="B143" s="265" t="str">
        <f>VLOOKUP($A143,Questions!$A$3:$X$333,2,0)&amp;""</f>
        <v>Does your staff (or third party) have access to institutional data (e.g., financial, PHI, or other sensitive information) through any means?</v>
      </c>
      <c r="C143" s="265" t="str">
        <f>VLOOKUP($A143,Questions!$A$3:$X$333,19,0)&amp;""</f>
        <v>Confidentiality is the focus of this question. Based on the capabilities of solution provider administrators, the institution may require additional safeguards to protect the confidentiality of data stored by or shared with a solution provider (e.g., additional layer of encryption, etc.).</v>
      </c>
      <c r="D143" s="265" t="str">
        <f>VLOOKUP($A143,Questions!$A$3:$X$333,20,0)&amp;""</f>
        <v>If institutional data is visible by the solution provider's system administrators, follow up with the solution provider to understand the scope of visibility, process/procedure that administrators follow, and use cases when administrators are allowed to access (view) institutional data.</v>
      </c>
      <c r="E143" s="61"/>
      <c r="F143" s="61"/>
      <c r="G143" s="61"/>
      <c r="H143" s="61"/>
      <c r="I143" s="61"/>
      <c r="J143" s="61"/>
      <c r="K143" s="61"/>
      <c r="L143" s="61"/>
      <c r="M143" s="61"/>
      <c r="N143" s="61"/>
      <c r="O143" s="61"/>
      <c r="P143" s="61"/>
      <c r="Q143" s="61"/>
      <c r="R143" s="61"/>
      <c r="S143" s="61"/>
      <c r="T143" s="61"/>
      <c r="U143" s="61"/>
      <c r="V143" s="61"/>
      <c r="W143" s="61"/>
      <c r="X143" s="61"/>
      <c r="Y143" s="61"/>
      <c r="Z143" s="61"/>
    </row>
    <row r="144" ht="143.25" customHeight="1">
      <c r="A144" s="265" t="s">
        <v>199</v>
      </c>
      <c r="B144" s="265" t="str">
        <f>VLOOKUP($A144,Questions!$A$3:$X$333,2,0)&amp;""</f>
        <v>Do you have a documented and currently implemented strategy for securing employee workstations when they work remotely (i.e., not in a trusted computing environment)?</v>
      </c>
      <c r="C144" s="265" t="str">
        <f>VLOOKUP($A144,Questions!$A$3:$X$333,19,0)&amp;""</f>
        <v>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v>
      </c>
      <c r="D144" s="265" t="str">
        <f>VLOOKUP($A144,Questions!$A$3:$X$333,20,0)&amp;""</f>
        <v>Vague responses to this question should be investigated further. Ask for additional documentation and verify that procedure (and possibly training) exists to ensure proper customer data handling activity.</v>
      </c>
      <c r="E144" s="61"/>
      <c r="F144" s="61"/>
      <c r="G144" s="61"/>
      <c r="H144" s="61"/>
      <c r="I144" s="61"/>
      <c r="J144" s="61"/>
      <c r="K144" s="61"/>
      <c r="L144" s="61"/>
      <c r="M144" s="61"/>
      <c r="N144" s="61"/>
      <c r="O144" s="61"/>
      <c r="P144" s="61"/>
      <c r="Q144" s="61"/>
      <c r="R144" s="61"/>
      <c r="S144" s="61"/>
      <c r="T144" s="61"/>
      <c r="U144" s="61"/>
      <c r="V144" s="61"/>
      <c r="W144" s="61"/>
      <c r="X144" s="61"/>
      <c r="Y144" s="61"/>
      <c r="Z144" s="61"/>
    </row>
    <row r="145" ht="97.5" customHeight="1">
      <c r="A145" s="265" t="s">
        <v>201</v>
      </c>
      <c r="B145" s="265" t="str">
        <f>VLOOKUP($A145,Questions!$A$3:$X$333,2,0)&amp;""</f>
        <v>Does the environment provide for dedicated single-tenant capabilities? If not, describe how your solution or environment separates data from different customers (e.g., logically, physically, single tenancy, multi-tenancy).</v>
      </c>
      <c r="C145" s="265" t="str">
        <f>VLOOKUP($A145,Questions!$A$3:$X$333,19,0)&amp;""</f>
        <v>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v>
      </c>
      <c r="D145" s="265" t="str">
        <f>VLOOKUP($A145,Questions!$A$3:$X$333,20,0)&amp;""</f>
        <v>Follow-up inquiries for dedicated single-tenant capabilities will be institution/implementation specific.</v>
      </c>
      <c r="E145" s="61"/>
      <c r="F145" s="61"/>
      <c r="G145" s="61"/>
      <c r="H145" s="61"/>
      <c r="I145" s="61"/>
      <c r="J145" s="61"/>
      <c r="K145" s="61"/>
      <c r="L145" s="61"/>
      <c r="M145" s="61"/>
      <c r="N145" s="61"/>
      <c r="O145" s="61"/>
      <c r="P145" s="61"/>
      <c r="Q145" s="61"/>
      <c r="R145" s="61"/>
      <c r="S145" s="61"/>
      <c r="T145" s="61"/>
      <c r="U145" s="61"/>
      <c r="V145" s="61"/>
      <c r="W145" s="61"/>
      <c r="X145" s="61"/>
      <c r="Y145" s="61"/>
      <c r="Z145" s="61"/>
    </row>
    <row r="146" ht="68.25" customHeight="1">
      <c r="A146" s="265" t="s">
        <v>203</v>
      </c>
      <c r="B146" s="265" t="str">
        <f>VLOOKUP($A146,Questions!$A$3:$X$333,2,0)&amp;""</f>
        <v>Are ownership rights to all data, inputs, outputs, and metadata retained by the institution?</v>
      </c>
      <c r="C146" s="265" t="str">
        <f>VLOOKUP($A146,Questions!$A$3:$X$333,19,0)&amp;""</f>
        <v>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v>
      </c>
      <c r="D146" s="265" t="str">
        <f>VLOOKUP($A146,Questions!$A$3:$X$333,20,0)&amp;""</f>
        <v>If a solution provider's response is unsatisfactory, engage institutional counsel to appropriately address any ownership concerns.</v>
      </c>
      <c r="E146" s="61"/>
      <c r="F146" s="61"/>
      <c r="G146" s="61"/>
      <c r="H146" s="61"/>
      <c r="I146" s="61"/>
      <c r="J146" s="61"/>
      <c r="K146" s="61"/>
      <c r="L146" s="61"/>
      <c r="M146" s="61"/>
      <c r="N146" s="61"/>
      <c r="O146" s="61"/>
      <c r="P146" s="61"/>
      <c r="Q146" s="61"/>
      <c r="R146" s="61"/>
      <c r="S146" s="61"/>
      <c r="T146" s="61"/>
      <c r="U146" s="61"/>
      <c r="V146" s="61"/>
      <c r="W146" s="61"/>
      <c r="X146" s="61"/>
      <c r="Y146" s="61"/>
      <c r="Z146" s="61"/>
    </row>
    <row r="147" ht="60.75" customHeight="1">
      <c r="A147" s="265" t="s">
        <v>205</v>
      </c>
      <c r="B147" s="265" t="str">
        <f>VLOOKUP($A147,Questions!$A$3:$X$333,2,0)&amp;""</f>
        <v>In the event of imminent bankruptcy, closing of business, or retirement of service, will you provide 90 days for customers to get their data out of the system and migrate applications?</v>
      </c>
      <c r="C147" s="265" t="str">
        <f>VLOOKUP($A147,Questions!$A$3:$X$333,19,0)&amp;""</f>
        <v>This question clarifies the position of the institution in the case of acquisition or bankruptcy. Expect clear responses to this question. If they are vague, be sure to follow up based on institutional counsel guidance.</v>
      </c>
      <c r="D147" s="265" t="str">
        <f>VLOOKUP($A147,Questions!$A$3:$X$333,20,0)&amp;""</f>
        <v>If a solution provider's response is unsatisfactory, engage institutional counsel to appropriately address any ownership concerns.</v>
      </c>
      <c r="E147" s="61"/>
      <c r="F147" s="61"/>
      <c r="G147" s="61"/>
      <c r="H147" s="61"/>
      <c r="I147" s="61"/>
      <c r="J147" s="61"/>
      <c r="K147" s="61"/>
      <c r="L147" s="61"/>
      <c r="M147" s="61"/>
      <c r="N147" s="61"/>
      <c r="O147" s="61"/>
      <c r="P147" s="61"/>
      <c r="Q147" s="61"/>
      <c r="R147" s="61"/>
      <c r="S147" s="61"/>
      <c r="T147" s="61"/>
      <c r="U147" s="61"/>
      <c r="V147" s="61"/>
      <c r="W147" s="61"/>
      <c r="X147" s="61"/>
      <c r="Y147" s="61"/>
      <c r="Z147" s="61"/>
    </row>
    <row r="148" ht="74.25" customHeight="1">
      <c r="A148" s="265" t="s">
        <v>207</v>
      </c>
      <c r="B148" s="265" t="str">
        <f>VLOOKUP($A148,Questions!$A$3:$X$333,2,0)&amp;""</f>
        <v>Are involatile backup copies made according to predefined schedules and securely stored and protected?</v>
      </c>
      <c r="C148" s="265" t="str">
        <f>VLOOKUP($A148,Questions!$A$3:$X$333,19,0)&amp;""</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8" s="265" t="str">
        <f>VLOOKUP($A148,Questions!$A$3:$X$333,20,0)&amp;""</f>
        <v>An institution's use case will drive the requirements for backup strategy. Ensure that the institution's use case and risk tolerance can be met by solution provider systems.</v>
      </c>
      <c r="E148" s="61"/>
      <c r="F148" s="61"/>
      <c r="G148" s="61"/>
      <c r="H148" s="61"/>
      <c r="I148" s="61"/>
      <c r="J148" s="61"/>
      <c r="K148" s="61"/>
      <c r="L148" s="61"/>
      <c r="M148" s="61"/>
      <c r="N148" s="61"/>
      <c r="O148" s="61"/>
      <c r="P148" s="61"/>
      <c r="Q148" s="61"/>
      <c r="R148" s="61"/>
      <c r="S148" s="61"/>
      <c r="T148" s="61"/>
      <c r="U148" s="61"/>
      <c r="V148" s="61"/>
      <c r="W148" s="61"/>
      <c r="X148" s="61"/>
      <c r="Y148" s="61"/>
      <c r="Z148" s="61"/>
    </row>
    <row r="149" ht="81.0" customHeight="1">
      <c r="A149" s="265" t="s">
        <v>209</v>
      </c>
      <c r="B149" s="265" t="str">
        <f>VLOOKUP($A149,Questions!$A$3:$X$333,2,0)&amp;""</f>
        <v>Do you have a cryptographic key management process (generation, exchange, storage, safeguards, use, vetting, and replacement) that is documented and currently implemented, for all system components (e.g., database, system, web, etc.)?</v>
      </c>
      <c r="C149" s="265" t="str">
        <f>VLOOKUP($A149,Questions!$A$3:$X$333,19,0)&amp;""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49" s="265" t="str">
        <f>VLOOKUP($A149,Questions!$A$3:$X$333,20,0)&amp;""</f>
        <v>Follow up with the solution provider to ensure that all components of the system are considered. This includes system-to-system, system-to-client, applications, system accounts, etc.</v>
      </c>
      <c r="E149" s="51" t="s">
        <v>696</v>
      </c>
      <c r="F149" s="61"/>
      <c r="G149" s="61"/>
      <c r="H149" s="61"/>
      <c r="I149" s="61"/>
      <c r="J149" s="61"/>
      <c r="K149" s="61"/>
      <c r="L149" s="61"/>
      <c r="M149" s="61"/>
      <c r="N149" s="61"/>
      <c r="O149" s="61"/>
      <c r="P149" s="61"/>
      <c r="Q149" s="61"/>
      <c r="R149" s="61"/>
      <c r="S149" s="61"/>
      <c r="T149" s="61"/>
      <c r="U149" s="61"/>
      <c r="V149" s="61"/>
      <c r="W149" s="61"/>
      <c r="X149" s="61"/>
      <c r="Y149" s="61"/>
      <c r="Z149" s="61"/>
    </row>
    <row r="150" ht="15.75" customHeight="1">
      <c r="A150" s="18" t="str">
        <f>VLOOKUP(LEFT($A151,4),'Auto Responses'!$N$4:$O$38,2,0)&amp;""</f>
        <v> Datacenter</v>
      </c>
      <c r="B150" s="18"/>
      <c r="C150" s="32" t="str">
        <f>Questions!$S$2</f>
        <v>Reason for Question</v>
      </c>
      <c r="D150" s="32" t="str">
        <f>Questions!$T$2</f>
        <v>Follow-Up Inquiries/Responses</v>
      </c>
      <c r="E150" s="61"/>
      <c r="F150" s="61"/>
      <c r="G150" s="61"/>
      <c r="H150" s="61"/>
      <c r="I150" s="61"/>
      <c r="J150" s="61"/>
      <c r="K150" s="61"/>
      <c r="L150" s="61"/>
      <c r="M150" s="61"/>
      <c r="N150" s="61"/>
      <c r="O150" s="61"/>
      <c r="P150" s="61"/>
      <c r="Q150" s="61"/>
      <c r="R150" s="61"/>
      <c r="S150" s="61"/>
      <c r="T150" s="61"/>
      <c r="U150" s="61"/>
      <c r="V150" s="61"/>
      <c r="W150" s="61"/>
      <c r="X150" s="61"/>
      <c r="Y150" s="61"/>
      <c r="Z150" s="61"/>
    </row>
    <row r="151" ht="56.25" customHeight="1">
      <c r="A151" s="265" t="s">
        <v>239</v>
      </c>
      <c r="B151" s="265" t="str">
        <f>VLOOKUP($A151,Questions!$A$3:$X$333,2,0)&amp;""</f>
        <v>Select your hosting option.</v>
      </c>
      <c r="C151" s="265" t="str">
        <f>VLOOKUP($A151,Questions!$A$3:$X$333,19,0)&amp;""</f>
        <v>Understanding the hosting environment may reveal infrastructure risks that may not be apparent by other means and provides context to the responses provided throughout this HECVAT.</v>
      </c>
      <c r="D151" s="265" t="str">
        <f>VLOOKUP($A151,Questions!$A$3:$X$333,20,0)&amp;""</f>
        <v>Follow-up inquiries for hosting options will be institution/implementation specific.</v>
      </c>
      <c r="E151" s="61"/>
      <c r="F151" s="61"/>
      <c r="G151" s="61"/>
      <c r="H151" s="61"/>
      <c r="I151" s="61"/>
      <c r="J151" s="61"/>
      <c r="K151" s="61"/>
      <c r="L151" s="61"/>
      <c r="M151" s="61"/>
      <c r="N151" s="61"/>
      <c r="O151" s="61"/>
      <c r="P151" s="61"/>
      <c r="Q151" s="61"/>
      <c r="R151" s="61"/>
      <c r="S151" s="61"/>
      <c r="T151" s="61"/>
      <c r="U151" s="61"/>
      <c r="V151" s="61"/>
      <c r="W151" s="61"/>
      <c r="X151" s="61"/>
      <c r="Y151" s="61"/>
      <c r="Z151" s="61"/>
    </row>
    <row r="152" ht="131.25" customHeight="1">
      <c r="A152" s="265" t="s">
        <v>242</v>
      </c>
      <c r="B152" s="265" t="str">
        <f>VLOOKUP($A152,Questions!$A$3:$X$333,2,0)&amp;""</f>
        <v>Is a SOC 2 Type 2 report available for the hosting environment?</v>
      </c>
      <c r="C152" s="265" t="str">
        <f>VLOOKUP($A152,Questions!$A$3:$X$333,19,0)&amp;""</f>
        <v>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v>
      </c>
      <c r="D152" s="265" t="str">
        <f>VLOOKUP($A152,Questions!$A$3:$X$333,20,0)&amp;""</f>
        <v>Follow-up inquiries for additional solution provider's SOC 2 Type 2 reports will be institution/implementation specific.</v>
      </c>
      <c r="E152" s="61"/>
      <c r="F152" s="61"/>
      <c r="G152" s="61"/>
      <c r="H152" s="61"/>
      <c r="I152" s="61"/>
      <c r="J152" s="61"/>
      <c r="K152" s="61"/>
      <c r="L152" s="61"/>
      <c r="M152" s="61"/>
      <c r="N152" s="61"/>
      <c r="O152" s="61"/>
      <c r="P152" s="61"/>
      <c r="Q152" s="61"/>
      <c r="R152" s="61"/>
      <c r="S152" s="61"/>
      <c r="T152" s="61"/>
      <c r="U152" s="61"/>
      <c r="V152" s="61"/>
      <c r="W152" s="61"/>
      <c r="X152" s="61"/>
      <c r="Y152" s="61"/>
      <c r="Z152" s="61"/>
    </row>
    <row r="153" ht="99.75" customHeight="1">
      <c r="A153" s="265" t="s">
        <v>243</v>
      </c>
      <c r="B153" s="265" t="str">
        <f>VLOOKUP($A153,Questions!$A$3:$X$333,2,0)&amp;""</f>
        <v>Are you generally able to accommodate storing each institution's data within its geographic region?</v>
      </c>
      <c r="C153" s="265" t="str">
        <f>VLOOKUP($A153,Questions!$A$3:$X$333,19,0)&amp;""</f>
        <v>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v>
      </c>
      <c r="D153" s="265" t="str">
        <f>VLOOKUP($A153,Questions!$A$3:$X$333,20,0)&amp;""</f>
        <v>If a solution provider is unable to accommodate storing/processing institutional data within specific regions, ask them why they are unable to. Try to determine if it's an infrastructure issue (scalability), a cost-reduction strategy (size/maturity), or some other issue.</v>
      </c>
      <c r="E153" s="95"/>
      <c r="F153" s="61"/>
      <c r="G153" s="61"/>
      <c r="H153" s="61"/>
      <c r="I153" s="61"/>
      <c r="J153" s="61"/>
      <c r="K153" s="61"/>
      <c r="L153" s="61"/>
      <c r="M153" s="61"/>
      <c r="N153" s="61"/>
      <c r="O153" s="61"/>
      <c r="P153" s="61"/>
      <c r="Q153" s="61"/>
      <c r="R153" s="61"/>
      <c r="S153" s="61"/>
      <c r="T153" s="61"/>
      <c r="U153" s="61"/>
      <c r="V153" s="61"/>
      <c r="W153" s="61"/>
      <c r="X153" s="61"/>
      <c r="Y153" s="61"/>
      <c r="Z153" s="61"/>
    </row>
    <row r="154" ht="64.5" customHeight="1">
      <c r="A154" s="265" t="s">
        <v>245</v>
      </c>
      <c r="B154" s="265" t="str">
        <f>VLOOKUP($A154,Questions!$A$3:$X$333,2,0)&amp;""</f>
        <v>Are the data centers staffed 24 hours a day, seven days a week (i.e., 24 x 7 x 365)?</v>
      </c>
      <c r="C154" s="265" t="str">
        <f>VLOOKUP($A154,Questions!$A$3:$X$333,19,0)&amp;""</f>
        <v>Solution Providers that operate their own datacenter(s) can implement their own monitoring strategy. Use the solution provider's response to this questions to verify/validate other responses related to ownership/co-location/physical security.</v>
      </c>
      <c r="D154" s="265" t="str">
        <f>VLOOKUP($A154,Questions!$A$3:$X$333,20,0)&amp;""</f>
        <v>Follow-up inquiries for data center staffing will be institution/implementation specific.</v>
      </c>
      <c r="E154" s="95"/>
      <c r="F154" s="61"/>
      <c r="G154" s="61"/>
      <c r="H154" s="61"/>
      <c r="I154" s="61"/>
      <c r="J154" s="61"/>
      <c r="K154" s="61"/>
      <c r="L154" s="61"/>
      <c r="M154" s="61"/>
      <c r="N154" s="61"/>
      <c r="O154" s="61"/>
      <c r="P154" s="61"/>
      <c r="Q154" s="61"/>
      <c r="R154" s="61"/>
      <c r="S154" s="61"/>
      <c r="T154" s="61"/>
      <c r="U154" s="61"/>
      <c r="V154" s="61"/>
      <c r="W154" s="61"/>
      <c r="X154" s="61"/>
      <c r="Y154" s="61"/>
      <c r="Z154" s="61"/>
    </row>
    <row r="155" ht="72.0" customHeight="1">
      <c r="A155" s="265" t="s">
        <v>246</v>
      </c>
      <c r="B155" s="265" t="str">
        <f>VLOOKUP($A155,Questions!$A$3:$X$333,2,0)&amp;""</f>
        <v>Are your servers separated from other companies via a physical barrier, such as a cage or hard walls?</v>
      </c>
      <c r="C155" s="265" t="str">
        <f>VLOOKUP($A155,Questions!$A$3:$X$333,19,0)&amp;""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5" s="265" t="str">
        <f>VLOOKUP($A155,Questions!$A$3:$X$333,20,0)&amp;""</f>
        <v>Follow-up inquiries for system physical security will be institution/implementation specific.</v>
      </c>
      <c r="E155" s="61"/>
      <c r="F155" s="61"/>
      <c r="G155" s="61"/>
      <c r="H155" s="61"/>
      <c r="I155" s="61"/>
      <c r="J155" s="61"/>
      <c r="K155" s="61"/>
      <c r="L155" s="61"/>
      <c r="M155" s="61"/>
      <c r="N155" s="61"/>
      <c r="O155" s="61"/>
      <c r="P155" s="61"/>
      <c r="Q155" s="61"/>
      <c r="R155" s="61"/>
      <c r="S155" s="61"/>
      <c r="T155" s="61"/>
      <c r="U155" s="61"/>
      <c r="V155" s="61"/>
      <c r="W155" s="61"/>
      <c r="X155" s="61"/>
      <c r="Y155" s="61"/>
      <c r="Z155" s="61"/>
    </row>
    <row r="156" ht="78.0" customHeight="1">
      <c r="A156" s="265" t="s">
        <v>247</v>
      </c>
      <c r="B156" s="265" t="str">
        <f>VLOOKUP($A156,Questions!$A$3:$X$333,2,0)&amp;""</f>
        <v>Does a physical barrier fully enclose the physical space, preventing unauthorized physical contact with any of your devices?*</v>
      </c>
      <c r="C156" s="265" t="str">
        <f>VLOOKUP($A156,Questions!$A$3:$X$333,19,0)&amp;""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6" s="265" t="str">
        <f>VLOOKUP($A156,Questions!$A$3:$X$333,20,0)&amp;""</f>
        <v>Follow-up inquiries for system physical security will be institution/implementation specific.</v>
      </c>
      <c r="E156" s="61"/>
      <c r="F156" s="61"/>
      <c r="G156" s="61"/>
      <c r="H156" s="61"/>
      <c r="I156" s="61"/>
      <c r="J156" s="61"/>
      <c r="K156" s="61"/>
      <c r="L156" s="61"/>
      <c r="M156" s="61"/>
      <c r="N156" s="61"/>
      <c r="O156" s="61"/>
      <c r="P156" s="61"/>
      <c r="Q156" s="61"/>
      <c r="R156" s="61"/>
      <c r="S156" s="61"/>
      <c r="T156" s="61"/>
      <c r="U156" s="61"/>
      <c r="V156" s="61"/>
      <c r="W156" s="61"/>
      <c r="X156" s="61"/>
      <c r="Y156" s="61"/>
      <c r="Z156" s="61"/>
    </row>
    <row r="157" ht="68.25" customHeight="1">
      <c r="A157" s="265" t="s">
        <v>248</v>
      </c>
      <c r="B157" s="265" t="str">
        <f>VLOOKUP($A157,Questions!$A$3:$X$333,2,0)&amp;""</f>
        <v>Are your primary and secondary data centers geographically diverse?</v>
      </c>
      <c r="C157" s="265" t="str">
        <f>VLOOKUP($A157,Questions!$A$3:$X$333,19,0)&amp;""</f>
        <v>When planning for business continuity and disaster recovery, considering geographic diversity of a solution provider's operating environment will help analysts better understand risk due to widespread technical issues as well as weather and environmental considerations.</v>
      </c>
      <c r="D157" s="265" t="str">
        <f>VLOOKUP($A157,Questions!$A$3:$X$333,20,0)&amp;""</f>
        <v>Follow-up inquiries for geographic diversity in datacenters will be institution/implementation specific.</v>
      </c>
      <c r="E157" s="61"/>
      <c r="F157" s="61"/>
      <c r="G157" s="61"/>
      <c r="H157" s="61"/>
      <c r="I157" s="61"/>
      <c r="J157" s="61"/>
      <c r="K157" s="61"/>
      <c r="L157" s="61"/>
      <c r="M157" s="61"/>
      <c r="N157" s="61"/>
      <c r="O157" s="61"/>
      <c r="P157" s="61"/>
      <c r="Q157" s="61"/>
      <c r="R157" s="61"/>
      <c r="S157" s="61"/>
      <c r="T157" s="61"/>
      <c r="U157" s="61"/>
      <c r="V157" s="61"/>
      <c r="W157" s="61"/>
      <c r="X157" s="61"/>
      <c r="Y157" s="61"/>
      <c r="Z157" s="61"/>
    </row>
    <row r="158" ht="67.5" customHeight="1">
      <c r="A158" s="265" t="s">
        <v>250</v>
      </c>
      <c r="B158" s="265" t="str">
        <f>VLOOKUP($A158,Questions!$A$3:$X$333,2,0)&amp;""</f>
        <v>Is the service hosted in a high-availability environment?</v>
      </c>
      <c r="C158" s="265" t="str">
        <f>VLOOKUP($A158,Questions!$A$3:$X$333,19,0)&amp;""</f>
        <v>In the context of the CIA triad, this question is focused on the availability of a system (or set of systems).</v>
      </c>
      <c r="D158" s="265" t="str">
        <f>VLOOKUP($A158,Questions!$A$3:$X$333,20,0)&amp;""</f>
        <v>The weight placed on the solution provider's response will be specific to the institution's use case and solution requirements.</v>
      </c>
      <c r="E158" s="61"/>
      <c r="F158" s="61"/>
      <c r="G158" s="61"/>
      <c r="H158" s="61"/>
      <c r="I158" s="61"/>
      <c r="J158" s="61"/>
      <c r="K158" s="61"/>
      <c r="L158" s="61"/>
      <c r="M158" s="61"/>
      <c r="N158" s="61"/>
      <c r="O158" s="61"/>
      <c r="P158" s="61"/>
      <c r="Q158" s="61"/>
      <c r="R158" s="61"/>
      <c r="S158" s="61"/>
      <c r="T158" s="61"/>
      <c r="U158" s="61"/>
      <c r="V158" s="61"/>
      <c r="W158" s="61"/>
      <c r="X158" s="61"/>
      <c r="Y158" s="61"/>
      <c r="Z158" s="61"/>
    </row>
    <row r="159" ht="36.0" customHeight="1">
      <c r="A159" s="265" t="s">
        <v>252</v>
      </c>
      <c r="B159" s="265" t="str">
        <f>VLOOKUP($A159,Questions!$A$3:$X$333,2,0)&amp;""</f>
        <v>Is redundant power available for all data centers where institutional data will reside?</v>
      </c>
      <c r="C159" s="265" t="str">
        <f>VLOOKUP($A159,Questions!$A$3:$X$333,19,0)&amp;""</f>
        <v>In the context of the CIA triad, this question is focused on the availability of a system (or set of systems).</v>
      </c>
      <c r="D159" s="265" t="str">
        <f>VLOOKUP($A159,Questions!$A$3:$X$333,20,0)&amp;""</f>
        <v>The weight placed on the solution provider's response will be specific to the institution's use case and solution requirements.</v>
      </c>
      <c r="E159" s="61"/>
      <c r="F159" s="61"/>
      <c r="G159" s="61"/>
      <c r="H159" s="61"/>
      <c r="I159" s="61"/>
      <c r="J159" s="61"/>
      <c r="K159" s="61"/>
      <c r="L159" s="61"/>
      <c r="M159" s="61"/>
      <c r="N159" s="61"/>
      <c r="O159" s="61"/>
      <c r="P159" s="61"/>
      <c r="Q159" s="61"/>
      <c r="R159" s="61"/>
      <c r="S159" s="61"/>
      <c r="T159" s="61"/>
      <c r="U159" s="61"/>
      <c r="V159" s="61"/>
      <c r="W159" s="61"/>
      <c r="X159" s="61"/>
      <c r="Y159" s="61"/>
      <c r="Z159" s="61"/>
    </row>
    <row r="160" ht="71.25" customHeight="1">
      <c r="A160" s="265" t="s">
        <v>253</v>
      </c>
      <c r="B160" s="265" t="str">
        <f>VLOOKUP($A160,Questions!$A$3:$X$333,2,0)&amp;""</f>
        <v>Are redundant power strategies tested?*</v>
      </c>
      <c r="C160" s="265" t="str">
        <f>VLOOKUP($A160,Questions!$A$3:$X$333,19,0)&amp;""</f>
        <v>Installing (potential) redundant power and regularly testing strategies to ensure they will work when needed are very different. Vague responses to this question should be met with concern and appropriate follow up, based on your institution's risk tolerance.</v>
      </c>
      <c r="D160" s="265" t="str">
        <f>VLOOKUP($A160,Questions!$A$3:$X$333,20,0)&amp;""</f>
        <v>Follow-up inquiries for redundant power testing details will be institution/implementation specific.</v>
      </c>
      <c r="E160" s="61"/>
      <c r="F160" s="61"/>
      <c r="G160" s="61"/>
      <c r="H160" s="61"/>
      <c r="I160" s="61"/>
      <c r="J160" s="61"/>
      <c r="K160" s="61"/>
      <c r="L160" s="61"/>
      <c r="M160" s="61"/>
      <c r="N160" s="61"/>
      <c r="O160" s="61"/>
      <c r="P160" s="61"/>
      <c r="Q160" s="61"/>
      <c r="R160" s="61"/>
      <c r="S160" s="61"/>
      <c r="T160" s="61"/>
      <c r="U160" s="61"/>
      <c r="V160" s="61"/>
      <c r="W160" s="61"/>
      <c r="X160" s="61"/>
      <c r="Y160" s="61"/>
      <c r="Z160" s="61"/>
    </row>
    <row r="161" ht="53.25" customHeight="1">
      <c r="A161" s="265" t="s">
        <v>254</v>
      </c>
      <c r="B161" s="265" t="str">
        <f>VLOOKUP($A161,Questions!$A$3:$X$333,2,0)&amp;""</f>
        <v>Does the center where the data will reside have cooling and fire-suppression systems that are active and regularly tested?</v>
      </c>
      <c r="C161" s="265" t="str">
        <f>VLOOKUP($A161,Questions!$A$3:$X$333,19,0)&amp;""</f>
        <v>Installing appropriate environmental controls is crucial to maintaining the integrity of the hosting site. Vague responses to this question should be met with concern and appropriate follow up, based on your institutions risk tolerance.</v>
      </c>
      <c r="D161" s="265" t="str">
        <f>VLOOKUP($A161,Questions!$A$3:$X$333,20,0)&amp;""</f>
        <v>Follow-up inquiries for cooling and fire suppression systems will be institution/implementation specific.</v>
      </c>
      <c r="E161" s="61"/>
      <c r="F161" s="61"/>
      <c r="G161" s="61"/>
      <c r="H161" s="61"/>
      <c r="I161" s="61"/>
      <c r="J161" s="61"/>
      <c r="K161" s="61"/>
      <c r="L161" s="61"/>
      <c r="M161" s="61"/>
      <c r="N161" s="61"/>
      <c r="O161" s="61"/>
      <c r="P161" s="61"/>
      <c r="Q161" s="61"/>
      <c r="R161" s="61"/>
      <c r="S161" s="61"/>
      <c r="T161" s="61"/>
      <c r="U161" s="61"/>
      <c r="V161" s="61"/>
      <c r="W161" s="61"/>
      <c r="X161" s="61"/>
      <c r="Y161" s="61"/>
      <c r="Z161" s="61"/>
    </row>
    <row r="162" ht="52.5" customHeight="1">
      <c r="A162" s="265" t="s">
        <v>255</v>
      </c>
      <c r="B162" s="265" t="str">
        <f>VLOOKUP($A162,Questions!$A$3:$X$333,2,0)&amp;""</f>
        <v>Do you have Internet Service Provider (ISP) redundancy?</v>
      </c>
      <c r="C162" s="265" t="str">
        <f>VLOOKUP($A162,Questions!$A$3:$X$333,19,0)&amp;""</f>
        <v>In the context of the CIA triad, this question is focused on the availability of a system (or set of systems).</v>
      </c>
      <c r="D162" s="265" t="str">
        <f>VLOOKUP($A162,Questions!$A$3:$X$333,20,0)&amp;""</f>
        <v>The weight placed on the solution provider's response will be specific to the institution's use case and solution requirements.</v>
      </c>
      <c r="E162" s="61"/>
      <c r="F162" s="61"/>
      <c r="G162" s="61"/>
      <c r="H162" s="61"/>
      <c r="I162" s="61"/>
      <c r="J162" s="61"/>
      <c r="K162" s="61"/>
      <c r="L162" s="61"/>
      <c r="M162" s="61"/>
      <c r="N162" s="61"/>
      <c r="O162" s="61"/>
      <c r="P162" s="61"/>
      <c r="Q162" s="61"/>
      <c r="R162" s="61"/>
      <c r="S162" s="61"/>
      <c r="T162" s="61"/>
      <c r="U162" s="61"/>
      <c r="V162" s="61"/>
      <c r="W162" s="61"/>
      <c r="X162" s="61"/>
      <c r="Y162" s="61"/>
      <c r="Z162" s="61"/>
    </row>
    <row r="163" ht="39.0" customHeight="1">
      <c r="A163" s="265" t="s">
        <v>256</v>
      </c>
      <c r="B163" s="265" t="str">
        <f>VLOOKUP($A163,Questions!$A$3:$X$333,2,0)&amp;""</f>
        <v>Does every data center where the institution's data will reside have multiple telephone company or network provider entrances to the facility?</v>
      </c>
      <c r="C163" s="265" t="str">
        <f>VLOOKUP($A163,Questions!$A$3:$X$333,19,0)&amp;""</f>
        <v>In the context of the CIA triad, this question is focused on the availability of a system (or set of systems).</v>
      </c>
      <c r="D163" s="265" t="str">
        <f>VLOOKUP($A163,Questions!$A$3:$X$333,20,0)&amp;""</f>
        <v>The weight placed on the solution provider's response will be specific to the institution's use case and solution requirements.</v>
      </c>
      <c r="E163" s="61"/>
      <c r="F163" s="61"/>
      <c r="G163" s="61"/>
      <c r="H163" s="61"/>
      <c r="I163" s="61"/>
      <c r="J163" s="61"/>
      <c r="K163" s="61"/>
      <c r="L163" s="61"/>
      <c r="M163" s="61"/>
      <c r="N163" s="61"/>
      <c r="O163" s="61"/>
      <c r="P163" s="61"/>
      <c r="Q163" s="61"/>
      <c r="R163" s="61"/>
      <c r="S163" s="61"/>
      <c r="T163" s="61"/>
      <c r="U163" s="61"/>
      <c r="V163" s="61"/>
      <c r="W163" s="61"/>
      <c r="X163" s="61"/>
      <c r="Y163" s="61"/>
      <c r="Z163" s="61"/>
    </row>
    <row r="164" ht="56.25" customHeight="1">
      <c r="A164" s="265" t="s">
        <v>257</v>
      </c>
      <c r="B164" s="265" t="str">
        <f>VLOOKUP($A164,Questions!$A$3:$X$333,2,0)&amp;""</f>
        <v>Do you require multifactor authentication for all administrative accounts in your environment?</v>
      </c>
      <c r="C164" s="265" t="str">
        <f>VLOOKUP($A164,Questions!$A$3:$X$333,19,0)&amp;""</f>
        <v>2FA/MFA, implemented correctly, strengthens the security state of a system. 2FA/MFA is commonly implemented and in many use cases is a requirement for account protection purposes.</v>
      </c>
      <c r="D164" s="265" t="str">
        <f>VLOOKUP($A164,Questions!$A$3:$X$333,20,0)&amp;""</f>
        <v>Ask the solution provider about hardware and software options, future roadmap for implementations and support, etc.</v>
      </c>
      <c r="E164" s="61"/>
      <c r="F164" s="61"/>
      <c r="G164" s="61"/>
      <c r="H164" s="61"/>
      <c r="I164" s="61"/>
      <c r="J164" s="61"/>
      <c r="K164" s="61"/>
      <c r="L164" s="61"/>
      <c r="M164" s="61"/>
      <c r="N164" s="61"/>
      <c r="O164" s="61"/>
      <c r="P164" s="61"/>
      <c r="Q164" s="61"/>
      <c r="R164" s="61"/>
      <c r="S164" s="61"/>
      <c r="T164" s="61"/>
      <c r="U164" s="61"/>
      <c r="V164" s="61"/>
      <c r="W164" s="61"/>
      <c r="X164" s="61"/>
      <c r="Y164" s="61"/>
      <c r="Z164" s="61"/>
    </row>
    <row r="165" ht="51.0" customHeight="1">
      <c r="A165" s="265" t="s">
        <v>259</v>
      </c>
      <c r="B165" s="265" t="str">
        <f>VLOOKUP($A165,Questions!$A$3:$X$333,2,0)&amp;""</f>
        <v>Are you using your cloud provider's available hardening tools or pre-hardened images?</v>
      </c>
      <c r="C165" s="265" t="str">
        <f>VLOOKUP($A165,Questions!$A$3:$X$333,19,0)&amp;""</f>
        <v>In the context of the CIA triad, this question is focused on the integrity of a system (or set of systems).</v>
      </c>
      <c r="D165" s="265" t="str">
        <f>VLOOKUP($A165,Questions!$A$3:$X$333,20,0)&amp;""</f>
        <v>Ask the solution provider about their system lifecycle practices and security methodology.</v>
      </c>
      <c r="E165" s="61"/>
      <c r="F165" s="61"/>
      <c r="G165" s="61"/>
      <c r="H165" s="61"/>
      <c r="I165" s="61"/>
      <c r="J165" s="61"/>
      <c r="K165" s="61"/>
      <c r="L165" s="61"/>
      <c r="M165" s="61"/>
      <c r="N165" s="61"/>
      <c r="O165" s="61"/>
      <c r="P165" s="61"/>
      <c r="Q165" s="61"/>
      <c r="R165" s="61"/>
      <c r="S165" s="61"/>
      <c r="T165" s="61"/>
      <c r="U165" s="61"/>
      <c r="V165" s="61"/>
      <c r="W165" s="61"/>
      <c r="X165" s="61"/>
      <c r="Y165" s="61"/>
      <c r="Z165" s="61"/>
    </row>
    <row r="166" ht="83.25" customHeight="1">
      <c r="A166" s="265" t="s">
        <v>261</v>
      </c>
      <c r="B166" s="265" t="str">
        <f>VLOOKUP($A166,Questions!$A$3:$X$333,2,0)&amp;""</f>
        <v>Does your cloud solution provider have access to your encryption keys?</v>
      </c>
      <c r="C166" s="265" t="str">
        <f>VLOOKUP($A166,Questions!$A$3:$X$333,19,0)&amp;""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66" s="265" t="str">
        <f>VLOOKUP($A166,Questions!$A$3:$X$333,20,0)&amp;""</f>
        <v>Follow up with the solution provider to ensure that all components of the system are considered. This includes system-to-system, system-to-client, applications, system accounts, etc.</v>
      </c>
      <c r="E166" s="61"/>
      <c r="F166" s="61"/>
      <c r="G166" s="61"/>
      <c r="H166" s="61"/>
      <c r="I166" s="61"/>
      <c r="J166" s="61"/>
      <c r="K166" s="61"/>
      <c r="L166" s="61"/>
      <c r="M166" s="61"/>
      <c r="N166" s="61"/>
      <c r="O166" s="61"/>
      <c r="P166" s="61"/>
      <c r="Q166" s="61"/>
      <c r="R166" s="61"/>
      <c r="S166" s="61"/>
      <c r="T166" s="61"/>
      <c r="U166" s="61"/>
      <c r="V166" s="61"/>
      <c r="W166" s="61"/>
      <c r="X166" s="61"/>
      <c r="Y166" s="61"/>
      <c r="Z166" s="61"/>
    </row>
    <row r="167" ht="15.75" customHeight="1">
      <c r="A167" s="18" t="str">
        <f>VLOOKUP(LEFT($A168,4),'Auto Responses'!$N$4:$O$38,2,0)&amp;""</f>
        <v> Firewalls, IDS, IPS, and Networking</v>
      </c>
      <c r="B167" s="18"/>
      <c r="C167" s="32" t="str">
        <f>Questions!$S$2</f>
        <v>Reason for Question</v>
      </c>
      <c r="D167" s="32" t="str">
        <f>Questions!$T$2</f>
        <v>Follow-Up Inquiries/Responses</v>
      </c>
      <c r="E167" s="61"/>
      <c r="F167" s="61"/>
      <c r="G167" s="61"/>
      <c r="H167" s="61"/>
      <c r="I167" s="61"/>
      <c r="J167" s="61"/>
      <c r="K167" s="61"/>
      <c r="L167" s="61"/>
      <c r="M167" s="61"/>
      <c r="N167" s="61"/>
      <c r="O167" s="61"/>
      <c r="P167" s="61"/>
      <c r="Q167" s="61"/>
      <c r="R167" s="61"/>
      <c r="S167" s="61"/>
      <c r="T167" s="61"/>
      <c r="U167" s="61"/>
      <c r="V167" s="61"/>
      <c r="W167" s="61"/>
      <c r="X167" s="61"/>
      <c r="Y167" s="61"/>
      <c r="Z167" s="61"/>
    </row>
    <row r="168" ht="15.75" customHeight="1">
      <c r="A168" s="265" t="s">
        <v>263</v>
      </c>
      <c r="B168" s="265" t="str">
        <f>VLOOKUP($A168,Questions!$A$3:$X$333,2,0)&amp;""</f>
        <v>Are you utilizing a stateful packet inspection (SPI) firewall?*</v>
      </c>
      <c r="C168" s="265" t="str">
        <f>VLOOKUP($A168,Questions!$A$3:$X$333,19,0)&amp;""</f>
        <v>The use case, vendor infrastructure, and types of services offered will greatly affect the need for various firewalling devices. The focus of this question is integrity, ensuring that the systems hosting institutional data are limited in need-only communications.</v>
      </c>
      <c r="D168" s="265" t="str">
        <f>VLOOKUP($A168,Questions!$A$3:$X$333,20,0)&amp;""</f>
        <v>Follow-up inquiries for firewall capabilities will be institution/implementation specific.</v>
      </c>
      <c r="E168" s="61"/>
      <c r="F168" s="61"/>
      <c r="G168" s="61"/>
      <c r="H168" s="61"/>
      <c r="I168" s="61"/>
      <c r="J168" s="61"/>
      <c r="K168" s="61"/>
      <c r="L168" s="61"/>
      <c r="M168" s="61"/>
      <c r="N168" s="61"/>
      <c r="O168" s="61"/>
      <c r="P168" s="61"/>
      <c r="Q168" s="61"/>
      <c r="R168" s="61"/>
      <c r="S168" s="61"/>
      <c r="T168" s="61"/>
      <c r="U168" s="61"/>
      <c r="V168" s="61"/>
      <c r="W168" s="61"/>
      <c r="X168" s="61"/>
      <c r="Y168" s="61"/>
      <c r="Z168" s="61"/>
    </row>
    <row r="169" ht="63.75" customHeight="1">
      <c r="A169" s="265" t="s">
        <v>265</v>
      </c>
      <c r="B169" s="265" t="str">
        <f>VLOOKUP($A169,Questions!$A$3:$X$333,2,0)&amp;""</f>
        <v>Do you have a documented policy for firewall change requests?*</v>
      </c>
      <c r="C169" s="265" t="str">
        <f>VLOOKUP($A169,Questions!$A$3:$X$333,19,0)&amp;""</f>
        <v>In the context of the CIA triad, this question is focused on system integrity, ensuring that system changes are only executed by authorized users. Any change to a verified, known, secure environment should be carefully evaluated by stakeholders in a structured manner.</v>
      </c>
      <c r="D169" s="265" t="str">
        <f>VLOOKUP($A169,Questions!$A$3:$X$333,20,0)&amp;""</f>
        <v>Follow-up inquiries for firewall change requests will be institution/implementation specific.</v>
      </c>
      <c r="E169" s="95"/>
      <c r="F169" s="61"/>
      <c r="G169" s="61"/>
      <c r="H169" s="61"/>
      <c r="I169" s="61"/>
      <c r="J169" s="61"/>
      <c r="K169" s="61"/>
      <c r="L169" s="61"/>
      <c r="M169" s="61"/>
      <c r="N169" s="61"/>
      <c r="O169" s="61"/>
      <c r="P169" s="61"/>
      <c r="Q169" s="61"/>
      <c r="R169" s="61"/>
      <c r="S169" s="61"/>
      <c r="T169" s="61"/>
      <c r="U169" s="61"/>
      <c r="V169" s="61"/>
      <c r="W169" s="61"/>
      <c r="X169" s="61"/>
      <c r="Y169" s="61"/>
      <c r="Z169" s="61"/>
    </row>
    <row r="170" ht="71.25" customHeight="1">
      <c r="A170" s="265" t="s">
        <v>267</v>
      </c>
      <c r="B170" s="265" t="str">
        <f>VLOOKUP($A170,Questions!$A$3:$X$333,2,0)&amp;""</f>
        <v>Have you implemented an intrusion detection system (network-based)?*</v>
      </c>
      <c r="C170" s="265" t="str">
        <f>VLOOKUP($A170,Questions!$A$3:$X$333,19,0)&amp;""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70" s="265" t="str">
        <f>VLOOKUP($A170,Questions!$A$3:$X$333,20,0)&amp;""</f>
        <v>A security program with limited resources for event detection is not effective. Inquiries should include training for staff, reasoning behind not using IDS technologies, and how systems are monitored. Additional questions about a SIEM and other tool may be appropriate.</v>
      </c>
      <c r="E170" s="95"/>
      <c r="F170" s="61"/>
      <c r="G170" s="61"/>
      <c r="H170" s="61"/>
      <c r="I170" s="61"/>
      <c r="J170" s="61"/>
      <c r="K170" s="61"/>
      <c r="L170" s="61"/>
      <c r="M170" s="61"/>
      <c r="N170" s="61"/>
      <c r="O170" s="61"/>
      <c r="P170" s="61"/>
      <c r="Q170" s="61"/>
      <c r="R170" s="61"/>
      <c r="S170" s="61"/>
      <c r="T170" s="61"/>
      <c r="U170" s="61"/>
      <c r="V170" s="61"/>
      <c r="W170" s="61"/>
      <c r="X170" s="61"/>
      <c r="Y170" s="61"/>
      <c r="Z170" s="61"/>
    </row>
    <row r="171" ht="72.0" customHeight="1">
      <c r="A171" s="265" t="s">
        <v>269</v>
      </c>
      <c r="B171" s="265" t="str">
        <f>VLOOKUP($A171,Questions!$A$3:$X$333,2,0)&amp;""</f>
        <v>Do you employ host-based intrusion detection?*</v>
      </c>
      <c r="C171" s="265" t="str">
        <f>VLOOKUP($A171,Questions!$A$3:$X$333,19,0)&amp;""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71" s="265" t="str">
        <f>VLOOKUP($A171,Questions!$A$3:$X$333,20,0)&amp;""</f>
        <v>Ask the solution provider to summarize why host-based intrusion detection tools are not implemented in their environment. What compensating controls are in place to detect configuration changes and/or failures of integrity?</v>
      </c>
      <c r="E171" s="61"/>
      <c r="F171" s="61"/>
      <c r="G171" s="61"/>
      <c r="H171" s="61"/>
      <c r="I171" s="61"/>
      <c r="J171" s="61"/>
      <c r="K171" s="61"/>
      <c r="L171" s="61"/>
      <c r="M171" s="61"/>
      <c r="N171" s="61"/>
      <c r="O171" s="61"/>
      <c r="P171" s="61"/>
      <c r="Q171" s="61"/>
      <c r="R171" s="61"/>
      <c r="S171" s="61"/>
      <c r="T171" s="61"/>
      <c r="U171" s="61"/>
      <c r="V171" s="61"/>
      <c r="W171" s="61"/>
      <c r="X171" s="61"/>
      <c r="Y171" s="61"/>
      <c r="Z171" s="61"/>
    </row>
    <row r="172" ht="57.75" customHeight="1">
      <c r="A172" s="265" t="s">
        <v>271</v>
      </c>
      <c r="B172" s="265" t="str">
        <f>VLOOKUP($A172,Questions!$A$3:$X$333,2,0)&amp;""</f>
        <v>Are audit logs available for all changes to the network, firewall, IDS, and IPS systems?*</v>
      </c>
      <c r="C172" s="265" t="str">
        <f>VLOOKUP($A172,Questions!$A$3:$X$333,19,0)&amp;""</f>
        <v>Strong logging capabilities are vital to the proper management of a network. Implementing an immature system that lacks sufficient logging capabilities exposes an institution to great risk.</v>
      </c>
      <c r="D172" s="265" t="str">
        <f>VLOOKUP($A172,Questions!$A$3:$X$333,20,0)&amp;""</f>
        <v>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v>
      </c>
      <c r="E172" s="61"/>
      <c r="F172" s="61"/>
      <c r="G172" s="61"/>
      <c r="H172" s="61"/>
      <c r="I172" s="61"/>
      <c r="J172" s="61"/>
      <c r="K172" s="61"/>
      <c r="L172" s="61"/>
      <c r="M172" s="61"/>
      <c r="N172" s="61"/>
      <c r="O172" s="61"/>
      <c r="P172" s="61"/>
      <c r="Q172" s="61"/>
      <c r="R172" s="61"/>
      <c r="S172" s="61"/>
      <c r="T172" s="61"/>
      <c r="U172" s="61"/>
      <c r="V172" s="61"/>
      <c r="W172" s="61"/>
      <c r="X172" s="61"/>
      <c r="Y172" s="61"/>
      <c r="Z172" s="61"/>
    </row>
    <row r="173" ht="51.0" customHeight="1">
      <c r="A173" s="265" t="s">
        <v>273</v>
      </c>
      <c r="B173" s="265" t="str">
        <f>VLOOKUP($A173,Questions!$A$3:$X$333,2,0)&amp;""</f>
        <v>Is authority for firewall change approval documented? Please list approver names or titles in Additional Info.</v>
      </c>
      <c r="C173" s="265" t="str">
        <f>VLOOKUP($A173,Questions!$A$3:$X$333,19,0)&amp;""</f>
        <v>Modifications to firewall rule sets can have significant repercussions. To ensure the integrity of the rule set, this question targets the individual (or responsible party) for changes and the reasoning behind their authority.</v>
      </c>
      <c r="D173" s="265" t="str">
        <f>VLOOKUP($A173,Questions!$A$3:$X$333,20,0)&amp;""</f>
        <v>Ensure that a separation of duties exists in network security configurations. Pay close attention to responsibility overlap in small organizations, where staff often fill multiple roles.</v>
      </c>
      <c r="E173" s="61"/>
      <c r="F173" s="61"/>
      <c r="G173" s="61"/>
      <c r="H173" s="61"/>
      <c r="I173" s="61"/>
      <c r="J173" s="61"/>
      <c r="K173" s="61"/>
      <c r="L173" s="61"/>
      <c r="M173" s="61"/>
      <c r="N173" s="61"/>
      <c r="O173" s="61"/>
      <c r="P173" s="61"/>
      <c r="Q173" s="61"/>
      <c r="R173" s="61"/>
      <c r="S173" s="61"/>
      <c r="T173" s="61"/>
      <c r="U173" s="61"/>
      <c r="V173" s="61"/>
      <c r="W173" s="61"/>
      <c r="X173" s="61"/>
      <c r="Y173" s="61"/>
      <c r="Z173" s="61"/>
    </row>
    <row r="174" ht="72.75" customHeight="1">
      <c r="A174" s="265" t="s">
        <v>275</v>
      </c>
      <c r="B174" s="265" t="str">
        <f>VLOOKUP($A174,Questions!$A$3:$X$333,2,0)&amp;""</f>
        <v>Have you implemented an intrusion prevention system (network-based)?</v>
      </c>
      <c r="C174" s="265" t="str">
        <f>VLOOKUP($A174,Questions!$A$3:$X$333,19,0)&amp;""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4" s="265" t="str">
        <f>VLOOKUP($A174,Questions!$A$3:$X$333,20,0)&amp;""</f>
        <v>A security program with limited resources for active prevention is inefficient. Inquiries should include training for staff, reasoning behind not using IPS technologies, and how systems are actively protected and how malicious activity is stopped.</v>
      </c>
      <c r="E174" s="61"/>
      <c r="F174" s="61"/>
      <c r="G174" s="61"/>
      <c r="H174" s="61"/>
      <c r="I174" s="61"/>
      <c r="J174" s="61"/>
      <c r="K174" s="61"/>
      <c r="L174" s="61"/>
      <c r="M174" s="61"/>
      <c r="N174" s="61"/>
      <c r="O174" s="61"/>
      <c r="P174" s="61"/>
      <c r="Q174" s="61"/>
      <c r="R174" s="61"/>
      <c r="S174" s="61"/>
      <c r="T174" s="61"/>
      <c r="U174" s="61"/>
      <c r="V174" s="61"/>
      <c r="W174" s="61"/>
      <c r="X174" s="61"/>
      <c r="Y174" s="61"/>
      <c r="Z174" s="61"/>
    </row>
    <row r="175" ht="72.75" customHeight="1">
      <c r="A175" s="265" t="s">
        <v>277</v>
      </c>
      <c r="B175" s="265" t="str">
        <f>VLOOKUP($A175,Questions!$A$3:$X$333,2,0)&amp;""</f>
        <v>Do you employ host-based intrusion prevention?</v>
      </c>
      <c r="C175" s="265" t="str">
        <f>VLOOKUP($A175,Questions!$A$3:$X$333,19,0)&amp;""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5" s="265" t="str">
        <f>VLOOKUP($A175,Questions!$A$3:$X$333,20,0)&amp;""</f>
        <v>Ask the solution provider to summarize why host-based intrusion prevention tools are not implemented in their environment. What compensating controls are in place to detect malicious activity and to actively prevent its function?</v>
      </c>
      <c r="E175" s="61"/>
      <c r="F175" s="61"/>
      <c r="G175" s="61"/>
      <c r="H175" s="61"/>
      <c r="I175" s="61"/>
      <c r="J175" s="61"/>
      <c r="K175" s="61"/>
      <c r="L175" s="61"/>
      <c r="M175" s="61"/>
      <c r="N175" s="61"/>
      <c r="O175" s="61"/>
      <c r="P175" s="61"/>
      <c r="Q175" s="61"/>
      <c r="R175" s="61"/>
      <c r="S175" s="61"/>
      <c r="T175" s="61"/>
      <c r="U175" s="61"/>
      <c r="V175" s="61"/>
      <c r="W175" s="61"/>
      <c r="X175" s="61"/>
      <c r="Y175" s="61"/>
      <c r="Z175" s="61"/>
    </row>
    <row r="176" ht="66.75" customHeight="1">
      <c r="A176" s="265" t="s">
        <v>279</v>
      </c>
      <c r="B176" s="265" t="str">
        <f>VLOOKUP($A176,Questions!$A$3:$X$333,2,0)&amp;""</f>
        <v>Are you employing any next-generation persistent threat (NGPT) monitoring?</v>
      </c>
      <c r="C176" s="265" t="str">
        <f>VLOOKUP($A176,Questions!$A$3:$X$333,19,0)&amp;""</f>
        <v>This question is primarily focused on determining the maturity of a solution provider's security program and their ability to implement and operate cutting-edge technologies. Investment in advanced technologies may indicate appropriate security program capabilities.</v>
      </c>
      <c r="D176" s="265" t="str">
        <f>VLOOKUP($A176,Questions!$A$3:$X$333,20,0)&amp;""</f>
        <v>Follow-up inquiries for next-generation persistent threat monitoring will be institution/implementation specific.</v>
      </c>
      <c r="E176" s="61"/>
      <c r="F176" s="61"/>
      <c r="G176" s="61"/>
      <c r="H176" s="61"/>
      <c r="I176" s="61"/>
      <c r="J176" s="61"/>
      <c r="K176" s="61"/>
      <c r="L176" s="61"/>
      <c r="M176" s="61"/>
      <c r="N176" s="61"/>
      <c r="O176" s="61"/>
      <c r="P176" s="61"/>
      <c r="Q176" s="61"/>
      <c r="R176" s="61"/>
      <c r="S176" s="61"/>
      <c r="T176" s="61"/>
      <c r="U176" s="61"/>
      <c r="V176" s="61"/>
      <c r="W176" s="61"/>
      <c r="X176" s="61"/>
      <c r="Y176" s="61"/>
      <c r="Z176" s="61"/>
    </row>
    <row r="177" ht="70.5" customHeight="1">
      <c r="A177" s="265" t="s">
        <v>281</v>
      </c>
      <c r="B177" s="265" t="str">
        <f>VLOOKUP($A177,Questions!$A$3:$X$333,2,0)&amp;""</f>
        <v>Is intrusion monitoring performed internally or by a third-party service?</v>
      </c>
      <c r="C177" s="265" t="str">
        <f>VLOOKUP($A177,Questions!$A$3:$X$333,19,0)&amp;""</f>
        <v>This question is primarily focused on the capability of a solution provider's security program. Understanding the size and skillsets of a solution provider (taken from other responses) is needed to determine the appropriateness of the solution provider's response to this question.</v>
      </c>
      <c r="D177" s="265" t="str">
        <f>VLOOKUP($A177,Questions!$A$3:$X$333,20,0)&amp;""</f>
        <v>Follow-up inquiries for intrusion monitoring will be institution/implementation specific.</v>
      </c>
      <c r="E177" s="61"/>
      <c r="F177" s="61"/>
      <c r="G177" s="61"/>
      <c r="H177" s="61"/>
      <c r="I177" s="61"/>
      <c r="J177" s="61"/>
      <c r="K177" s="61"/>
      <c r="L177" s="61"/>
      <c r="M177" s="61"/>
      <c r="N177" s="61"/>
      <c r="O177" s="61"/>
      <c r="P177" s="61"/>
      <c r="Q177" s="61"/>
      <c r="R177" s="61"/>
      <c r="S177" s="61"/>
      <c r="T177" s="61"/>
      <c r="U177" s="61"/>
      <c r="V177" s="61"/>
      <c r="W177" s="61"/>
      <c r="X177" s="61"/>
      <c r="Y177" s="61"/>
      <c r="Z177" s="61"/>
    </row>
    <row r="178" ht="63.75" customHeight="1">
      <c r="A178" s="265" t="s">
        <v>284</v>
      </c>
      <c r="B178" s="265" t="str">
        <f>VLOOKUP($A178,Questions!$A$3:$X$333,2,0)&amp;""</f>
        <v>Do you monitor for intrusions on a 24 x 7 x 365 basis?</v>
      </c>
      <c r="C178" s="265" t="str">
        <f>VLOOKUP($A178,Questions!$A$3:$X$333,19,0)&amp;""</f>
        <v>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v>
      </c>
      <c r="D178" s="265" t="str">
        <f>VLOOKUP($A178,Questions!$A$3:$X$333,20,0)&amp;""</f>
        <v>Follow-up inquiries for 24 x 7 x 365 monitoring will be institution/implementation specific.</v>
      </c>
      <c r="E178" s="51" t="s">
        <v>696</v>
      </c>
      <c r="F178" s="61"/>
      <c r="G178" s="61"/>
      <c r="H178" s="61"/>
      <c r="I178" s="61"/>
      <c r="J178" s="61"/>
      <c r="K178" s="61"/>
      <c r="L178" s="61"/>
      <c r="M178" s="61"/>
      <c r="N178" s="61"/>
      <c r="O178" s="61"/>
      <c r="P178" s="61"/>
      <c r="Q178" s="61"/>
      <c r="R178" s="61"/>
      <c r="S178" s="61"/>
      <c r="T178" s="61"/>
      <c r="U178" s="61"/>
      <c r="V178" s="61"/>
      <c r="W178" s="61"/>
      <c r="X178" s="61"/>
      <c r="Y178" s="61"/>
      <c r="Z178" s="61"/>
    </row>
    <row r="179" ht="15.75" customHeight="1">
      <c r="A179" s="18" t="str">
        <f>VLOOKUP(LEFT($A180,4),'Auto Responses'!$N$4:$O$38,2,0)&amp;""</f>
        <v> Policies, Processes, and Procedures</v>
      </c>
      <c r="B179" s="18"/>
      <c r="C179" s="32" t="str">
        <f>Questions!$S$2</f>
        <v>Reason for Question</v>
      </c>
      <c r="D179" s="32" t="str">
        <f>Questions!$T$2</f>
        <v>Follow-Up Inquiries/Responses</v>
      </c>
      <c r="E179" s="61"/>
      <c r="F179" s="61"/>
      <c r="G179" s="61"/>
      <c r="H179" s="61"/>
      <c r="I179" s="61"/>
      <c r="J179" s="61"/>
      <c r="K179" s="61"/>
      <c r="L179" s="61"/>
      <c r="M179" s="61"/>
      <c r="N179" s="61"/>
      <c r="O179" s="61"/>
      <c r="P179" s="61"/>
      <c r="Q179" s="61"/>
      <c r="R179" s="61"/>
      <c r="S179" s="61"/>
      <c r="T179" s="61"/>
      <c r="U179" s="61"/>
      <c r="V179" s="61"/>
      <c r="W179" s="61"/>
      <c r="X179" s="61"/>
      <c r="Y179" s="61"/>
      <c r="Z179" s="61"/>
    </row>
    <row r="180" ht="69.0" customHeight="1">
      <c r="A180" s="265" t="s">
        <v>103</v>
      </c>
      <c r="B180" s="265" t="str">
        <f>VLOOKUP($A180,Questions!$A$3:$X$333,2,0)&amp;""</f>
        <v>Do you have a documented patch management process?*</v>
      </c>
      <c r="C180" s="265" t="str">
        <f>VLOOKUP($A180,Questions!$A$3:$X$333,19,0)&amp;""</f>
        <v>In the context of the CIA triad, this question is focused on system integrity, ensuring that system changes are only executed according to policy. Additionally, it is expected that devices used to access the solution provider's systems are properly managed and secured.</v>
      </c>
      <c r="D180" s="265" t="str">
        <f>VLOOKUP($A180,Questions!$A$3:$X$333,20,0)&amp;""</f>
        <v>Follow up with a robust question set if the solution provider cannot clearly state full control of their system patching strategy. Questions about patch testing, testing environments, threat mitigation, incident remediation, etc., are appropriate.</v>
      </c>
      <c r="E180" s="61"/>
      <c r="F180" s="61"/>
      <c r="G180" s="61"/>
      <c r="H180" s="61"/>
      <c r="I180" s="61"/>
      <c r="J180" s="61"/>
      <c r="K180" s="61"/>
      <c r="L180" s="61"/>
      <c r="M180" s="61"/>
      <c r="N180" s="61"/>
      <c r="O180" s="61"/>
      <c r="P180" s="61"/>
      <c r="Q180" s="61"/>
      <c r="R180" s="61"/>
      <c r="S180" s="61"/>
      <c r="T180" s="61"/>
      <c r="U180" s="61"/>
      <c r="V180" s="61"/>
      <c r="W180" s="61"/>
      <c r="X180" s="61"/>
      <c r="Y180" s="61"/>
      <c r="Z180" s="61"/>
    </row>
    <row r="181" ht="51.0" customHeight="1">
      <c r="A181" s="265" t="s">
        <v>104</v>
      </c>
      <c r="B181" s="265" t="str">
        <f>VLOOKUP($A181,Questions!$A$3:$X$333,2,0)&amp;""</f>
        <v>Can your organization comply with institutional policies on privacy and data protection with regard to users of institutional systems, if required?*</v>
      </c>
      <c r="C181" s="265" t="str">
        <f>VLOOKUP($A181,Questions!$A$3:$X$333,19,0)&amp;""</f>
        <v>This is a general inquiry to determine if the solution provider has reviewed the institution's policies and is committed to complying with them.</v>
      </c>
      <c r="D181" s="265" t="str">
        <f>VLOOKUP($A181,Questions!$A$3:$X$333,20,0)&amp;""</f>
        <v>If a solution provider is vague in their response, follow up with direct questions about the institution's policies and ensure the expectation of compliance is clear with the solution provider.</v>
      </c>
      <c r="E181" s="95"/>
      <c r="F181" s="61"/>
      <c r="G181" s="61"/>
      <c r="H181" s="61"/>
      <c r="I181" s="61"/>
      <c r="J181" s="61"/>
      <c r="K181" s="61"/>
      <c r="L181" s="61"/>
      <c r="M181" s="61"/>
      <c r="N181" s="61"/>
      <c r="O181" s="61"/>
      <c r="P181" s="61"/>
      <c r="Q181" s="61"/>
      <c r="R181" s="61"/>
      <c r="S181" s="61"/>
      <c r="T181" s="61"/>
      <c r="U181" s="61"/>
      <c r="V181" s="61"/>
      <c r="W181" s="61"/>
      <c r="X181" s="61"/>
      <c r="Y181" s="61"/>
      <c r="Z181" s="61"/>
    </row>
    <row r="182" ht="43.5" customHeight="1">
      <c r="A182" s="265" t="s">
        <v>106</v>
      </c>
      <c r="B182" s="265" t="str">
        <f>VLOOKUP($A182,Questions!$A$3:$X$333,2,0)&amp;""</f>
        <v>Is your company subject to the institution's geographic region's laws and regulations?*</v>
      </c>
      <c r="C182" s="265" t="str">
        <f>VLOOKUP($A182,Questions!$A$3:$X$333,19,0)&amp;""</f>
        <v>This is a general inquiry to determine if the solution provider is well-versed in applicable laws and regulations that apply in the institution's region of business operation.</v>
      </c>
      <c r="D182" s="265" t="str">
        <f>VLOOKUP($A182,Questions!$A$3:$X$333,20,0)&amp;""</f>
        <v>If a solution provider is vague in their response, follow up with direct questions about doing business in your state/region/country and any laws that are pertinent to the institution.</v>
      </c>
      <c r="E182" s="95"/>
      <c r="F182" s="61"/>
      <c r="G182" s="61"/>
      <c r="H182" s="61"/>
      <c r="I182" s="61"/>
      <c r="J182" s="61"/>
      <c r="K182" s="61"/>
      <c r="L182" s="61"/>
      <c r="M182" s="61"/>
      <c r="N182" s="61"/>
      <c r="O182" s="61"/>
      <c r="P182" s="61"/>
      <c r="Q182" s="61"/>
      <c r="R182" s="61"/>
      <c r="S182" s="61"/>
      <c r="T182" s="61"/>
      <c r="U182" s="61"/>
      <c r="V182" s="61"/>
      <c r="W182" s="61"/>
      <c r="X182" s="61"/>
      <c r="Y182" s="61"/>
      <c r="Z182" s="61"/>
    </row>
    <row r="183" ht="65.25" customHeight="1">
      <c r="A183" s="265" t="s">
        <v>108</v>
      </c>
      <c r="B183" s="265" t="str">
        <f>VLOOKUP($A183,Questions!$A$3:$X$333,2,0)&amp;""</f>
        <v>Can you accommodate encryption requirements using open standards?</v>
      </c>
      <c r="C183" s="265" t="str">
        <f>VLOOKUP($A183,Questions!$A$3:$X$333,19,0)&amp;""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183" s="265" t="str">
        <f>VLOOKUP($A183,Questions!$A$3:$X$333,20,0)&amp;""</f>
        <v>If the solution provider cannot accommodate open standards encryption requirements, direct them to NIST's Cryptographic Standards and Guidelines document &lt;https://csrc.nist.gov/Projects/Cryptographic-Standards-and-Guidelines&gt;.</v>
      </c>
      <c r="E183" s="61"/>
      <c r="F183" s="61"/>
      <c r="G183" s="61"/>
      <c r="H183" s="61"/>
      <c r="I183" s="61"/>
      <c r="J183" s="61"/>
      <c r="K183" s="61"/>
      <c r="L183" s="61"/>
      <c r="M183" s="61"/>
      <c r="N183" s="61"/>
      <c r="O183" s="61"/>
      <c r="P183" s="61"/>
      <c r="Q183" s="61"/>
      <c r="R183" s="61"/>
      <c r="S183" s="61"/>
      <c r="T183" s="61"/>
      <c r="U183" s="61"/>
      <c r="V183" s="61"/>
      <c r="W183" s="61"/>
      <c r="X183" s="61"/>
      <c r="Y183" s="61"/>
      <c r="Z183" s="61"/>
    </row>
    <row r="184" ht="58.5" customHeight="1">
      <c r="A184" s="265" t="s">
        <v>109</v>
      </c>
      <c r="B184" s="265" t="str">
        <f>VLOOKUP($A184,Questions!$A$3:$X$333,2,0)&amp;""</f>
        <v>Do you have a documented systems development life cycle (SDLC)?</v>
      </c>
      <c r="C184" s="265" t="str">
        <f>VLOOKUP($A184,Questions!$A$3:$X$333,19,0)&amp;""</f>
        <v>Mature solution lifecycle management can position a solution provider to sufficiently plan, implement, and manage systems that better protect institutional data.</v>
      </c>
      <c r="D184" s="265" t="str">
        <f>VLOOKUP($A184,Questions!$A$3:$X$333,20,0)&amp;""</f>
        <v>Although withdrawn by NIST, the Security Considerations in the Systems Development Life Cycle (SP 800-64r2) document is an excellent resource to provide guidance to solution providers (i.e., set expectations). Follow-up questions to SDLC use will be institution/implementation specific.</v>
      </c>
      <c r="E184" s="61"/>
      <c r="F184" s="61"/>
      <c r="G184" s="61"/>
      <c r="H184" s="61"/>
      <c r="I184" s="61"/>
      <c r="J184" s="61"/>
      <c r="K184" s="61"/>
      <c r="L184" s="61"/>
      <c r="M184" s="61"/>
      <c r="N184" s="61"/>
      <c r="O184" s="61"/>
      <c r="P184" s="61"/>
      <c r="Q184" s="61"/>
      <c r="R184" s="61"/>
      <c r="S184" s="61"/>
      <c r="T184" s="61"/>
      <c r="U184" s="61"/>
      <c r="V184" s="61"/>
      <c r="W184" s="61"/>
      <c r="X184" s="61"/>
      <c r="Y184" s="61"/>
      <c r="Z184" s="61"/>
    </row>
    <row r="185" ht="65.25" customHeight="1">
      <c r="A185" s="265" t="s">
        <v>111</v>
      </c>
      <c r="B185" s="265" t="str">
        <f>VLOOKUP($A185,Questions!$A$3:$X$333,2,0)&amp;""</f>
        <v>Do you perform background screenings or multi-state background checks on all employees prior to their first day of work?</v>
      </c>
      <c r="C185" s="265" t="str">
        <f>VLOOKUP($A185,Questions!$A$3:$X$333,19,0)&amp;""</f>
        <v>The use of detective and preventive controls in the hiring process serves a valuable role in protecting institutional data. As these are often HR documented policies, a solution provider should have their practices well-documented and ready for review, upon request.</v>
      </c>
      <c r="D185" s="265" t="str">
        <f>VLOOKUP($A185,Questions!$A$3:$X$333,20,0)&amp;""</f>
        <v>Ask the solution provider if background checks and/or screening are conducted in any capacity, at any time during the employment period. Ask about the precautions they take to ensure the intellectual property is secured and inquire if user data is treated in an appropriate manner.</v>
      </c>
      <c r="E185" s="61"/>
      <c r="F185" s="61"/>
      <c r="G185" s="61"/>
      <c r="H185" s="61"/>
      <c r="I185" s="61"/>
      <c r="J185" s="61"/>
      <c r="K185" s="61"/>
      <c r="L185" s="61"/>
      <c r="M185" s="61"/>
      <c r="N185" s="61"/>
      <c r="O185" s="61"/>
      <c r="P185" s="61"/>
      <c r="Q185" s="61"/>
      <c r="R185" s="61"/>
      <c r="S185" s="61"/>
      <c r="T185" s="61"/>
      <c r="U185" s="61"/>
      <c r="V185" s="61"/>
      <c r="W185" s="61"/>
      <c r="X185" s="61"/>
      <c r="Y185" s="61"/>
      <c r="Z185" s="61"/>
    </row>
    <row r="186" ht="56.25" customHeight="1">
      <c r="A186" s="265" t="s">
        <v>113</v>
      </c>
      <c r="B186" s="265" t="str">
        <f>VLOOKUP($A186,Questions!$A$3:$X$333,2,0)&amp;""</f>
        <v>Do you require new employees to fill out agreements and review policies?</v>
      </c>
      <c r="C186" s="265" t="str">
        <f>VLOOKUP($A186,Questions!$A$3:$X$333,19,0)&amp;""</f>
        <v>Setting the expectation of performance and increasing awareness of security-related responsibilities are part of these initial-hiring documents. Oftentimes these agreements and reviews are conducted during orientation for new employees.</v>
      </c>
      <c r="D186" s="265" t="str">
        <f>VLOOKUP($A186,Questions!$A$3:$X$333,20,0)&amp;""</f>
        <v>If a solution provider's practices are not clear, inquire about training requirements for employees, especially the frequency and scope of content.</v>
      </c>
      <c r="E186" s="61"/>
      <c r="F186" s="61"/>
      <c r="G186" s="61"/>
      <c r="H186" s="61"/>
      <c r="I186" s="61"/>
      <c r="J186" s="61"/>
      <c r="K186" s="61"/>
      <c r="L186" s="61"/>
      <c r="M186" s="61"/>
      <c r="N186" s="61"/>
      <c r="O186" s="61"/>
      <c r="P186" s="61"/>
      <c r="Q186" s="61"/>
      <c r="R186" s="61"/>
      <c r="S186" s="61"/>
      <c r="T186" s="61"/>
      <c r="U186" s="61"/>
      <c r="V186" s="61"/>
      <c r="W186" s="61"/>
      <c r="X186" s="61"/>
      <c r="Y186" s="61"/>
      <c r="Z186" s="61"/>
    </row>
    <row r="187" ht="141.75" customHeight="1">
      <c r="A187" s="265" t="s">
        <v>115</v>
      </c>
      <c r="B187" s="265" t="str">
        <f>VLOOKUP($A187,Questions!$A$3:$X$333,2,0)&amp;""</f>
        <v>Do you have a documented information security policy?</v>
      </c>
      <c r="C187" s="265" t="str">
        <f>VLOOKUP($A187,Questions!$A$3:$X$333,19,0)&amp;""</f>
        <v>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v>
      </c>
      <c r="D187" s="265" t="str">
        <f>VLOOKUP($A187,Questions!$A$3:$X$333,20,0)&amp;""</f>
        <v>If the solution provider does not have an incident response plan, point them to the NIST Computer Security Incident Handling Guide &lt;https://csrc.nist.gov/publications/detail/sp/800-61/rev-2/final&gt;.</v>
      </c>
      <c r="E187" s="61"/>
      <c r="F187" s="61"/>
      <c r="G187" s="61"/>
      <c r="H187" s="61"/>
      <c r="I187" s="61"/>
      <c r="J187" s="61"/>
      <c r="K187" s="61"/>
      <c r="L187" s="61"/>
      <c r="M187" s="61"/>
      <c r="N187" s="61"/>
      <c r="O187" s="61"/>
      <c r="P187" s="61"/>
      <c r="Q187" s="61"/>
      <c r="R187" s="61"/>
      <c r="S187" s="61"/>
      <c r="T187" s="61"/>
      <c r="U187" s="61"/>
      <c r="V187" s="61"/>
      <c r="W187" s="61"/>
      <c r="X187" s="61"/>
      <c r="Y187" s="61"/>
      <c r="Z187" s="61"/>
    </row>
    <row r="188" ht="70.5" customHeight="1">
      <c r="A188" s="265" t="s">
        <v>117</v>
      </c>
      <c r="B188" s="265" t="str">
        <f>VLOOKUP($A188,Questions!$A$3:$X$333,2,0)&amp;""</f>
        <v>Are information security principles designed into the product lifecycle?</v>
      </c>
      <c r="C188" s="265" t="str">
        <f>VLOOKUP($A188,Questions!$A$3:$X$333,19,0)&amp;""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188" s="265" t="str">
        <f>VLOOKUP($A188,Questions!$A$3:$X$333,20,0)&amp;""</f>
        <v>If information security principles are not designed into the product lifecycle, point the solution provider to OWASP's Secure Coding Practices - Quick Reference Guide &lt;https://www.owasp.org/index.php/OWASP_Secure_Coding_Practices_-_Quick_Reference_Guide&gt;.</v>
      </c>
      <c r="E188" s="61"/>
      <c r="F188" s="61"/>
      <c r="G188" s="61"/>
      <c r="H188" s="61"/>
      <c r="I188" s="61"/>
      <c r="J188" s="61"/>
      <c r="K188" s="61"/>
      <c r="L188" s="61"/>
      <c r="M188" s="61"/>
      <c r="N188" s="61"/>
      <c r="O188" s="61"/>
      <c r="P188" s="61"/>
      <c r="Q188" s="61"/>
      <c r="R188" s="61"/>
      <c r="S188" s="61"/>
      <c r="T188" s="61"/>
      <c r="U188" s="61"/>
      <c r="V188" s="61"/>
      <c r="W188" s="61"/>
      <c r="X188" s="61"/>
      <c r="Y188" s="61"/>
      <c r="Z188" s="61"/>
    </row>
    <row r="189" ht="39.0" customHeight="1">
      <c r="A189" s="265" t="s">
        <v>119</v>
      </c>
      <c r="B189" s="265" t="str">
        <f>VLOOKUP($A189,Questions!$A$3:$X$333,2,0)&amp;""</f>
        <v>Will you comply with applicable breach notification laws?</v>
      </c>
      <c r="C189" s="265" t="str">
        <f>VLOOKUP($A189,Questions!$A$3:$X$333,19,0)&amp;""</f>
        <v>This is a general inquiry to determine if the solution provider is well-versed in applicable laws and regulations that apply in the institution's region of business operation.</v>
      </c>
      <c r="D189" s="265" t="str">
        <f>VLOOKUP($A189,Questions!$A$3:$X$333,20,0)&amp;""</f>
        <v>If a solution provider is vague in their response, follow up with direct questions about doing business in your state/region/country and any laws that are pertinent to the institution.</v>
      </c>
      <c r="E189" s="61"/>
      <c r="F189" s="61"/>
      <c r="G189" s="61"/>
      <c r="H189" s="61"/>
      <c r="I189" s="61"/>
      <c r="J189" s="61"/>
      <c r="K189" s="61"/>
      <c r="L189" s="61"/>
      <c r="M189" s="61"/>
      <c r="N189" s="61"/>
      <c r="O189" s="61"/>
      <c r="P189" s="61"/>
      <c r="Q189" s="61"/>
      <c r="R189" s="61"/>
      <c r="S189" s="61"/>
      <c r="T189" s="61"/>
      <c r="U189" s="61"/>
      <c r="V189" s="61"/>
      <c r="W189" s="61"/>
      <c r="X189" s="61"/>
      <c r="Y189" s="61"/>
      <c r="Z189" s="61"/>
    </row>
    <row r="190" ht="68.25" customHeight="1">
      <c r="A190" s="265" t="s">
        <v>121</v>
      </c>
      <c r="B190" s="265" t="str">
        <f>VLOOKUP($A190,Questions!$A$3:$X$333,2,0)&amp;""</f>
        <v>Do you have an information security awareness program?</v>
      </c>
      <c r="C190" s="265" t="str">
        <f>VLOOKUP($A190,Questions!$A$3:$X$333,19,0)&amp;""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190" s="265" t="str">
        <f>VLOOKUP($A190,Questions!$A$3:$X$333,20,0)&amp;""</f>
        <v>Follow-up inquiries for information security awareness programs will be institution/implementation specific.</v>
      </c>
      <c r="E190" s="61"/>
      <c r="F190" s="61"/>
      <c r="G190" s="61"/>
      <c r="H190" s="61"/>
      <c r="I190" s="61"/>
      <c r="J190" s="61"/>
      <c r="K190" s="61"/>
      <c r="L190" s="61"/>
      <c r="M190" s="61"/>
      <c r="N190" s="61"/>
      <c r="O190" s="61"/>
      <c r="P190" s="61"/>
      <c r="Q190" s="61"/>
      <c r="R190" s="61"/>
      <c r="S190" s="61"/>
      <c r="T190" s="61"/>
      <c r="U190" s="61"/>
      <c r="V190" s="61"/>
      <c r="W190" s="61"/>
      <c r="X190" s="61"/>
      <c r="Y190" s="61"/>
      <c r="Z190" s="61"/>
    </row>
    <row r="191" ht="66.75" customHeight="1">
      <c r="A191" s="265" t="s">
        <v>123</v>
      </c>
      <c r="B191" s="265" t="str">
        <f>VLOOKUP($A191,Questions!$A$3:$X$333,2,0)&amp;""</f>
        <v>Is security awareness training mandatory for all employees?</v>
      </c>
      <c r="C191" s="265" t="str">
        <f>VLOOKUP($A191,Questions!$A$3:$X$333,19,0)&amp;""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191" s="265" t="str">
        <f>VLOOKUP($A191,Questions!$A$3:$X$333,20,0)&amp;""</f>
        <v>Follow-up inquiries for information security awareness programs will be institution/implementation specific.</v>
      </c>
      <c r="E191" s="61"/>
      <c r="F191" s="61"/>
      <c r="G191" s="61"/>
      <c r="H191" s="61"/>
      <c r="I191" s="61"/>
      <c r="J191" s="61"/>
      <c r="K191" s="61"/>
      <c r="L191" s="61"/>
      <c r="M191" s="61"/>
      <c r="N191" s="61"/>
      <c r="O191" s="61"/>
      <c r="P191" s="61"/>
      <c r="Q191" s="61"/>
      <c r="R191" s="61"/>
      <c r="S191" s="61"/>
      <c r="T191" s="61"/>
      <c r="U191" s="61"/>
      <c r="V191" s="61"/>
      <c r="W191" s="61"/>
      <c r="X191" s="61"/>
      <c r="Y191" s="61"/>
      <c r="Z191" s="61"/>
    </row>
    <row r="192" ht="66.75" customHeight="1">
      <c r="A192" s="265" t="s">
        <v>125</v>
      </c>
      <c r="B192" s="265" t="str">
        <f>VLOOKUP($A192,Questions!$A$3:$X$333,2,0)&amp;""</f>
        <v>Do you have process and procedure(s) documented, and currently followed, that require a review and update of the access list(s) for privileged accounts?</v>
      </c>
      <c r="C192" s="265" t="str">
        <f>VLOOKUP($A192,Questions!$A$3:$X$333,19,0)&amp;""</f>
        <v>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v>
      </c>
      <c r="D192" s="265" t="str">
        <f>VLOOKUP($A192,Questions!$A$3:$X$333,20,0)&amp;""</f>
        <v>Ask the solution provider to summarize their implemented policies and/or procedures.</v>
      </c>
      <c r="E192" s="61"/>
      <c r="F192" s="61"/>
      <c r="G192" s="61"/>
      <c r="H192" s="61"/>
      <c r="I192" s="61"/>
      <c r="J192" s="61"/>
      <c r="K192" s="61"/>
      <c r="L192" s="61"/>
      <c r="M192" s="61"/>
      <c r="N192" s="61"/>
      <c r="O192" s="61"/>
      <c r="P192" s="61"/>
      <c r="Q192" s="61"/>
      <c r="R192" s="61"/>
      <c r="S192" s="61"/>
      <c r="T192" s="61"/>
      <c r="U192" s="61"/>
      <c r="V192" s="61"/>
      <c r="W192" s="61"/>
      <c r="X192" s="61"/>
      <c r="Y192" s="61"/>
      <c r="Z192" s="61"/>
    </row>
    <row r="193" ht="71.25" customHeight="1">
      <c r="A193" s="265" t="s">
        <v>127</v>
      </c>
      <c r="B193" s="265" t="str">
        <f>VLOOKUP($A193,Questions!$A$3:$X$333,2,0)&amp;""</f>
        <v>Do you have documented, and currently implemented, internal audit processes and procedures?</v>
      </c>
      <c r="C193" s="265" t="str">
        <f>VLOOKUP($A193,Questions!$A$3:$X$333,19,0)&amp;""</f>
        <v>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v>
      </c>
      <c r="D193" s="265" t="str">
        <f>VLOOKUP($A193,Questions!$A$3:$X$333,20,0)&amp;""</f>
        <v>Follow-up inquiries for internal audit processes and procedures will be institution/implementation specific.</v>
      </c>
      <c r="E193" s="95"/>
      <c r="F193" s="61"/>
      <c r="G193" s="61"/>
      <c r="H193" s="61"/>
      <c r="I193" s="61"/>
      <c r="J193" s="61"/>
      <c r="K193" s="61"/>
      <c r="L193" s="61"/>
      <c r="M193" s="61"/>
      <c r="N193" s="61"/>
      <c r="O193" s="61"/>
      <c r="P193" s="61"/>
      <c r="Q193" s="61"/>
      <c r="R193" s="61"/>
      <c r="S193" s="61"/>
      <c r="T193" s="61"/>
      <c r="U193" s="61"/>
      <c r="V193" s="61"/>
      <c r="W193" s="61"/>
      <c r="X193" s="61"/>
      <c r="Y193" s="61"/>
      <c r="Z193" s="61"/>
    </row>
    <row r="194" ht="44.25" customHeight="1">
      <c r="A194" s="265" t="s">
        <v>129</v>
      </c>
      <c r="B194" s="265" t="str">
        <f>VLOOKUP($A194,Questions!$A$3:$X$333,2,0)&amp;""</f>
        <v>Does your organization have physical security controls and policies in place?</v>
      </c>
      <c r="C194" s="265" t="str">
        <f>VLOOKUP($A194,Questions!$A$3:$X$333,19,0)&amp;""</f>
        <v>This question aims to understand the physical security state of the solution provider's operating environment and whether or not physical assets are appropriately protected.</v>
      </c>
      <c r="D194" s="265" t="str">
        <f>VLOOKUP($A194,Questions!$A$3:$X$333,20,0)&amp;""</f>
        <v>Follow-up inquiries for physical security controls and policies will be institution/implementation specific.</v>
      </c>
      <c r="E194" s="51" t="s">
        <v>696</v>
      </c>
      <c r="F194" s="61"/>
      <c r="G194" s="61"/>
      <c r="H194" s="61"/>
      <c r="I194" s="61"/>
      <c r="J194" s="61"/>
      <c r="K194" s="61"/>
      <c r="L194" s="61"/>
      <c r="M194" s="61"/>
      <c r="N194" s="61"/>
      <c r="O194" s="61"/>
      <c r="P194" s="61"/>
      <c r="Q194" s="61"/>
      <c r="R194" s="61"/>
      <c r="S194" s="61"/>
      <c r="T194" s="61"/>
      <c r="U194" s="61"/>
      <c r="V194" s="61"/>
      <c r="W194" s="61"/>
      <c r="X194" s="61"/>
      <c r="Y194" s="61"/>
      <c r="Z194" s="61"/>
    </row>
    <row r="195" ht="15.75" customHeight="1">
      <c r="A195" s="18" t="str">
        <f>VLOOKUP(LEFT($A196,4),'Auto Responses'!$N$4:$O$38,2,0)&amp;""</f>
        <v> Incident Handling</v>
      </c>
      <c r="B195" s="18"/>
      <c r="C195" s="32" t="str">
        <f>Questions!$S$2</f>
        <v>Reason for Question</v>
      </c>
      <c r="D195" s="32" t="str">
        <f>Questions!$T$2</f>
        <v>Follow-Up Inquiries/Responses</v>
      </c>
      <c r="E195" s="61"/>
      <c r="F195" s="61"/>
      <c r="G195" s="61"/>
      <c r="H195" s="61"/>
      <c r="I195" s="61"/>
      <c r="J195" s="61"/>
      <c r="K195" s="61"/>
      <c r="L195" s="61"/>
      <c r="M195" s="61"/>
      <c r="N195" s="61"/>
      <c r="O195" s="61"/>
      <c r="P195" s="61"/>
      <c r="Q195" s="61"/>
      <c r="R195" s="61"/>
      <c r="S195" s="61"/>
      <c r="T195" s="61"/>
      <c r="U195" s="61"/>
      <c r="V195" s="61"/>
      <c r="W195" s="61"/>
      <c r="X195" s="61"/>
      <c r="Y195" s="61"/>
      <c r="Z195" s="61"/>
    </row>
    <row r="196" ht="96.75" customHeight="1">
      <c r="A196" s="265" t="s">
        <v>286</v>
      </c>
      <c r="B196" s="265" t="str">
        <f>VLOOKUP($A196,Questions!$A$3:$X$333,2,0)&amp;""</f>
        <v>Do you have a formal incident response plan?</v>
      </c>
      <c r="C196" s="265" t="str">
        <f>VLOOKUP($A196,Questions!$A$3:$X$333,19,0)&amp;""</f>
        <v>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v>
      </c>
      <c r="D196" s="265" t="str">
        <f>VLOOKUP($A196,Questions!$A$3:$X$333,20,0)&amp;""</f>
        <v>If the solution provider does not have an incident response plan, direct them to the NIST Computer Security Incident Handling Guide &lt;https://csrc.nist.gov/publications/detail/sp/800-61/rev-2/final&gt;.</v>
      </c>
      <c r="E196" s="61"/>
      <c r="F196" s="61"/>
      <c r="G196" s="61"/>
      <c r="H196" s="61"/>
      <c r="I196" s="61"/>
      <c r="J196" s="61"/>
      <c r="K196" s="61"/>
      <c r="L196" s="61"/>
      <c r="M196" s="61"/>
      <c r="N196" s="61"/>
      <c r="O196" s="61"/>
      <c r="P196" s="61"/>
      <c r="Q196" s="61"/>
      <c r="R196" s="61"/>
      <c r="S196" s="61"/>
      <c r="T196" s="61"/>
      <c r="U196" s="61"/>
      <c r="V196" s="61"/>
      <c r="W196" s="61"/>
      <c r="X196" s="61"/>
      <c r="Y196" s="61"/>
      <c r="Z196" s="61"/>
    </row>
    <row r="197" ht="72.75" customHeight="1">
      <c r="A197" s="265" t="s">
        <v>288</v>
      </c>
      <c r="B197" s="265" t="str">
        <f>VLOOKUP($A197,Questions!$A$3:$X$333,2,0)&amp;""</f>
        <v>Do you either have an internal incident response team or retain an external team?</v>
      </c>
      <c r="C197" s="265" t="str">
        <f>VLOOKUP($A197,Questions!$A$3:$X$333,19,0)&amp;""</f>
        <v>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197" s="265" t="str">
        <f>VLOOKUP($A197,Questions!$A$3:$X$333,20,0)&amp;""</f>
        <v>If the solution provider does not have an incident response plan, direct them to the NIST Computer Security Incident Handling Guide &lt;https://csrc.nist.gov/publications/detail/sp/800-61/rev-2/final&gt;.</v>
      </c>
      <c r="E197" s="61"/>
      <c r="F197" s="61"/>
      <c r="G197" s="61"/>
      <c r="H197" s="61"/>
      <c r="I197" s="61"/>
      <c r="J197" s="61"/>
      <c r="K197" s="61"/>
      <c r="L197" s="61"/>
      <c r="M197" s="61"/>
      <c r="N197" s="61"/>
      <c r="O197" s="61"/>
      <c r="P197" s="61"/>
      <c r="Q197" s="61"/>
      <c r="R197" s="61"/>
      <c r="S197" s="61"/>
      <c r="T197" s="61"/>
      <c r="U197" s="61"/>
      <c r="V197" s="61"/>
      <c r="W197" s="61"/>
      <c r="X197" s="61"/>
      <c r="Y197" s="61"/>
      <c r="Z197" s="61"/>
    </row>
    <row r="198" ht="74.25" customHeight="1">
      <c r="A198" s="265" t="s">
        <v>290</v>
      </c>
      <c r="B198" s="265" t="str">
        <f>VLOOKUP($A198,Questions!$A$3:$X$333,2,0)&amp;""</f>
        <v>Do you have the capability to respond to incidents on a 24 x 7 x 365 basis?</v>
      </c>
      <c r="C198" s="265" t="str">
        <f>VLOOKUP($A198,Questions!$A$3:$X$333,19,0)&amp;""</f>
        <v>The incident team structure (internal vs. external), size, and capabilities of a solution provider have a significant impact on their ability to respond to and protect an institution's data. Use the knowledge of this response when evaluating other solution provider statements.</v>
      </c>
      <c r="D198" s="265" t="str">
        <f>VLOOKUP($A198,Questions!$A$3:$X$333,20,0)&amp;""</f>
        <v>If the solution provider does not have an incident response team, direct them to the NIST Computer Security Incident Handling Guide &lt;https://csrc.nist.gov/publications/detail/sp/800-61/rev-2/final&gt;.</v>
      </c>
      <c r="E198" s="61"/>
      <c r="F198" s="61"/>
      <c r="G198" s="61"/>
      <c r="H198" s="61"/>
      <c r="I198" s="61"/>
      <c r="J198" s="61"/>
      <c r="K198" s="61"/>
      <c r="L198" s="61"/>
      <c r="M198" s="61"/>
      <c r="N198" s="61"/>
      <c r="O198" s="61"/>
      <c r="P198" s="61"/>
      <c r="Q198" s="61"/>
      <c r="R198" s="61"/>
      <c r="S198" s="61"/>
      <c r="T198" s="61"/>
      <c r="U198" s="61"/>
      <c r="V198" s="61"/>
      <c r="W198" s="61"/>
      <c r="X198" s="61"/>
      <c r="Y198" s="61"/>
      <c r="Z198" s="61"/>
    </row>
    <row r="199" ht="81.0" customHeight="1">
      <c r="A199" s="265" t="s">
        <v>292</v>
      </c>
      <c r="B199" s="265" t="str">
        <f>VLOOKUP($A199,Questions!$A$3:$X$333,2,0)&amp;""</f>
        <v>Do you carry cyber-risk insurance to protect against unforeseen service outages, data that is lost or stolen, and security incidents?</v>
      </c>
      <c r="C199" s="265" t="str">
        <f>VLOOKUP($A199,Questions!$A$3:$X$333,19,0)&amp;""</f>
        <v>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v>
      </c>
      <c r="D199" s="265" t="str">
        <f>VLOOKUP($A199,Questions!$A$3:$X$333,20,0)&amp;""</f>
        <v>If the solution provider does not have an incident response plan, point them to the NIST Computer Security Incident Handling Guide &lt;https://csrc.nist.gov/publications/detail/sp/800-61/rev-2/final&gt;.</v>
      </c>
      <c r="E199" s="51" t="s">
        <v>696</v>
      </c>
      <c r="F199" s="61"/>
      <c r="G199" s="61"/>
      <c r="H199" s="61"/>
      <c r="I199" s="61"/>
      <c r="J199" s="61"/>
      <c r="K199" s="61"/>
      <c r="L199" s="61"/>
      <c r="M199" s="61"/>
      <c r="N199" s="61"/>
      <c r="O199" s="61"/>
      <c r="P199" s="61"/>
      <c r="Q199" s="61"/>
      <c r="R199" s="61"/>
      <c r="S199" s="61"/>
      <c r="T199" s="61"/>
      <c r="U199" s="61"/>
      <c r="V199" s="61"/>
      <c r="W199" s="61"/>
      <c r="X199" s="61"/>
      <c r="Y199" s="61"/>
      <c r="Z199" s="61"/>
    </row>
    <row r="200" ht="15.75" customHeight="1">
      <c r="A200" s="18" t="str">
        <f>VLOOKUP(LEFT($A201,4),'Auto Responses'!$N$4:$O$38,2,0)&amp;""</f>
        <v> Vulnerability Management</v>
      </c>
      <c r="B200" s="18"/>
      <c r="C200" s="32" t="str">
        <f>Questions!$S$2</f>
        <v>Reason for Question</v>
      </c>
      <c r="D200" s="32" t="str">
        <f>Questions!$T$2</f>
        <v>Follow-Up Inquiries/Responses</v>
      </c>
      <c r="E200" s="61"/>
      <c r="F200" s="61"/>
      <c r="G200" s="61"/>
      <c r="H200" s="61"/>
      <c r="I200" s="61"/>
      <c r="J200" s="61"/>
      <c r="K200" s="61"/>
      <c r="L200" s="61"/>
      <c r="M200" s="61"/>
      <c r="N200" s="61"/>
      <c r="O200" s="61"/>
      <c r="P200" s="61"/>
      <c r="Q200" s="61"/>
      <c r="R200" s="61"/>
      <c r="S200" s="61"/>
      <c r="T200" s="61"/>
      <c r="U200" s="61"/>
      <c r="V200" s="61"/>
      <c r="W200" s="61"/>
      <c r="X200" s="61"/>
      <c r="Y200" s="61"/>
      <c r="Z200" s="61"/>
    </row>
    <row r="201" ht="15.75" customHeight="1">
      <c r="A201" s="265" t="s">
        <v>294</v>
      </c>
      <c r="B201" s="265" t="str">
        <f>VLOOKUP($A201,Questions!$A$3:$X$333,2,0)&amp;""</f>
        <v>Are your systems and applications scanned with an authenticated user account for vulnerabilities (that are remediated) prior to new releases?*</v>
      </c>
      <c r="C201" s="265" t="str">
        <f>VLOOKUP($A201,Questions!$A$3:$X$333,19,0)&amp;""</f>
        <v>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201" s="265" t="str">
        <f>VLOOKUP($A201,Questions!$A$3:$X$333,20,0)&amp;""</f>
        <v>Ask if there are plans to implement these processes. Ask the solution provider to summarize their decision behind not scanning their applications for vulnerabilities prior to release.</v>
      </c>
      <c r="E201" s="61"/>
      <c r="F201" s="61"/>
      <c r="G201" s="61"/>
      <c r="H201" s="61"/>
      <c r="I201" s="61"/>
      <c r="J201" s="61"/>
      <c r="K201" s="61"/>
      <c r="L201" s="61"/>
      <c r="M201" s="61"/>
      <c r="N201" s="61"/>
      <c r="O201" s="61"/>
      <c r="P201" s="61"/>
      <c r="Q201" s="61"/>
      <c r="R201" s="61"/>
      <c r="S201" s="61"/>
      <c r="T201" s="61"/>
      <c r="U201" s="61"/>
      <c r="V201" s="61"/>
      <c r="W201" s="61"/>
      <c r="X201" s="61"/>
      <c r="Y201" s="61"/>
      <c r="Z201" s="61"/>
    </row>
    <row r="202" ht="52.5" customHeight="1">
      <c r="A202" s="265" t="s">
        <v>296</v>
      </c>
      <c r="B202" s="265" t="str">
        <f>VLOOKUP($A202,Questions!$A$3:$X$333,2,0)&amp;""</f>
        <v>Will you provide results of application and system vulnerability scans to the institution?*</v>
      </c>
      <c r="C202" s="265" t="str">
        <f>VLOOKUP($A202,Questions!$A$3:$X$333,19,0)&amp;""</f>
        <v>If a solution provider is scanning its applications and/or systems, oftentimes an institution will want to review the report, if possible. Preferably, any finding on the reports will have a matching mitigation action.</v>
      </c>
      <c r="D202" s="265" t="str">
        <f>VLOOKUP($A202,Questions!$A$3:$X$333,20,0)&amp;""</f>
        <v>If a solution provider is hesitant to share the report, ask for a summarized version; some insight is better than none.</v>
      </c>
      <c r="E202" s="61"/>
      <c r="F202" s="61"/>
      <c r="G202" s="61"/>
      <c r="H202" s="61"/>
      <c r="I202" s="61"/>
      <c r="J202" s="61"/>
      <c r="K202" s="61"/>
      <c r="L202" s="61"/>
      <c r="M202" s="61"/>
      <c r="N202" s="61"/>
      <c r="O202" s="61"/>
      <c r="P202" s="61"/>
      <c r="Q202" s="61"/>
      <c r="R202" s="61"/>
      <c r="S202" s="61"/>
      <c r="T202" s="61"/>
      <c r="U202" s="61"/>
      <c r="V202" s="61"/>
      <c r="W202" s="61"/>
      <c r="X202" s="61"/>
      <c r="Y202" s="61"/>
      <c r="Z202" s="61"/>
    </row>
    <row r="203" ht="66.0" customHeight="1">
      <c r="A203" s="265" t="s">
        <v>298</v>
      </c>
      <c r="B203" s="265" t="str">
        <f>VLOOKUP($A203,Questions!$A$3:$X$333,2,0)&amp;""</f>
        <v>Will you allow the institution to perform its own vulnerability testing and/or scanning of your systems and/or application, provided that testing is performed at a mutually agreed upon time and date?*</v>
      </c>
      <c r="C203" s="265" t="str">
        <f>VLOOKUP($A203,Questions!$A$3:$X$333,19,0)&amp;""</f>
        <v>Many higher education institutions are capable of performing vulnerability assessments and/or penetration testing on their solution providers' infrastructures. This question confirms the possibility of conducting these actions against the solution provider's infrastructure.</v>
      </c>
      <c r="D203" s="265" t="str">
        <f>VLOOKUP($A203,Questions!$A$3:$X$333,20,0)&amp;""</f>
        <v>Follow-up inquiries for vulnerability scanning and penetration testing will be institution/implementation specific.</v>
      </c>
      <c r="E203" s="61"/>
      <c r="F203" s="61"/>
      <c r="G203" s="61"/>
      <c r="H203" s="61"/>
      <c r="I203" s="61"/>
      <c r="J203" s="61"/>
      <c r="K203" s="61"/>
      <c r="L203" s="61"/>
      <c r="M203" s="61"/>
      <c r="N203" s="61"/>
      <c r="O203" s="61"/>
      <c r="P203" s="61"/>
      <c r="Q203" s="61"/>
      <c r="R203" s="61"/>
      <c r="S203" s="61"/>
      <c r="T203" s="61"/>
      <c r="U203" s="61"/>
      <c r="V203" s="61"/>
      <c r="W203" s="61"/>
      <c r="X203" s="61"/>
      <c r="Y203" s="61"/>
      <c r="Z203" s="61"/>
    </row>
    <row r="204" ht="98.25" customHeight="1">
      <c r="A204" s="265" t="s">
        <v>300</v>
      </c>
      <c r="B204" s="265" t="str">
        <f>VLOOKUP($A204,Questions!$A$3:$X$333,2,0)&amp;""</f>
        <v>Have your systems and applications had a third-party security assessment completed in the last year?</v>
      </c>
      <c r="C204" s="265" t="str">
        <f>VLOOKUP($A204,Questions!$A$3:$X$333,19,0)&amp;""</f>
        <v>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204" s="265" t="str">
        <f>VLOOKUP($A204,Questions!$A$3:$X$333,20,0)&amp;""</f>
        <v>Ask if there has ever been a vulnerability scan. A short lapse in external assessment validity can be understood (if there is a planned assessment), but a significant time lapse or no scan whatsoever is cause for elevated levels of concern.</v>
      </c>
      <c r="E204" s="61"/>
      <c r="F204" s="61"/>
      <c r="G204" s="61"/>
      <c r="H204" s="61"/>
      <c r="I204" s="61"/>
      <c r="J204" s="61"/>
      <c r="K204" s="61"/>
      <c r="L204" s="61"/>
      <c r="M204" s="61"/>
      <c r="N204" s="61"/>
      <c r="O204" s="61"/>
      <c r="P204" s="61"/>
      <c r="Q204" s="61"/>
      <c r="R204" s="61"/>
      <c r="S204" s="61"/>
      <c r="T204" s="61"/>
      <c r="U204" s="61"/>
      <c r="V204" s="61"/>
      <c r="W204" s="61"/>
      <c r="X204" s="61"/>
      <c r="Y204" s="61"/>
      <c r="Z204" s="61"/>
    </row>
    <row r="205" ht="81.0" customHeight="1">
      <c r="A205" s="265" t="s">
        <v>302</v>
      </c>
      <c r="B205" s="265" t="str">
        <f>VLOOKUP($A205,Questions!$A$3:$X$333,2,0)&amp;""</f>
        <v>Do you regularly scan for common web application security vulnerabilities (e.g., SQL injection, XSS, XSRF, etc.)?</v>
      </c>
      <c r="C205" s="265" t="str">
        <f>VLOOKUP($A205,Questions!$A$3:$X$333,19,0)&amp;""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v>
      </c>
      <c r="D205" s="265" t="str">
        <f>VLOOKUP($A205,Questions!$A$3:$X$333,20,0)&amp;""</f>
        <v>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v>
      </c>
      <c r="E205" s="61"/>
      <c r="F205" s="61"/>
      <c r="G205" s="61"/>
      <c r="H205" s="61"/>
      <c r="I205" s="61"/>
      <c r="J205" s="61"/>
      <c r="K205" s="61"/>
      <c r="L205" s="61"/>
      <c r="M205" s="61"/>
      <c r="N205" s="61"/>
      <c r="O205" s="61"/>
      <c r="P205" s="61"/>
      <c r="Q205" s="61"/>
      <c r="R205" s="61"/>
      <c r="S205" s="61"/>
      <c r="T205" s="61"/>
      <c r="U205" s="61"/>
      <c r="V205" s="61"/>
      <c r="W205" s="61"/>
      <c r="X205" s="61"/>
      <c r="Y205" s="61"/>
      <c r="Z205" s="61"/>
    </row>
    <row r="206" ht="89.25" customHeight="1">
      <c r="A206" s="265" t="s">
        <v>304</v>
      </c>
      <c r="B206" s="265" t="str">
        <f>VLOOKUP($A206,Questions!$A$3:$X$333,2,0)&amp;""</f>
        <v>Are your systems and applications regularly scanned externally for vulnerabilities?</v>
      </c>
      <c r="C206" s="265" t="str">
        <f>VLOOKUP($A206,Questions!$A$3:$X$333,19,0)&amp;""</f>
        <v>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206" s="265" t="str">
        <f>VLOOKUP($A206,Questions!$A$3:$X$333,20,0)&amp;""</f>
        <v>If "no," inquire if there has ever been a vulnerability scan. A short lapse in external assessment validity can be understood (if there is a planned assessment), but a significant time lapse or no scan whatsoever is cause for elevated levels of concern.</v>
      </c>
      <c r="E206" s="51" t="s">
        <v>696</v>
      </c>
      <c r="F206" s="61"/>
      <c r="G206" s="61"/>
      <c r="H206" s="61"/>
      <c r="I206" s="61"/>
      <c r="J206" s="61"/>
      <c r="K206" s="61"/>
      <c r="L206" s="61"/>
      <c r="M206" s="61"/>
      <c r="N206" s="61"/>
      <c r="O206" s="61"/>
      <c r="P206" s="61"/>
      <c r="Q206" s="61"/>
      <c r="R206" s="61"/>
      <c r="S206" s="61"/>
      <c r="T206" s="61"/>
      <c r="U206" s="61"/>
      <c r="V206" s="61"/>
      <c r="W206" s="61"/>
      <c r="X206" s="61"/>
      <c r="Y206" s="61"/>
      <c r="Z206" s="61"/>
    </row>
    <row r="207" ht="15.75" customHeight="1">
      <c r="A207" s="18" t="str">
        <f>VLOOKUP(LEFT($A208,4),'Auto Responses'!$N$4:$O$38,2,0)&amp;""</f>
        <v>HIPAA Compliance </v>
      </c>
      <c r="B207" s="18"/>
      <c r="C207" s="32" t="str">
        <f>Questions!$S$2</f>
        <v>Reason for Question</v>
      </c>
      <c r="D207" s="32" t="str">
        <f>Questions!$T$2</f>
        <v>Follow-Up Inquiries/Responses</v>
      </c>
      <c r="E207" s="61"/>
      <c r="F207" s="61"/>
      <c r="G207" s="61"/>
      <c r="H207" s="61"/>
      <c r="I207" s="61"/>
      <c r="J207" s="61"/>
      <c r="K207" s="61"/>
      <c r="L207" s="61"/>
      <c r="M207" s="61"/>
      <c r="N207" s="61"/>
      <c r="O207" s="61"/>
      <c r="P207" s="61"/>
      <c r="Q207" s="61"/>
      <c r="R207" s="61"/>
      <c r="S207" s="61"/>
      <c r="T207" s="61"/>
      <c r="U207" s="61"/>
      <c r="V207" s="61"/>
      <c r="W207" s="61"/>
      <c r="X207" s="61"/>
      <c r="Y207" s="61"/>
      <c r="Z207" s="61"/>
    </row>
    <row r="208" ht="50.25" customHeight="1">
      <c r="A208" s="265" t="s">
        <v>355</v>
      </c>
      <c r="B208" s="265" t="str">
        <f>VLOOKUP($A208,Questions!$A$3:$X$333,2,0)&amp;""</f>
        <v>Do your workforce members receive regular training related to the Health Insurance Portability and Accountability Act (HIPAA) Privacy and Security Rules and the HITECH Act?*</v>
      </c>
      <c r="C208" s="265" t="str">
        <f>VLOOKUP($A208,Questions!$A$3:$X$333,19,0)&amp;""</f>
        <v>HIPAA</v>
      </c>
      <c r="D208" s="265" t="str">
        <f>VLOOKUP($A208,Questions!$A$3:$X$333,20,0)&amp;""</f>
        <v>Refer to HIPAA documentation or your institution's Chief HIPAA Security Officer.</v>
      </c>
      <c r="E208" s="61"/>
      <c r="F208" s="61"/>
      <c r="G208" s="61"/>
      <c r="H208" s="61"/>
      <c r="I208" s="61"/>
      <c r="J208" s="61"/>
      <c r="K208" s="61"/>
      <c r="L208" s="61"/>
      <c r="M208" s="61"/>
      <c r="N208" s="61"/>
      <c r="O208" s="61"/>
      <c r="P208" s="61"/>
      <c r="Q208" s="61"/>
      <c r="R208" s="61"/>
      <c r="S208" s="61"/>
      <c r="T208" s="61"/>
      <c r="U208" s="61"/>
      <c r="V208" s="61"/>
      <c r="W208" s="61"/>
      <c r="X208" s="61"/>
      <c r="Y208" s="61"/>
      <c r="Z208" s="61"/>
    </row>
    <row r="209" ht="27.0" customHeight="1">
      <c r="A209" s="265" t="s">
        <v>356</v>
      </c>
      <c r="B209" s="265" t="str">
        <f>VLOOKUP($A209,Questions!$A$3:$X$333,2,0)&amp;""</f>
        <v>Have you identified areas of risk?*</v>
      </c>
      <c r="C209" s="265" t="str">
        <f>VLOOKUP($A209,Questions!$A$3:$X$333,19,0)&amp;""</f>
        <v>HIPAA</v>
      </c>
      <c r="D209" s="265" t="str">
        <f>VLOOKUP($A209,Questions!$A$3:$X$333,20,0)&amp;""</f>
        <v>Refer to HIPAA documentation or your institution's Chief HIPAA Security Officer.</v>
      </c>
      <c r="E209" s="61"/>
      <c r="F209" s="61"/>
      <c r="G209" s="61"/>
      <c r="H209" s="61"/>
      <c r="I209" s="61"/>
      <c r="J209" s="61"/>
      <c r="K209" s="61"/>
      <c r="L209" s="61"/>
      <c r="M209" s="61"/>
      <c r="N209" s="61"/>
      <c r="O209" s="61"/>
      <c r="P209" s="61"/>
      <c r="Q209" s="61"/>
      <c r="R209" s="61"/>
      <c r="S209" s="61"/>
      <c r="T209" s="61"/>
      <c r="U209" s="61"/>
      <c r="V209" s="61"/>
      <c r="W209" s="61"/>
      <c r="X209" s="61"/>
      <c r="Y209" s="61"/>
      <c r="Z209" s="61"/>
    </row>
    <row r="210" ht="26.25" customHeight="1">
      <c r="A210" s="265" t="s">
        <v>357</v>
      </c>
      <c r="B210" s="265" t="str">
        <f>VLOOKUP($A210,Questions!$A$3:$X$333,2,0)&amp;""</f>
        <v>Have the relevant policies/plans been tested?*</v>
      </c>
      <c r="C210" s="265" t="str">
        <f>VLOOKUP($A210,Questions!$A$3:$X$333,19,0)&amp;""</f>
        <v>HIPAA</v>
      </c>
      <c r="D210" s="265" t="str">
        <f>VLOOKUP($A210,Questions!$A$3:$X$333,20,0)&amp;""</f>
        <v>Refer to HIPAA documentation or your institution's Chief HIPAA Security Officer.</v>
      </c>
      <c r="E210" s="95"/>
      <c r="F210" s="61"/>
      <c r="G210" s="61"/>
      <c r="H210" s="61"/>
      <c r="I210" s="61"/>
      <c r="J210" s="61"/>
      <c r="K210" s="61"/>
      <c r="L210" s="61"/>
      <c r="M210" s="61"/>
      <c r="N210" s="61"/>
      <c r="O210" s="61"/>
      <c r="P210" s="61"/>
      <c r="Q210" s="61"/>
      <c r="R210" s="61"/>
      <c r="S210" s="61"/>
      <c r="T210" s="61"/>
      <c r="U210" s="61"/>
      <c r="V210" s="61"/>
      <c r="W210" s="61"/>
      <c r="X210" s="61"/>
      <c r="Y210" s="61"/>
      <c r="Z210" s="61"/>
    </row>
    <row r="211" ht="50.25" customHeight="1">
      <c r="A211" s="265" t="s">
        <v>358</v>
      </c>
      <c r="B211" s="265" t="str">
        <f>VLOOKUP($A211,Questions!$A$3:$X$333,2,0)&amp;""</f>
        <v>Have you entered into a Business Associate Agreements with all subcontractors who may have access to protected health information (PHI)?*</v>
      </c>
      <c r="C211" s="265" t="str">
        <f>VLOOKUP($A211,Questions!$A$3:$X$333,19,0)&amp;""</f>
        <v>HIPAA</v>
      </c>
      <c r="D211" s="265" t="str">
        <f>VLOOKUP($A211,Questions!$A$3:$X$333,20,0)&amp;""</f>
        <v>Refer to HIPAA documentation or your institution's Chief HIPAA Security Officer.</v>
      </c>
      <c r="E211" s="61"/>
      <c r="F211" s="61"/>
      <c r="G211" s="61"/>
      <c r="H211" s="61"/>
      <c r="I211" s="61"/>
      <c r="J211" s="61"/>
      <c r="K211" s="61"/>
      <c r="L211" s="61"/>
      <c r="M211" s="61"/>
      <c r="N211" s="61"/>
      <c r="O211" s="61"/>
      <c r="P211" s="61"/>
      <c r="Q211" s="61"/>
      <c r="R211" s="61"/>
      <c r="S211" s="61"/>
      <c r="T211" s="61"/>
      <c r="U211" s="61"/>
      <c r="V211" s="61"/>
      <c r="W211" s="61"/>
      <c r="X211" s="61"/>
      <c r="Y211" s="61"/>
      <c r="Z211" s="61"/>
    </row>
    <row r="212" ht="36.0" customHeight="1">
      <c r="A212" s="265" t="s">
        <v>359</v>
      </c>
      <c r="B212" s="265" t="str">
        <f>VLOOKUP($A212,Questions!$A$3:$X$333,2,0)&amp;""</f>
        <v>Do you monitor or receive information regarding changes in HIPAA regulations?</v>
      </c>
      <c r="C212" s="265" t="str">
        <f>VLOOKUP($A212,Questions!$A$3:$X$333,19,0)&amp;""</f>
        <v>HIPAA</v>
      </c>
      <c r="D212" s="265" t="str">
        <f>VLOOKUP($A212,Questions!$A$3:$X$333,20,0)&amp;""</f>
        <v>Refer to HIPAA documentation or your institution's Chief HIPAA Security Officer.</v>
      </c>
      <c r="E212" s="61"/>
      <c r="F212" s="61"/>
      <c r="G212" s="61"/>
      <c r="H212" s="61"/>
      <c r="I212" s="61"/>
      <c r="J212" s="61"/>
      <c r="K212" s="61"/>
      <c r="L212" s="61"/>
      <c r="M212" s="61"/>
      <c r="N212" s="61"/>
      <c r="O212" s="61"/>
      <c r="P212" s="61"/>
      <c r="Q212" s="61"/>
      <c r="R212" s="61"/>
      <c r="S212" s="61"/>
      <c r="T212" s="61"/>
      <c r="U212" s="61"/>
      <c r="V212" s="61"/>
      <c r="W212" s="61"/>
      <c r="X212" s="61"/>
      <c r="Y212" s="61"/>
      <c r="Z212" s="61"/>
    </row>
    <row r="213" ht="36.75" customHeight="1">
      <c r="A213" s="265" t="s">
        <v>360</v>
      </c>
      <c r="B213" s="265" t="str">
        <f>VLOOKUP($A213,Questions!$A$3:$X$333,2,0)&amp;""</f>
        <v>Has your organization designated HIPAA Privacy and Security officers as required by the rules?</v>
      </c>
      <c r="C213" s="265" t="str">
        <f>VLOOKUP($A213,Questions!$A$3:$X$333,19,0)&amp;""</f>
        <v>HIPAA</v>
      </c>
      <c r="D213" s="265" t="str">
        <f>VLOOKUP($A213,Questions!$A$3:$X$333,20,0)&amp;""</f>
        <v>Refer to HIPAA documentation or your institution's Chief HIPAA Security Officer.</v>
      </c>
      <c r="E213" s="61"/>
      <c r="F213" s="61"/>
      <c r="G213" s="61"/>
      <c r="H213" s="61"/>
      <c r="I213" s="61"/>
      <c r="J213" s="61"/>
      <c r="K213" s="61"/>
      <c r="L213" s="61"/>
      <c r="M213" s="61"/>
      <c r="N213" s="61"/>
      <c r="O213" s="61"/>
      <c r="P213" s="61"/>
      <c r="Q213" s="61"/>
      <c r="R213" s="61"/>
      <c r="S213" s="61"/>
      <c r="T213" s="61"/>
      <c r="U213" s="61"/>
      <c r="V213" s="61"/>
      <c r="W213" s="61"/>
      <c r="X213" s="61"/>
      <c r="Y213" s="61"/>
      <c r="Z213" s="61"/>
    </row>
    <row r="214" ht="42.0" customHeight="1">
      <c r="A214" s="265" t="s">
        <v>361</v>
      </c>
      <c r="B214" s="265" t="str">
        <f>VLOOKUP($A214,Questions!$A$3:$X$333,2,0)&amp;""</f>
        <v>Do you comply with the requirements of the Health Information Technology for Economic and Clinical Health Act (HITECH)?</v>
      </c>
      <c r="C214" s="265" t="str">
        <f>VLOOKUP($A214,Questions!$A$3:$X$333,19,0)&amp;""</f>
        <v>HIPAA</v>
      </c>
      <c r="D214" s="265" t="str">
        <f>VLOOKUP($A214,Questions!$A$3:$X$333,20,0)&amp;""</f>
        <v>Refer to HIPAA documentation or your institution's Chief HIPAA Security Officer.</v>
      </c>
      <c r="E214" s="61"/>
      <c r="F214" s="61"/>
      <c r="G214" s="61"/>
      <c r="H214" s="61"/>
      <c r="I214" s="61"/>
      <c r="J214" s="61"/>
      <c r="K214" s="61"/>
      <c r="L214" s="61"/>
      <c r="M214" s="61"/>
      <c r="N214" s="61"/>
      <c r="O214" s="61"/>
      <c r="P214" s="61"/>
      <c r="Q214" s="61"/>
      <c r="R214" s="61"/>
      <c r="S214" s="61"/>
      <c r="T214" s="61"/>
      <c r="U214" s="61"/>
      <c r="V214" s="61"/>
      <c r="W214" s="61"/>
      <c r="X214" s="61"/>
      <c r="Y214" s="61"/>
      <c r="Z214" s="61"/>
    </row>
    <row r="215" ht="40.5" customHeight="1">
      <c r="A215" s="265" t="s">
        <v>362</v>
      </c>
      <c r="B215" s="265" t="str">
        <f>VLOOKUP($A215,Questions!$A$3:$X$333,2,0)&amp;""</f>
        <v>Have you conducted a risk analysis as required under the HIPAA Security Rule?</v>
      </c>
      <c r="C215" s="265" t="str">
        <f>VLOOKUP($A215,Questions!$A$3:$X$333,19,0)&amp;""</f>
        <v>HIPAA</v>
      </c>
      <c r="D215" s="265" t="str">
        <f>VLOOKUP($A215,Questions!$A$3:$X$333,20,0)&amp;""</f>
        <v>Refer to HIPAA documentation or your institution's Chief HIPAA Security Officer.</v>
      </c>
      <c r="E215" s="95"/>
      <c r="F215" s="61"/>
      <c r="G215" s="61"/>
      <c r="H215" s="61"/>
      <c r="I215" s="61"/>
      <c r="J215" s="61"/>
      <c r="K215" s="61"/>
      <c r="L215" s="61"/>
      <c r="M215" s="61"/>
      <c r="N215" s="61"/>
      <c r="O215" s="61"/>
      <c r="P215" s="61"/>
      <c r="Q215" s="61"/>
      <c r="R215" s="61"/>
      <c r="S215" s="61"/>
      <c r="T215" s="61"/>
      <c r="U215" s="61"/>
      <c r="V215" s="61"/>
      <c r="W215" s="61"/>
      <c r="X215" s="61"/>
      <c r="Y215" s="61"/>
      <c r="Z215" s="61"/>
    </row>
    <row r="216" ht="25.5" customHeight="1">
      <c r="A216" s="265" t="s">
        <v>363</v>
      </c>
      <c r="B216" s="265" t="str">
        <f>VLOOKUP($A216,Questions!$A$3:$X$333,2,0)&amp;""</f>
        <v>Have you taken actions to mitigate the identified risks?</v>
      </c>
      <c r="C216" s="265" t="str">
        <f>VLOOKUP($A216,Questions!$A$3:$X$333,19,0)&amp;""</f>
        <v>HIPAA</v>
      </c>
      <c r="D216" s="265" t="str">
        <f>VLOOKUP($A216,Questions!$A$3:$X$333,20,0)&amp;""</f>
        <v>Refer to HIPAA documentation or your institution's Chief HIPAA Security Officer.</v>
      </c>
      <c r="E216" s="61"/>
      <c r="F216" s="61"/>
      <c r="G216" s="61"/>
      <c r="H216" s="61"/>
      <c r="I216" s="61"/>
      <c r="J216" s="61"/>
      <c r="K216" s="61"/>
      <c r="L216" s="61"/>
      <c r="M216" s="61"/>
      <c r="N216" s="61"/>
      <c r="O216" s="61"/>
      <c r="P216" s="61"/>
      <c r="Q216" s="61"/>
      <c r="R216" s="61"/>
      <c r="S216" s="61"/>
      <c r="T216" s="61"/>
      <c r="U216" s="61"/>
      <c r="V216" s="61"/>
      <c r="W216" s="61"/>
      <c r="X216" s="61"/>
      <c r="Y216" s="61"/>
      <c r="Z216" s="61"/>
    </row>
    <row r="217" ht="39.75" customHeight="1">
      <c r="A217" s="265" t="s">
        <v>364</v>
      </c>
      <c r="B217" s="265" t="str">
        <f>VLOOKUP($A217,Questions!$A$3:$X$333,2,0)&amp;""</f>
        <v>Does your application require user and system administrator password changes at a frequency no greater than 90 days?</v>
      </c>
      <c r="C217" s="265" t="str">
        <f>VLOOKUP($A217,Questions!$A$3:$X$333,19,0)&amp;""</f>
        <v>HIPAA</v>
      </c>
      <c r="D217" s="265" t="str">
        <f>VLOOKUP($A217,Questions!$A$3:$X$333,20,0)&amp;""</f>
        <v>Refer to HIPAA documentation or your institution's Chief HIPAA Security Officer.</v>
      </c>
      <c r="E217" s="61"/>
      <c r="F217" s="61"/>
      <c r="G217" s="61"/>
      <c r="H217" s="61"/>
      <c r="I217" s="61"/>
      <c r="J217" s="61"/>
      <c r="K217" s="61"/>
      <c r="L217" s="61"/>
      <c r="M217" s="61"/>
      <c r="N217" s="61"/>
      <c r="O217" s="61"/>
      <c r="P217" s="61"/>
      <c r="Q217" s="61"/>
      <c r="R217" s="61"/>
      <c r="S217" s="61"/>
      <c r="T217" s="61"/>
      <c r="U217" s="61"/>
      <c r="V217" s="61"/>
      <c r="W217" s="61"/>
      <c r="X217" s="61"/>
      <c r="Y217" s="61"/>
      <c r="Z217" s="61"/>
    </row>
    <row r="218" ht="42.75" customHeight="1">
      <c r="A218" s="265" t="s">
        <v>365</v>
      </c>
      <c r="B218" s="265" t="str">
        <f>VLOOKUP($A218,Questions!$A$3:$X$333,2,0)&amp;""</f>
        <v>Does your application require users to set their own password after an administrator reset or on first use of the account?</v>
      </c>
      <c r="C218" s="265" t="str">
        <f>VLOOKUP($A218,Questions!$A$3:$X$333,19,0)&amp;""</f>
        <v>HIPAA</v>
      </c>
      <c r="D218" s="265" t="str">
        <f>VLOOKUP($A218,Questions!$A$3:$X$333,20,0)&amp;""</f>
        <v>Refer to HIPAA documentation or your institution's Chief HIPAA Security Officer.</v>
      </c>
      <c r="E218" s="61"/>
      <c r="F218" s="61"/>
      <c r="G218" s="61"/>
      <c r="H218" s="61"/>
      <c r="I218" s="61"/>
      <c r="J218" s="61"/>
      <c r="K218" s="61"/>
      <c r="L218" s="61"/>
      <c r="M218" s="61"/>
      <c r="N218" s="61"/>
      <c r="O218" s="61"/>
      <c r="P218" s="61"/>
      <c r="Q218" s="61"/>
      <c r="R218" s="61"/>
      <c r="S218" s="61"/>
      <c r="T218" s="61"/>
      <c r="U218" s="61"/>
      <c r="V218" s="61"/>
      <c r="W218" s="61"/>
      <c r="X218" s="61"/>
      <c r="Y218" s="61"/>
      <c r="Z218" s="61"/>
    </row>
    <row r="219" ht="39.75" customHeight="1">
      <c r="A219" s="265" t="s">
        <v>366</v>
      </c>
      <c r="B219" s="265" t="str">
        <f>VLOOKUP($A219,Questions!$A$3:$X$333,2,0)&amp;""</f>
        <v>Does your application lock out an account after a number of failed login attempts?</v>
      </c>
      <c r="C219" s="265" t="str">
        <f>VLOOKUP($A219,Questions!$A$3:$X$333,19,0)&amp;""</f>
        <v>HIPAA</v>
      </c>
      <c r="D219" s="265" t="str">
        <f>VLOOKUP($A219,Questions!$A$3:$X$333,20,0)&amp;""</f>
        <v>Refer to HIPAA documentation or your institution's Chief HIPAA Security Officer.</v>
      </c>
      <c r="E219" s="61"/>
      <c r="F219" s="61"/>
      <c r="G219" s="61"/>
      <c r="H219" s="61"/>
      <c r="I219" s="61"/>
      <c r="J219" s="61"/>
      <c r="K219" s="61"/>
      <c r="L219" s="61"/>
      <c r="M219" s="61"/>
      <c r="N219" s="61"/>
      <c r="O219" s="61"/>
      <c r="P219" s="61"/>
      <c r="Q219" s="61"/>
      <c r="R219" s="61"/>
      <c r="S219" s="61"/>
      <c r="T219" s="61"/>
      <c r="U219" s="61"/>
      <c r="V219" s="61"/>
      <c r="W219" s="61"/>
      <c r="X219" s="61"/>
      <c r="Y219" s="61"/>
      <c r="Z219" s="61"/>
    </row>
    <row r="220" ht="39.75" customHeight="1">
      <c r="A220" s="265" t="s">
        <v>367</v>
      </c>
      <c r="B220" s="265" t="str">
        <f>VLOOKUP($A220,Questions!$A$3:$X$333,2,0)&amp;""</f>
        <v>Does your application automatically lock or log-out an account after a period of inactivity?</v>
      </c>
      <c r="C220" s="265" t="str">
        <f>VLOOKUP($A220,Questions!$A$3:$X$333,19,0)&amp;""</f>
        <v>HIPAA</v>
      </c>
      <c r="D220" s="265" t="str">
        <f>VLOOKUP($A220,Questions!$A$3:$X$333,20,0)&amp;""</f>
        <v>Refer to HIPAA documentation or your institution's Chief HIPAA Security Officer.</v>
      </c>
      <c r="E220" s="61"/>
      <c r="F220" s="61"/>
      <c r="G220" s="61"/>
      <c r="H220" s="61"/>
      <c r="I220" s="61"/>
      <c r="J220" s="61"/>
      <c r="K220" s="61"/>
      <c r="L220" s="61"/>
      <c r="M220" s="61"/>
      <c r="N220" s="61"/>
      <c r="O220" s="61"/>
      <c r="P220" s="61"/>
      <c r="Q220" s="61"/>
      <c r="R220" s="61"/>
      <c r="S220" s="61"/>
      <c r="T220" s="61"/>
      <c r="U220" s="61"/>
      <c r="V220" s="61"/>
      <c r="W220" s="61"/>
      <c r="X220" s="61"/>
      <c r="Y220" s="61"/>
      <c r="Z220" s="61"/>
    </row>
    <row r="221" ht="40.5" customHeight="1">
      <c r="A221" s="265" t="s">
        <v>368</v>
      </c>
      <c r="B221" s="265" t="str">
        <f>VLOOKUP($A221,Questions!$A$3:$X$333,2,0)&amp;""</f>
        <v>Are passwords visible in plain text, whether when stored or entered, including service level accounts (i.e., database accounts, etc.)?</v>
      </c>
      <c r="C221" s="265" t="str">
        <f>VLOOKUP($A221,Questions!$A$3:$X$333,19,0)&amp;""</f>
        <v>HIPAA</v>
      </c>
      <c r="D221" s="265" t="str">
        <f>VLOOKUP($A221,Questions!$A$3:$X$333,20,0)&amp;""</f>
        <v>Refer to HIPAA documentation or your institution's Chief HIPAA Security Officer.</v>
      </c>
      <c r="E221" s="95"/>
      <c r="F221" s="61"/>
      <c r="G221" s="61"/>
      <c r="H221" s="61"/>
      <c r="I221" s="61"/>
      <c r="J221" s="61"/>
      <c r="K221" s="61"/>
      <c r="L221" s="61"/>
      <c r="M221" s="61"/>
      <c r="N221" s="61"/>
      <c r="O221" s="61"/>
      <c r="P221" s="61"/>
      <c r="Q221" s="61"/>
      <c r="R221" s="61"/>
      <c r="S221" s="61"/>
      <c r="T221" s="61"/>
      <c r="U221" s="61"/>
      <c r="V221" s="61"/>
      <c r="W221" s="61"/>
      <c r="X221" s="61"/>
      <c r="Y221" s="61"/>
      <c r="Z221" s="61"/>
    </row>
    <row r="222" ht="39.0" customHeight="1">
      <c r="A222" s="265" t="s">
        <v>369</v>
      </c>
      <c r="B222" s="265" t="str">
        <f>VLOOKUP($A222,Questions!$A$3:$X$333,2,0)&amp;""</f>
        <v>If the application is institution-hosted, can all service level and administrative account passwords be changed by the institution?</v>
      </c>
      <c r="C222" s="265" t="str">
        <f>VLOOKUP($A222,Questions!$A$3:$X$333,19,0)&amp;""</f>
        <v>HIPAA</v>
      </c>
      <c r="D222" s="265" t="str">
        <f>VLOOKUP($A222,Questions!$A$3:$X$333,20,0)&amp;""</f>
        <v>Refer to HIPAA documentation or your institution's Chief HIPAA Security Officer.</v>
      </c>
      <c r="E222" s="61"/>
      <c r="F222" s="61"/>
      <c r="G222" s="61"/>
      <c r="H222" s="61"/>
      <c r="I222" s="61"/>
      <c r="J222" s="61"/>
      <c r="K222" s="61"/>
      <c r="L222" s="61"/>
      <c r="M222" s="61"/>
      <c r="N222" s="61"/>
      <c r="O222" s="61"/>
      <c r="P222" s="61"/>
      <c r="Q222" s="61"/>
      <c r="R222" s="61"/>
      <c r="S222" s="61"/>
      <c r="T222" s="61"/>
      <c r="U222" s="61"/>
      <c r="V222" s="61"/>
      <c r="W222" s="61"/>
      <c r="X222" s="61"/>
      <c r="Y222" s="61"/>
      <c r="Z222" s="61"/>
    </row>
    <row r="223" ht="23.25" customHeight="1">
      <c r="A223" s="265" t="s">
        <v>370</v>
      </c>
      <c r="B223" s="265" t="str">
        <f>VLOOKUP($A223,Questions!$A$3:$X$333,2,0)&amp;""</f>
        <v>Does your application provide the ability to define user access levels?</v>
      </c>
      <c r="C223" s="265" t="str">
        <f>VLOOKUP($A223,Questions!$A$3:$X$333,19,0)&amp;""</f>
        <v>HIPAA</v>
      </c>
      <c r="D223" s="265" t="str">
        <f>VLOOKUP($A223,Questions!$A$3:$X$333,20,0)&amp;""</f>
        <v>Refer to HIPAA documentation or your institution's Chief HIPAA Security Officer.</v>
      </c>
      <c r="E223" s="61"/>
      <c r="F223" s="61"/>
      <c r="G223" s="61"/>
      <c r="H223" s="61"/>
      <c r="I223" s="61"/>
      <c r="J223" s="61"/>
      <c r="K223" s="61"/>
      <c r="L223" s="61"/>
      <c r="M223" s="61"/>
      <c r="N223" s="61"/>
      <c r="O223" s="61"/>
      <c r="P223" s="61"/>
      <c r="Q223" s="61"/>
      <c r="R223" s="61"/>
      <c r="S223" s="61"/>
      <c r="T223" s="61"/>
      <c r="U223" s="61"/>
      <c r="V223" s="61"/>
      <c r="W223" s="61"/>
      <c r="X223" s="61"/>
      <c r="Y223" s="61"/>
      <c r="Z223" s="61"/>
    </row>
    <row r="224" ht="39.75" customHeight="1">
      <c r="A224" s="265" t="s">
        <v>371</v>
      </c>
      <c r="B224" s="265" t="str">
        <f>VLOOKUP($A224,Questions!$A$3:$X$333,2,0)&amp;""</f>
        <v>Does your application support varying levels of access to administrative tasks defined individually per user?</v>
      </c>
      <c r="C224" s="265" t="str">
        <f>VLOOKUP($A224,Questions!$A$3:$X$333,19,0)&amp;""</f>
        <v>HIPAA</v>
      </c>
      <c r="D224" s="265" t="str">
        <f>VLOOKUP($A224,Questions!$A$3:$X$333,20,0)&amp;""</f>
        <v>Refer to HIPAA documentation or your institution's Chief HIPAA Security Officer.</v>
      </c>
      <c r="E224" s="61"/>
      <c r="F224" s="61"/>
      <c r="G224" s="61"/>
      <c r="H224" s="61"/>
      <c r="I224" s="61"/>
      <c r="J224" s="61"/>
      <c r="K224" s="61"/>
      <c r="L224" s="61"/>
      <c r="M224" s="61"/>
      <c r="N224" s="61"/>
      <c r="O224" s="61"/>
      <c r="P224" s="61"/>
      <c r="Q224" s="61"/>
      <c r="R224" s="61"/>
      <c r="S224" s="61"/>
      <c r="T224" s="61"/>
      <c r="U224" s="61"/>
      <c r="V224" s="61"/>
      <c r="W224" s="61"/>
      <c r="X224" s="61"/>
      <c r="Y224" s="61"/>
      <c r="Z224" s="61"/>
    </row>
    <row r="225" ht="38.25" customHeight="1">
      <c r="A225" s="265" t="s">
        <v>372</v>
      </c>
      <c r="B225" s="265" t="str">
        <f>VLOOKUP($A225,Questions!$A$3:$X$333,2,0)&amp;""</f>
        <v>Does your application support varying levels of access to records based on user ID?</v>
      </c>
      <c r="C225" s="265" t="str">
        <f>VLOOKUP($A225,Questions!$A$3:$X$333,19,0)&amp;""</f>
        <v>HIPAA</v>
      </c>
      <c r="D225" s="265" t="str">
        <f>VLOOKUP($A225,Questions!$A$3:$X$333,20,0)&amp;""</f>
        <v>Refer to HIPAA documentation or your institution's Chief HIPAA Security Officer.</v>
      </c>
      <c r="E225" s="61"/>
      <c r="F225" s="61"/>
      <c r="G225" s="61"/>
      <c r="H225" s="61"/>
      <c r="I225" s="61"/>
      <c r="J225" s="61"/>
      <c r="K225" s="61"/>
      <c r="L225" s="61"/>
      <c r="M225" s="61"/>
      <c r="N225" s="61"/>
      <c r="O225" s="61"/>
      <c r="P225" s="61"/>
      <c r="Q225" s="61"/>
      <c r="R225" s="61"/>
      <c r="S225" s="61"/>
      <c r="T225" s="61"/>
      <c r="U225" s="61"/>
      <c r="V225" s="61"/>
      <c r="W225" s="61"/>
      <c r="X225" s="61"/>
      <c r="Y225" s="61"/>
      <c r="Z225" s="61"/>
    </row>
    <row r="226" ht="36.0" customHeight="1">
      <c r="A226" s="265" t="s">
        <v>373</v>
      </c>
      <c r="B226" s="265" t="str">
        <f>VLOOKUP($A226,Questions!$A$3:$X$333,2,0)&amp;""</f>
        <v>Is there a limit to the number of groups to which a user can be assigned?</v>
      </c>
      <c r="C226" s="265" t="str">
        <f>VLOOKUP($A226,Questions!$A$3:$X$333,19,0)&amp;""</f>
        <v>HIPAA</v>
      </c>
      <c r="D226" s="265" t="str">
        <f>VLOOKUP($A226,Questions!$A$3:$X$333,20,0)&amp;""</f>
        <v>Refer to HIPAA documentation or your institution's Chief HIPAA Security Officer.</v>
      </c>
      <c r="E226" s="61"/>
      <c r="F226" s="61"/>
      <c r="G226" s="61"/>
      <c r="H226" s="61"/>
      <c r="I226" s="61"/>
      <c r="J226" s="61"/>
      <c r="K226" s="61"/>
      <c r="L226" s="61"/>
      <c r="M226" s="61"/>
      <c r="N226" s="61"/>
      <c r="O226" s="61"/>
      <c r="P226" s="61"/>
      <c r="Q226" s="61"/>
      <c r="R226" s="61"/>
      <c r="S226" s="61"/>
      <c r="T226" s="61"/>
      <c r="U226" s="61"/>
      <c r="V226" s="61"/>
      <c r="W226" s="61"/>
      <c r="X226" s="61"/>
      <c r="Y226" s="61"/>
      <c r="Z226" s="61"/>
    </row>
    <row r="227" ht="15.75" customHeight="1">
      <c r="A227" s="265" t="s">
        <v>374</v>
      </c>
      <c r="B227" s="265" t="str">
        <f>VLOOKUP($A227,Questions!$A$3:$X$333,2,0)&amp;""</f>
        <v>Do accounts used for solution provider-supplied remote support abide by the same authentication policies and access logging as the rest of the system?</v>
      </c>
      <c r="C227" s="265" t="str">
        <f>VLOOKUP($A227,Questions!$A$3:$X$333,19,0)&amp;""</f>
        <v>HIPAA</v>
      </c>
      <c r="D227" s="265" t="str">
        <f>VLOOKUP($A227,Questions!$A$3:$X$333,20,0)&amp;""</f>
        <v>Refer to HIPAA documentation or your institution's Chief HIPAA Security Officer.</v>
      </c>
      <c r="E227" s="61"/>
      <c r="F227" s="61"/>
      <c r="G227" s="61"/>
      <c r="H227" s="61"/>
      <c r="I227" s="61"/>
      <c r="J227" s="61"/>
      <c r="K227" s="61"/>
      <c r="L227" s="61"/>
      <c r="M227" s="61"/>
      <c r="N227" s="61"/>
      <c r="O227" s="61"/>
      <c r="P227" s="61"/>
      <c r="Q227" s="61"/>
      <c r="R227" s="61"/>
      <c r="S227" s="61"/>
      <c r="T227" s="61"/>
      <c r="U227" s="61"/>
      <c r="V227" s="61"/>
      <c r="W227" s="61"/>
      <c r="X227" s="61"/>
      <c r="Y227" s="61"/>
      <c r="Z227" s="61"/>
    </row>
    <row r="228" ht="34.5" customHeight="1">
      <c r="A228" s="265" t="s">
        <v>375</v>
      </c>
      <c r="B228" s="265" t="str">
        <f>VLOOKUP($A228,Questions!$A$3:$X$333,2,0)&amp;""</f>
        <v>Does the application log record access including specific user, date/time of access, and originating IP or device?</v>
      </c>
      <c r="C228" s="265" t="str">
        <f>VLOOKUP($A228,Questions!$A$3:$X$333,19,0)&amp;""</f>
        <v>HIPAA</v>
      </c>
      <c r="D228" s="265" t="str">
        <f>VLOOKUP($A228,Questions!$A$3:$X$333,20,0)&amp;""</f>
        <v>Refer to HIPAA documentation or your institution's Chief HIPAA Security Officer.</v>
      </c>
      <c r="E228" s="95"/>
      <c r="F228" s="61"/>
      <c r="G228" s="61"/>
      <c r="H228" s="61"/>
      <c r="I228" s="61"/>
      <c r="J228" s="61"/>
      <c r="K228" s="61"/>
      <c r="L228" s="61"/>
      <c r="M228" s="61"/>
      <c r="N228" s="61"/>
      <c r="O228" s="61"/>
      <c r="P228" s="61"/>
      <c r="Q228" s="61"/>
      <c r="R228" s="61"/>
      <c r="S228" s="61"/>
      <c r="T228" s="61"/>
      <c r="U228" s="61"/>
      <c r="V228" s="61"/>
      <c r="W228" s="61"/>
      <c r="X228" s="61"/>
      <c r="Y228" s="61"/>
      <c r="Z228" s="61"/>
    </row>
    <row r="229" ht="52.5" customHeight="1">
      <c r="A229" s="265" t="s">
        <v>376</v>
      </c>
      <c r="B229" s="265" t="str">
        <f>VLOOKUP($A229,Questions!$A$3:$X$333,2,0)&amp;""</f>
        <v>Does the application log administrative activity, such as user account access changes and password changes, including specific user, date/time of changes, and originating IP or device?</v>
      </c>
      <c r="C229" s="265" t="str">
        <f>VLOOKUP($A229,Questions!$A$3:$X$333,19,0)&amp;""</f>
        <v>HIPAA</v>
      </c>
      <c r="D229" s="265" t="str">
        <f>VLOOKUP($A229,Questions!$A$3:$X$333,20,0)&amp;""</f>
        <v>Refer to HIPAA documentation or your institution's Chief HIPAA Security Officer.</v>
      </c>
      <c r="E229" s="61"/>
      <c r="F229" s="61"/>
      <c r="G229" s="61"/>
      <c r="H229" s="61"/>
      <c r="I229" s="61"/>
      <c r="J229" s="61"/>
      <c r="K229" s="61"/>
      <c r="L229" s="61"/>
      <c r="M229" s="61"/>
      <c r="N229" s="61"/>
      <c r="O229" s="61"/>
      <c r="P229" s="61"/>
      <c r="Q229" s="61"/>
      <c r="R229" s="61"/>
      <c r="S229" s="61"/>
      <c r="T229" s="61"/>
      <c r="U229" s="61"/>
      <c r="V229" s="61"/>
      <c r="W229" s="61"/>
      <c r="X229" s="61"/>
      <c r="Y229" s="61"/>
      <c r="Z229" s="61"/>
    </row>
    <row r="230" ht="21.0" customHeight="1">
      <c r="A230" s="265" t="s">
        <v>377</v>
      </c>
      <c r="B230" s="265" t="str">
        <f>VLOOKUP($A230,Questions!$A$3:$X$333,2,0)&amp;""</f>
        <v>Do you retain logs for at least as long as required by HIPAA regulations?</v>
      </c>
      <c r="C230" s="265" t="str">
        <f>VLOOKUP($A230,Questions!$A$3:$X$333,19,0)&amp;""</f>
        <v>HIPAA</v>
      </c>
      <c r="D230" s="265" t="str">
        <f>VLOOKUP($A230,Questions!$A$3:$X$333,20,0)&amp;""</f>
        <v>Refer to HIPAA documentation or your institution's Chief HIPAA Security Officer.</v>
      </c>
      <c r="E230" s="61"/>
      <c r="F230" s="61"/>
      <c r="G230" s="61"/>
      <c r="H230" s="61"/>
      <c r="I230" s="61"/>
      <c r="J230" s="61"/>
      <c r="K230" s="61"/>
      <c r="L230" s="61"/>
      <c r="M230" s="61"/>
      <c r="N230" s="61"/>
      <c r="O230" s="61"/>
      <c r="P230" s="61"/>
      <c r="Q230" s="61"/>
      <c r="R230" s="61"/>
      <c r="S230" s="61"/>
      <c r="T230" s="61"/>
      <c r="U230" s="61"/>
      <c r="V230" s="61"/>
      <c r="W230" s="61"/>
      <c r="X230" s="61"/>
      <c r="Y230" s="61"/>
      <c r="Z230" s="61"/>
    </row>
    <row r="231" ht="23.25" customHeight="1">
      <c r="A231" s="265" t="s">
        <v>378</v>
      </c>
      <c r="B231" s="265" t="str">
        <f>VLOOKUP($A231,Questions!$A$3:$X$333,2,0)&amp;""</f>
        <v>Can the application logs be archived?</v>
      </c>
      <c r="C231" s="265" t="str">
        <f>VLOOKUP($A231,Questions!$A$3:$X$333,19,0)&amp;""</f>
        <v>HIPAA</v>
      </c>
      <c r="D231" s="265" t="str">
        <f>VLOOKUP($A231,Questions!$A$3:$X$333,20,0)&amp;""</f>
        <v>Refer to HIPAA documentation or your institution's Chief HIPAA Security Officer.</v>
      </c>
      <c r="E231" s="61"/>
      <c r="F231" s="61"/>
      <c r="G231" s="61"/>
      <c r="H231" s="61"/>
      <c r="I231" s="61"/>
      <c r="J231" s="61"/>
      <c r="K231" s="61"/>
      <c r="L231" s="61"/>
      <c r="M231" s="61"/>
      <c r="N231" s="61"/>
      <c r="O231" s="61"/>
      <c r="P231" s="61"/>
      <c r="Q231" s="61"/>
      <c r="R231" s="61"/>
      <c r="S231" s="61"/>
      <c r="T231" s="61"/>
      <c r="U231" s="61"/>
      <c r="V231" s="61"/>
      <c r="W231" s="61"/>
      <c r="X231" s="61"/>
      <c r="Y231" s="61"/>
      <c r="Z231" s="61"/>
    </row>
    <row r="232" ht="24.75" customHeight="1">
      <c r="A232" s="265" t="s">
        <v>379</v>
      </c>
      <c r="B232" s="265" t="str">
        <f>VLOOKUP($A232,Questions!$A$3:$X$333,2,0)&amp;""</f>
        <v>Can the application logs be saved externally?</v>
      </c>
      <c r="C232" s="265" t="str">
        <f>VLOOKUP($A232,Questions!$A$3:$X$333,19,0)&amp;""</f>
        <v>HIPAA</v>
      </c>
      <c r="D232" s="265" t="str">
        <f>VLOOKUP($A232,Questions!$A$3:$X$333,20,0)&amp;""</f>
        <v>Refer to HIPAA documentation or your institution's Chief HIPAA Security Officer.</v>
      </c>
      <c r="E232" s="61"/>
      <c r="F232" s="61"/>
      <c r="G232" s="61"/>
      <c r="H232" s="61"/>
      <c r="I232" s="61"/>
      <c r="J232" s="61"/>
      <c r="K232" s="61"/>
      <c r="L232" s="61"/>
      <c r="M232" s="61"/>
      <c r="N232" s="61"/>
      <c r="O232" s="61"/>
      <c r="P232" s="61"/>
      <c r="Q232" s="61"/>
      <c r="R232" s="61"/>
      <c r="S232" s="61"/>
      <c r="T232" s="61"/>
      <c r="U232" s="61"/>
      <c r="V232" s="61"/>
      <c r="W232" s="61"/>
      <c r="X232" s="61"/>
      <c r="Y232" s="61"/>
      <c r="Z232" s="61"/>
    </row>
    <row r="233" ht="39.0" customHeight="1">
      <c r="A233" s="265" t="s">
        <v>380</v>
      </c>
      <c r="B233" s="265" t="str">
        <f>VLOOKUP($A233,Questions!$A$3:$X$333,2,0)&amp;""</f>
        <v>Do you have a disaster recovery plan and emergency mode operation plan?</v>
      </c>
      <c r="C233" s="265" t="str">
        <f>VLOOKUP($A233,Questions!$A$3:$X$333,19,0)&amp;""</f>
        <v>HIPAA</v>
      </c>
      <c r="D233" s="265" t="str">
        <f>VLOOKUP($A233,Questions!$A$3:$X$333,20,0)&amp;""</f>
        <v>Refer to HIPAA documentation or your institution's Chief HIPAA Security Officer.</v>
      </c>
      <c r="E233" s="61"/>
      <c r="F233" s="61"/>
      <c r="G233" s="61"/>
      <c r="H233" s="61"/>
      <c r="I233" s="61"/>
      <c r="J233" s="61"/>
      <c r="K233" s="61"/>
      <c r="L233" s="61"/>
      <c r="M233" s="61"/>
      <c r="N233" s="61"/>
      <c r="O233" s="61"/>
      <c r="P233" s="61"/>
      <c r="Q233" s="61"/>
      <c r="R233" s="61"/>
      <c r="S233" s="61"/>
      <c r="T233" s="61"/>
      <c r="U233" s="61"/>
      <c r="V233" s="61"/>
      <c r="W233" s="61"/>
      <c r="X233" s="61"/>
      <c r="Y233" s="61"/>
      <c r="Z233" s="61"/>
    </row>
    <row r="234" ht="23.25" customHeight="1">
      <c r="A234" s="265" t="s">
        <v>381</v>
      </c>
      <c r="B234" s="265" t="str">
        <f>VLOOKUP($A234,Questions!$A$3:$X$333,2,0)&amp;""</f>
        <v>Can you provide a HIPAA compliance attestation document?</v>
      </c>
      <c r="C234" s="265" t="str">
        <f>VLOOKUP($A234,Questions!$A$3:$X$333,19,0)&amp;""</f>
        <v>HIPAA</v>
      </c>
      <c r="D234" s="265" t="str">
        <f>VLOOKUP($A234,Questions!$A$3:$X$333,20,0)&amp;""</f>
        <v>Refer to HIPAA documentation or your institution's Chief HIPAA Security Officer.</v>
      </c>
      <c r="E234" s="61"/>
      <c r="F234" s="61"/>
      <c r="G234" s="61"/>
      <c r="H234" s="61"/>
      <c r="I234" s="61"/>
      <c r="J234" s="61"/>
      <c r="K234" s="61"/>
      <c r="L234" s="61"/>
      <c r="M234" s="61"/>
      <c r="N234" s="61"/>
      <c r="O234" s="61"/>
      <c r="P234" s="61"/>
      <c r="Q234" s="61"/>
      <c r="R234" s="61"/>
      <c r="S234" s="61"/>
      <c r="T234" s="61"/>
      <c r="U234" s="61"/>
      <c r="V234" s="61"/>
      <c r="W234" s="61"/>
      <c r="X234" s="61"/>
      <c r="Y234" s="61"/>
      <c r="Z234" s="61"/>
    </row>
    <row r="235" ht="22.5" customHeight="1">
      <c r="A235" s="265" t="s">
        <v>382</v>
      </c>
      <c r="B235" s="265" t="str">
        <f>VLOOKUP($A235,Questions!$A$3:$X$333,2,0)&amp;""</f>
        <v>Are you willing to enter into a Business Associate Agreement (BAA)?</v>
      </c>
      <c r="C235" s="265" t="str">
        <f>VLOOKUP($A235,Questions!$A$3:$X$333,19,0)&amp;""</f>
        <v>HIPAA</v>
      </c>
      <c r="D235" s="265" t="str">
        <f>VLOOKUP($A235,Questions!$A$3:$X$333,20,0)&amp;""</f>
        <v>Refer to HIPAA documentation or your institution's Chief HIPAA Security Officer.</v>
      </c>
      <c r="E235" s="61"/>
      <c r="F235" s="61"/>
      <c r="G235" s="61"/>
      <c r="H235" s="61"/>
      <c r="I235" s="61"/>
      <c r="J235" s="61"/>
      <c r="K235" s="61"/>
      <c r="L235" s="61"/>
      <c r="M235" s="61"/>
      <c r="N235" s="61"/>
      <c r="O235" s="61"/>
      <c r="P235" s="61"/>
      <c r="Q235" s="61"/>
      <c r="R235" s="61"/>
      <c r="S235" s="61"/>
      <c r="T235" s="61"/>
      <c r="U235" s="61"/>
      <c r="V235" s="61"/>
      <c r="W235" s="61"/>
      <c r="X235" s="61"/>
      <c r="Y235" s="61"/>
      <c r="Z235" s="61"/>
    </row>
    <row r="236" ht="33.0" customHeight="1">
      <c r="A236" s="265" t="s">
        <v>383</v>
      </c>
      <c r="B236" s="265" t="str">
        <f>VLOOKUP($A236,Questions!$A$3:$X$333,2,0)&amp;""</f>
        <v>Do your data backup and retention policies and practices meet HIPAA requirements?</v>
      </c>
      <c r="C236" s="265" t="str">
        <f>VLOOKUP($A236,Questions!$A$3:$X$333,19,0)&amp;""</f>
        <v>HIPAA</v>
      </c>
      <c r="D236" s="265" t="str">
        <f>VLOOKUP($A236,Questions!$A$3:$X$333,20,0)&amp;""</f>
        <v>Refer to HIPAA documentation or your institution's Chief HIPAA Security Officer.</v>
      </c>
      <c r="E236" s="51" t="s">
        <v>696</v>
      </c>
      <c r="F236" s="61"/>
      <c r="G236" s="61"/>
      <c r="H236" s="61"/>
      <c r="I236" s="61"/>
      <c r="J236" s="61"/>
      <c r="K236" s="61"/>
      <c r="L236" s="61"/>
      <c r="M236" s="61"/>
      <c r="N236" s="61"/>
      <c r="O236" s="61"/>
      <c r="P236" s="61"/>
      <c r="Q236" s="61"/>
      <c r="R236" s="61"/>
      <c r="S236" s="61"/>
      <c r="T236" s="61"/>
      <c r="U236" s="61"/>
      <c r="V236" s="61"/>
      <c r="W236" s="61"/>
      <c r="X236" s="61"/>
      <c r="Y236" s="61"/>
      <c r="Z236" s="61"/>
    </row>
    <row r="237" ht="15.75" customHeight="1">
      <c r="A237" s="18" t="str">
        <f>VLOOKUP(LEFT($A238,4),'Auto Responses'!$N$4:$O$38,2,0)&amp;""</f>
        <v> Payment Card Industry Data Security Standard (PCI DSS)</v>
      </c>
      <c r="B237" s="18"/>
      <c r="C237" s="32" t="str">
        <f>Questions!$S$2</f>
        <v>Reason for Question</v>
      </c>
      <c r="D237" s="32" t="str">
        <f>Questions!$T$2</f>
        <v>Follow-Up Inquiries/Responses</v>
      </c>
      <c r="E237" s="61"/>
      <c r="F237" s="61"/>
      <c r="G237" s="61"/>
      <c r="H237" s="61"/>
      <c r="I237" s="61"/>
      <c r="J237" s="61"/>
      <c r="K237" s="61"/>
      <c r="L237" s="61"/>
      <c r="M237" s="61"/>
      <c r="N237" s="61"/>
      <c r="O237" s="61"/>
      <c r="P237" s="61"/>
      <c r="Q237" s="61"/>
      <c r="R237" s="61"/>
      <c r="S237" s="61"/>
      <c r="T237" s="61"/>
      <c r="U237" s="61"/>
      <c r="V237" s="61"/>
      <c r="W237" s="61"/>
      <c r="X237" s="61"/>
      <c r="Y237" s="61"/>
      <c r="Z237" s="61"/>
    </row>
    <row r="238" ht="36.0" customHeight="1">
      <c r="A238" s="265" t="s">
        <v>384</v>
      </c>
      <c r="B238" s="265" t="str">
        <f>VLOOKUP($A238,Questions!$A$3:$X$333,2,0)&amp;""</f>
        <v>Do you have a current, executed within the past year, Attestation of Compliance (AoC) or Report on Compliance (RoC)?*</v>
      </c>
      <c r="C238" s="265" t="str">
        <f>VLOOKUP($A238,Questions!$A$3:$X$333,19,0)&amp;""</f>
        <v>PCI DSS</v>
      </c>
      <c r="D238" s="265" t="str">
        <f>VLOOKUP($A238,Questions!$A$3:$X$333,20,0)&amp;""</f>
        <v>Refer to PCI DSS documentation or your institution's treasurer's office.</v>
      </c>
      <c r="E238" s="61"/>
      <c r="F238" s="61"/>
      <c r="G238" s="61"/>
      <c r="H238" s="61"/>
      <c r="I238" s="61"/>
      <c r="J238" s="61"/>
      <c r="K238" s="61"/>
      <c r="L238" s="61"/>
      <c r="M238" s="61"/>
      <c r="N238" s="61"/>
      <c r="O238" s="61"/>
      <c r="P238" s="61"/>
      <c r="Q238" s="61"/>
      <c r="R238" s="61"/>
      <c r="S238" s="61"/>
      <c r="T238" s="61"/>
      <c r="U238" s="61"/>
      <c r="V238" s="61"/>
      <c r="W238" s="61"/>
      <c r="X238" s="61"/>
      <c r="Y238" s="61"/>
      <c r="Z238" s="61"/>
    </row>
    <row r="239" ht="36.75" customHeight="1">
      <c r="A239" s="265" t="s">
        <v>386</v>
      </c>
      <c r="B239" s="265" t="str">
        <f>VLOOKUP($A239,Questions!$A$3:$X$333,2,0)&amp;""</f>
        <v>Is the application listed as an approved Payment Application Data Security Standard (PA-DSS) application?*</v>
      </c>
      <c r="C239" s="265" t="str">
        <f>VLOOKUP($A239,Questions!$A$3:$X$333,19,0)&amp;""</f>
        <v>PCI DSS</v>
      </c>
      <c r="D239" s="265" t="str">
        <f>VLOOKUP($A239,Questions!$A$3:$X$333,20,0)&amp;""</f>
        <v>Refer to PCI DSS documentation or your institution's treasurer's office.</v>
      </c>
      <c r="E239" s="61"/>
      <c r="F239" s="61"/>
      <c r="G239" s="61"/>
      <c r="H239" s="61"/>
      <c r="I239" s="61"/>
      <c r="J239" s="61"/>
      <c r="K239" s="61"/>
      <c r="L239" s="61"/>
      <c r="M239" s="61"/>
      <c r="N239" s="61"/>
      <c r="O239" s="61"/>
      <c r="P239" s="61"/>
      <c r="Q239" s="61"/>
      <c r="R239" s="61"/>
      <c r="S239" s="61"/>
      <c r="T239" s="61"/>
      <c r="U239" s="61"/>
      <c r="V239" s="61"/>
      <c r="W239" s="61"/>
      <c r="X239" s="61"/>
      <c r="Y239" s="61"/>
      <c r="Z239" s="61"/>
    </row>
    <row r="240" ht="40.5" customHeight="1">
      <c r="A240" s="265" t="s">
        <v>388</v>
      </c>
      <c r="B240" s="265" t="str">
        <f>VLOOKUP($A240,Questions!$A$3:$X$333,2,0)&amp;""</f>
        <v>Does the system or solutions use a third party to collect, store, process, or transmit cardholder (payment/credit/debt card) data?*</v>
      </c>
      <c r="C240" s="265" t="str">
        <f>VLOOKUP($A240,Questions!$A$3:$X$333,19,0)&amp;""</f>
        <v>PCI DSS</v>
      </c>
      <c r="D240" s="265" t="str">
        <f>VLOOKUP($A240,Questions!$A$3:$X$333,20,0)&amp;""</f>
        <v>Refer to PCI DSS documentation or your institution's treasurer's office.</v>
      </c>
      <c r="E240" s="61"/>
      <c r="F240" s="61"/>
      <c r="G240" s="61"/>
      <c r="H240" s="61"/>
      <c r="I240" s="61"/>
      <c r="J240" s="61"/>
      <c r="K240" s="61"/>
      <c r="L240" s="61"/>
      <c r="M240" s="61"/>
      <c r="N240" s="61"/>
      <c r="O240" s="61"/>
      <c r="P240" s="61"/>
      <c r="Q240" s="61"/>
      <c r="R240" s="61"/>
      <c r="S240" s="61"/>
      <c r="T240" s="61"/>
      <c r="U240" s="61"/>
      <c r="V240" s="61"/>
      <c r="W240" s="61"/>
      <c r="X240" s="61"/>
      <c r="Y240" s="61"/>
      <c r="Z240" s="61"/>
    </row>
    <row r="241" ht="39.0" customHeight="1">
      <c r="A241" s="265" t="s">
        <v>390</v>
      </c>
      <c r="B241" s="265" t="str">
        <f>VLOOKUP($A241,Questions!$A$3:$X$333,2,0)&amp;""</f>
        <v>Do your systems or solutions store, process, or transmit cardholder (payment/credit/debt card) data?</v>
      </c>
      <c r="C241" s="265" t="str">
        <f>VLOOKUP($A241,Questions!$A$3:$X$333,19,0)&amp;""</f>
        <v>PCI DSS</v>
      </c>
      <c r="D241" s="265" t="str">
        <f>VLOOKUP($A241,Questions!$A$3:$X$333,20,0)&amp;""</f>
        <v>Refer to PCI DSS documentation or your institution's treasurer's office.</v>
      </c>
      <c r="E241" s="61"/>
      <c r="F241" s="61"/>
      <c r="G241" s="61"/>
      <c r="H241" s="61"/>
      <c r="I241" s="61"/>
      <c r="J241" s="61"/>
      <c r="K241" s="61"/>
      <c r="L241" s="61"/>
      <c r="M241" s="61"/>
      <c r="N241" s="61"/>
      <c r="O241" s="61"/>
      <c r="P241" s="61"/>
      <c r="Q241" s="61"/>
      <c r="R241" s="61"/>
      <c r="S241" s="61"/>
      <c r="T241" s="61"/>
      <c r="U241" s="61"/>
      <c r="V241" s="61"/>
      <c r="W241" s="61"/>
      <c r="X241" s="61"/>
      <c r="Y241" s="61"/>
      <c r="Z241" s="61"/>
    </row>
    <row r="242" ht="38.25" customHeight="1">
      <c r="A242" s="265" t="s">
        <v>392</v>
      </c>
      <c r="B242" s="265" t="str">
        <f>VLOOKUP($A242,Questions!$A$3:$X$333,2,0)&amp;""</f>
        <v>Are you compliant with the Payment Card Industry Data Security Standard (PCI DSS)?</v>
      </c>
      <c r="C242" s="265" t="str">
        <f>VLOOKUP($A242,Questions!$A$3:$X$333,19,0)&amp;""</f>
        <v>PCI DSS</v>
      </c>
      <c r="D242" s="265" t="str">
        <f>VLOOKUP($A242,Questions!$A$3:$X$333,20,0)&amp;""</f>
        <v>Refer to PCI DSS documentation or your institution's treasurer's office.</v>
      </c>
      <c r="E242" s="61"/>
      <c r="F242" s="61"/>
      <c r="G242" s="61"/>
      <c r="H242" s="61"/>
      <c r="I242" s="61"/>
      <c r="J242" s="61"/>
      <c r="K242" s="61"/>
      <c r="L242" s="61"/>
      <c r="M242" s="61"/>
      <c r="N242" s="61"/>
      <c r="O242" s="61"/>
      <c r="P242" s="61"/>
      <c r="Q242" s="61"/>
      <c r="R242" s="61"/>
      <c r="S242" s="61"/>
      <c r="T242" s="61"/>
      <c r="U242" s="61"/>
      <c r="V242" s="61"/>
      <c r="W242" s="61"/>
      <c r="X242" s="61"/>
      <c r="Y242" s="61"/>
      <c r="Z242" s="61"/>
    </row>
    <row r="243" ht="28.5" customHeight="1">
      <c r="A243" s="265" t="s">
        <v>394</v>
      </c>
      <c r="B243" s="265" t="str">
        <f>VLOOKUP($A243,Questions!$A$3:$X$333,2,0)&amp;""</f>
        <v>Are you classified as a service provider?</v>
      </c>
      <c r="C243" s="265" t="str">
        <f>VLOOKUP($A243,Questions!$A$3:$X$333,19,0)&amp;""</f>
        <v>PCI DSS</v>
      </c>
      <c r="D243" s="265" t="str">
        <f>VLOOKUP($A243,Questions!$A$3:$X$333,20,0)&amp;""</f>
        <v>Refer to PCI DSS documentation or your institution's treasurer's office.</v>
      </c>
      <c r="E243" s="61"/>
      <c r="F243" s="61"/>
      <c r="G243" s="61"/>
      <c r="H243" s="61"/>
      <c r="I243" s="61"/>
      <c r="J243" s="61"/>
      <c r="K243" s="61"/>
      <c r="L243" s="61"/>
      <c r="M243" s="61"/>
      <c r="N243" s="61"/>
      <c r="O243" s="61"/>
      <c r="P243" s="61"/>
      <c r="Q243" s="61"/>
      <c r="R243" s="61"/>
      <c r="S243" s="61"/>
      <c r="T243" s="61"/>
      <c r="U243" s="61"/>
      <c r="V243" s="61"/>
      <c r="W243" s="61"/>
      <c r="X243" s="61"/>
      <c r="Y243" s="61"/>
      <c r="Z243" s="61"/>
    </row>
    <row r="244" ht="29.25" customHeight="1">
      <c r="A244" s="265" t="s">
        <v>396</v>
      </c>
      <c r="B244" s="265" t="str">
        <f>VLOOKUP($A244,Questions!$A$3:$X$333,2,0)&amp;""</f>
        <v>Are you on the list of Visa approved service providers?</v>
      </c>
      <c r="C244" s="265" t="str">
        <f>VLOOKUP($A244,Questions!$A$3:$X$333,19,0)&amp;""</f>
        <v>PCI DSS</v>
      </c>
      <c r="D244" s="265" t="str">
        <f>VLOOKUP($A244,Questions!$A$3:$X$333,20,0)&amp;""</f>
        <v>Refer to PCI DSS documentation or your institution's treasurer's office.</v>
      </c>
      <c r="E244" s="61"/>
      <c r="F244" s="61"/>
      <c r="G244" s="61"/>
      <c r="H244" s="61"/>
      <c r="I244" s="61"/>
      <c r="J244" s="61"/>
      <c r="K244" s="61"/>
      <c r="L244" s="61"/>
      <c r="M244" s="61"/>
      <c r="N244" s="61"/>
      <c r="O244" s="61"/>
      <c r="P244" s="61"/>
      <c r="Q244" s="61"/>
      <c r="R244" s="61"/>
      <c r="S244" s="61"/>
      <c r="T244" s="61"/>
      <c r="U244" s="61"/>
      <c r="V244" s="61"/>
      <c r="W244" s="61"/>
      <c r="X244" s="61"/>
      <c r="Y244" s="61"/>
      <c r="Z244" s="61"/>
    </row>
    <row r="245" ht="26.25" customHeight="1">
      <c r="A245" s="265" t="s">
        <v>398</v>
      </c>
      <c r="B245" s="265" t="str">
        <f>VLOOKUP($A245,Questions!$A$3:$X$333,2,0)&amp;""</f>
        <v>Are you classified as a merchant? If so, what level (1, 2, 3, 4)?</v>
      </c>
      <c r="C245" s="265" t="str">
        <f>VLOOKUP($A245,Questions!$A$3:$X$333,19,0)&amp;""</f>
        <v>PCI DSS</v>
      </c>
      <c r="D245" s="265" t="str">
        <f>VLOOKUP($A245,Questions!$A$3:$X$333,20,0)&amp;""</f>
        <v>Refer to PCI DSS documentation or your institution's treasurer's office.</v>
      </c>
      <c r="E245" s="61"/>
      <c r="F245" s="61"/>
      <c r="G245" s="61"/>
      <c r="H245" s="61"/>
      <c r="I245" s="61"/>
      <c r="J245" s="61"/>
      <c r="K245" s="61"/>
      <c r="L245" s="61"/>
      <c r="M245" s="61"/>
      <c r="N245" s="61"/>
      <c r="O245" s="61"/>
      <c r="P245" s="61"/>
      <c r="Q245" s="61"/>
      <c r="R245" s="61"/>
      <c r="S245" s="61"/>
      <c r="T245" s="61"/>
      <c r="U245" s="61"/>
      <c r="V245" s="61"/>
      <c r="W245" s="61"/>
      <c r="X245" s="61"/>
      <c r="Y245" s="61"/>
      <c r="Z245" s="61"/>
    </row>
    <row r="246" ht="36.75" customHeight="1">
      <c r="A246" s="265" t="s">
        <v>400</v>
      </c>
      <c r="B246" s="265" t="str">
        <f>VLOOKUP($A246,Questions!$A$3:$X$333,2,0)&amp;""</f>
        <v>Describe the architecture employed by the system to verify and authorize credit card transactions.</v>
      </c>
      <c r="C246" s="265" t="str">
        <f>VLOOKUP($A246,Questions!$A$3:$X$333,19,0)&amp;""</f>
        <v>PCI DSS</v>
      </c>
      <c r="D246" s="265" t="str">
        <f>VLOOKUP($A246,Questions!$A$3:$X$333,20,0)&amp;""</f>
        <v>Refer to PCI DSS documentation or your institution's treasurer's office.</v>
      </c>
      <c r="E246" s="61"/>
      <c r="F246" s="61"/>
      <c r="G246" s="61"/>
      <c r="H246" s="61"/>
      <c r="I246" s="61"/>
      <c r="J246" s="61"/>
      <c r="K246" s="61"/>
      <c r="L246" s="61"/>
      <c r="M246" s="61"/>
      <c r="N246" s="61"/>
      <c r="O246" s="61"/>
      <c r="P246" s="61"/>
      <c r="Q246" s="61"/>
      <c r="R246" s="61"/>
      <c r="S246" s="61"/>
      <c r="T246" s="61"/>
      <c r="U246" s="61"/>
      <c r="V246" s="61"/>
      <c r="W246" s="61"/>
      <c r="X246" s="61"/>
      <c r="Y246" s="61"/>
      <c r="Z246" s="61"/>
    </row>
    <row r="247" ht="22.5" customHeight="1">
      <c r="A247" s="265" t="s">
        <v>401</v>
      </c>
      <c r="B247" s="265" t="str">
        <f>VLOOKUP($A247,Questions!$A$3:$X$333,2,0)&amp;""</f>
        <v>What payment processors/gateways does the system support?</v>
      </c>
      <c r="C247" s="265" t="str">
        <f>VLOOKUP($A247,Questions!$A$3:$X$333,19,0)&amp;""</f>
        <v>PCI DSS</v>
      </c>
      <c r="D247" s="265" t="str">
        <f>VLOOKUP($A247,Questions!$A$3:$X$333,20,0)&amp;""</f>
        <v>Refer to PCI DSS documentation or your institution's treasurer's office.</v>
      </c>
      <c r="E247" s="61"/>
      <c r="F247" s="61"/>
      <c r="G247" s="61"/>
      <c r="H247" s="61"/>
      <c r="I247" s="61"/>
      <c r="J247" s="61"/>
      <c r="K247" s="61"/>
      <c r="L247" s="61"/>
      <c r="M247" s="61"/>
      <c r="N247" s="61"/>
      <c r="O247" s="61"/>
      <c r="P247" s="61"/>
      <c r="Q247" s="61"/>
      <c r="R247" s="61"/>
      <c r="S247" s="61"/>
      <c r="T247" s="61"/>
      <c r="U247" s="61"/>
      <c r="V247" s="61"/>
      <c r="W247" s="61"/>
      <c r="X247" s="61"/>
      <c r="Y247" s="61"/>
      <c r="Z247" s="61"/>
    </row>
    <row r="248" ht="24.75" customHeight="1">
      <c r="A248" s="265" t="s">
        <v>404</v>
      </c>
      <c r="B248" s="265" t="str">
        <f>VLOOKUP($A248,Questions!$A$3:$X$333,2,0)&amp;""</f>
        <v>Can the application be installed in a PCI DSS–compliant manner?</v>
      </c>
      <c r="C248" s="265" t="str">
        <f>VLOOKUP($A248,Questions!$A$3:$X$333,19,0)&amp;""</f>
        <v>PCI DSS</v>
      </c>
      <c r="D248" s="265" t="str">
        <f>VLOOKUP($A248,Questions!$A$3:$X$333,20,0)&amp;""</f>
        <v>Refer to PCI DSS documentation or your institution's treasurer's office.</v>
      </c>
      <c r="E248" s="61"/>
      <c r="F248" s="61"/>
      <c r="G248" s="61"/>
      <c r="H248" s="61"/>
      <c r="I248" s="61"/>
      <c r="J248" s="61"/>
      <c r="K248" s="61"/>
      <c r="L248" s="61"/>
      <c r="M248" s="61"/>
      <c r="N248" s="61"/>
      <c r="O248" s="61"/>
      <c r="P248" s="61"/>
      <c r="Q248" s="61"/>
      <c r="R248" s="61"/>
      <c r="S248" s="61"/>
      <c r="T248" s="61"/>
      <c r="U248" s="61"/>
      <c r="V248" s="61"/>
      <c r="W248" s="61"/>
      <c r="X248" s="61"/>
      <c r="Y248" s="61"/>
      <c r="Z248" s="61"/>
    </row>
    <row r="249" ht="51.0" customHeight="1">
      <c r="A249" s="265" t="s">
        <v>405</v>
      </c>
      <c r="B249" s="265" t="str">
        <f>VLOOKUP($A249,Questions!$A$3:$X$333,2,0)&amp;""</f>
        <v>Include documentation describing the system's abilities to comply with the PCI DSS and any features or capabilities of the system that must be added or changed in order to operate in compliance with the standards.</v>
      </c>
      <c r="C249" s="265" t="str">
        <f>VLOOKUP($A249,Questions!$A$3:$X$333,19,0)&amp;""</f>
        <v>PCI DSS</v>
      </c>
      <c r="D249" s="265" t="str">
        <f>VLOOKUP($A249,Questions!$A$3:$X$333,20,0)&amp;""</f>
        <v>Refer to PCI DSS documentation or your institution's treasurer's office.</v>
      </c>
      <c r="E249" s="51" t="s">
        <v>696</v>
      </c>
      <c r="F249" s="61"/>
      <c r="G249" s="61"/>
      <c r="H249" s="61"/>
      <c r="I249" s="61"/>
      <c r="J249" s="61"/>
      <c r="K249" s="61"/>
      <c r="L249" s="61"/>
      <c r="M249" s="61"/>
      <c r="N249" s="61"/>
      <c r="O249" s="61"/>
      <c r="P249" s="61"/>
      <c r="Q249" s="61"/>
      <c r="R249" s="61"/>
      <c r="S249" s="61"/>
      <c r="T249" s="61"/>
      <c r="U249" s="61"/>
      <c r="V249" s="61"/>
      <c r="W249" s="61"/>
      <c r="X249" s="61"/>
      <c r="Y249" s="61"/>
      <c r="Z249" s="61"/>
    </row>
    <row r="250" ht="15.75" customHeight="1">
      <c r="A250" s="18" t="str">
        <f>VLOOKUP(LEFT($A251,4),'Auto Responses'!$N$4:$O$38,2,0)&amp;""</f>
        <v> On-Premises Data Solutions</v>
      </c>
      <c r="B250" s="18"/>
      <c r="C250" s="32" t="str">
        <f>Questions!$S$2</f>
        <v>Reason for Question</v>
      </c>
      <c r="D250" s="32" t="str">
        <f>Questions!$T$2</f>
        <v>Follow-Up Inquiries/Responses</v>
      </c>
      <c r="E250" s="61"/>
      <c r="F250" s="61"/>
      <c r="G250" s="61"/>
      <c r="H250" s="61"/>
      <c r="I250" s="61"/>
      <c r="J250" s="61"/>
      <c r="K250" s="61"/>
      <c r="L250" s="61"/>
      <c r="M250" s="61"/>
      <c r="N250" s="61"/>
      <c r="O250" s="61"/>
      <c r="P250" s="61"/>
      <c r="Q250" s="61"/>
      <c r="R250" s="61"/>
      <c r="S250" s="61"/>
      <c r="T250" s="61"/>
      <c r="U250" s="61"/>
      <c r="V250" s="61"/>
      <c r="W250" s="61"/>
      <c r="X250" s="61"/>
      <c r="Y250" s="61"/>
      <c r="Z250" s="61"/>
    </row>
    <row r="251" ht="68.25" customHeight="1">
      <c r="A251" s="265" t="s">
        <v>406</v>
      </c>
      <c r="B251" s="265" t="str">
        <f>VLOOKUP($A251,Questions!$A$3:$X$333,2,0)&amp;""</f>
        <v>Do you support role-based access control (RBAC) for system administrators?</v>
      </c>
      <c r="C251" s="265" t="str">
        <f>VLOOKUP($A251,Questions!$A$3:$X$333,19,0)&amp;""</f>
        <v>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v>
      </c>
      <c r="D251" s="265" t="str">
        <f>VLOOKUP($A251,Questions!$A$3:$X$333,20,0)&amp;""</f>
        <v>Ask the solution provider to summarize the best practices for securing their system(s) administratively without the use of RBAC. Make sure to understand the administrative requirements/overhead introduced in the solution provider's environment.</v>
      </c>
      <c r="E251" s="61"/>
      <c r="F251" s="61"/>
      <c r="G251" s="61"/>
      <c r="H251" s="61"/>
      <c r="I251" s="61"/>
      <c r="J251" s="61"/>
      <c r="K251" s="61"/>
      <c r="L251" s="61"/>
      <c r="M251" s="61"/>
      <c r="N251" s="61"/>
      <c r="O251" s="61"/>
      <c r="P251" s="61"/>
      <c r="Q251" s="61"/>
      <c r="R251" s="61"/>
      <c r="S251" s="61"/>
      <c r="T251" s="61"/>
      <c r="U251" s="61"/>
      <c r="V251" s="61"/>
      <c r="W251" s="61"/>
      <c r="X251" s="61"/>
      <c r="Y251" s="61"/>
      <c r="Z251" s="61"/>
    </row>
    <row r="252" ht="71.25" customHeight="1">
      <c r="A252" s="265" t="s">
        <v>407</v>
      </c>
      <c r="B252" s="265" t="str">
        <f>VLOOKUP($A252,Questions!$A$3:$X$333,2,0)&amp;""</f>
        <v>Can your employees access customer systems remotely?</v>
      </c>
      <c r="C252" s="265" t="str">
        <f>VLOOKUP($A252,Questions!$A$3:$X$333,19,0)&amp;""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52" s="265" t="str">
        <f>VLOOKUP($A252,Questions!$A$3:$X$333,20,0)&amp;""</f>
        <v>Ask the solution provider to summarize the reasoning behind this business process and request additional documentation that outlines the security controls implemented to safeguard institutional data.</v>
      </c>
      <c r="E252" s="61"/>
      <c r="F252" s="61"/>
      <c r="G252" s="61"/>
      <c r="H252" s="61"/>
      <c r="I252" s="61"/>
      <c r="J252" s="61"/>
      <c r="K252" s="61"/>
      <c r="L252" s="61"/>
      <c r="M252" s="61"/>
      <c r="N252" s="61"/>
      <c r="O252" s="61"/>
      <c r="P252" s="61"/>
      <c r="Q252" s="61"/>
      <c r="R252" s="61"/>
      <c r="S252" s="61"/>
      <c r="T252" s="61"/>
      <c r="U252" s="61"/>
      <c r="V252" s="61"/>
      <c r="W252" s="61"/>
      <c r="X252" s="61"/>
      <c r="Y252" s="61"/>
      <c r="Z252" s="61"/>
    </row>
    <row r="253" ht="68.25" customHeight="1">
      <c r="A253" s="265" t="s">
        <v>408</v>
      </c>
      <c r="B253" s="265" t="str">
        <f>VLOOKUP($A253,Questions!$A$3:$X$333,2,0)&amp;""</f>
        <v>Can you provide overall system and/or application architecture diagrams including a full description of the data communications architecture for all components of the system?</v>
      </c>
      <c r="C253" s="265" t="str">
        <f>VLOOKUP($A253,Questions!$A$3:$X$333,19,0)&amp;""</f>
        <v>Many systems can be used a variety of ways. We want these implementation type diagrams so that we can understand the "real" use of the solution.</v>
      </c>
      <c r="D253" s="265" t="str">
        <f>VLOOKUP($A253,Questions!$A$3:$X$333,20,0)&amp;""</f>
        <v>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v>
      </c>
      <c r="E253" s="61"/>
      <c r="F253" s="61"/>
      <c r="G253" s="61"/>
      <c r="H253" s="61"/>
      <c r="I253" s="61"/>
      <c r="J253" s="61"/>
      <c r="K253" s="61"/>
      <c r="L253" s="61"/>
      <c r="M253" s="61"/>
      <c r="N253" s="61"/>
      <c r="O253" s="61"/>
      <c r="P253" s="61"/>
      <c r="Q253" s="61"/>
      <c r="R253" s="61"/>
      <c r="S253" s="61"/>
      <c r="T253" s="61"/>
      <c r="U253" s="61"/>
      <c r="V253" s="61"/>
      <c r="W253" s="61"/>
      <c r="X253" s="61"/>
      <c r="Y253" s="61"/>
      <c r="Z253" s="61"/>
    </row>
    <row r="254" ht="76.5" customHeight="1">
      <c r="A254" s="265" t="s">
        <v>409</v>
      </c>
      <c r="B254" s="265" t="str">
        <f>VLOOKUP($A254,Questions!$A$3:$X$333,2,0)&amp;""</f>
        <v>Do you require remote management of the system?</v>
      </c>
      <c r="C254" s="265" t="str">
        <f>VLOOKUP($A254,Questions!$A$3:$X$333,19,0)&amp;""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54" s="265" t="str">
        <f>VLOOKUP($A254,Questions!$A$3:$X$333,20,0)&amp;""</f>
        <v>Ask the solution provider to summarize the reasoning behind this business process and request additional documentation that outlines the security controls implemented to safeguard institutional data.</v>
      </c>
      <c r="E254" s="61"/>
      <c r="F254" s="61"/>
      <c r="G254" s="61"/>
      <c r="H254" s="61"/>
      <c r="I254" s="61"/>
      <c r="J254" s="61"/>
      <c r="K254" s="61"/>
      <c r="L254" s="61"/>
      <c r="M254" s="61"/>
      <c r="N254" s="61"/>
      <c r="O254" s="61"/>
      <c r="P254" s="61"/>
      <c r="Q254" s="61"/>
      <c r="R254" s="61"/>
      <c r="S254" s="61"/>
      <c r="T254" s="61"/>
      <c r="U254" s="61"/>
      <c r="V254" s="61"/>
      <c r="W254" s="61"/>
      <c r="X254" s="61"/>
      <c r="Y254" s="61"/>
      <c r="Z254" s="61"/>
    </row>
    <row r="255" ht="81.0" customHeight="1">
      <c r="A255" s="265" t="s">
        <v>410</v>
      </c>
      <c r="B255" s="265" t="str">
        <f>VLOOKUP($A255,Questions!$A$3:$X$333,2,0)&amp;""</f>
        <v>If you answered "yes" to OPEM-04, are your remote actions and changes logged or otherwise visible to the campus?</v>
      </c>
      <c r="C255" s="265" t="str">
        <f>VLOOKUP($A255,Questions!$A$3:$X$333,19,0)&amp;""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v>
      </c>
      <c r="D255" s="265" t="str">
        <f>VLOOKUP($A255,Questions!$A$3:$X$333,20,0)&amp;""</f>
        <v>If a weak response is given to this answer, it is appropriate to ask directed answers to get specific information. Ensure that questions are targeted to ensure responses will come from the appropriate party within the solution provider.</v>
      </c>
      <c r="E255" s="61"/>
      <c r="F255" s="61"/>
      <c r="G255" s="61"/>
      <c r="H255" s="61"/>
      <c r="I255" s="61"/>
      <c r="J255" s="61"/>
      <c r="K255" s="61"/>
      <c r="L255" s="61"/>
      <c r="M255" s="61"/>
      <c r="N255" s="61"/>
      <c r="O255" s="61"/>
      <c r="P255" s="61"/>
      <c r="Q255" s="61"/>
      <c r="R255" s="61"/>
      <c r="S255" s="61"/>
      <c r="T255" s="61"/>
      <c r="U255" s="61"/>
      <c r="V255" s="61"/>
      <c r="W255" s="61"/>
      <c r="X255" s="61"/>
      <c r="Y255" s="61"/>
      <c r="Z255" s="61"/>
    </row>
    <row r="256" ht="38.25" customHeight="1">
      <c r="A256" s="265" t="s">
        <v>411</v>
      </c>
      <c r="B256" s="265" t="str">
        <f>VLOOKUP($A256,Questions!$A$3:$X$333,2,0)&amp;""</f>
        <v>If you maintain remote access to the system, will you handle data in a FERPA-compliant manner?</v>
      </c>
      <c r="C256" s="265" t="str">
        <f>VLOOKUP($A256,Questions!$A$3:$X$333,19,0)&amp;""</f>
        <v>This is standard documentation, relevant to institution implementations requiring FERPA compliance.</v>
      </c>
      <c r="D256" s="265" t="str">
        <f>VLOOKUP($A256,Questions!$A$3:$X$333,20,0)&amp;""</f>
        <v>Follow-up inquiries for FERPA compliance details will be institution/implementation specific.</v>
      </c>
      <c r="E256" s="61"/>
      <c r="F256" s="61"/>
      <c r="G256" s="61"/>
      <c r="H256" s="61"/>
      <c r="I256" s="61"/>
      <c r="J256" s="61"/>
      <c r="K256" s="61"/>
      <c r="L256" s="61"/>
      <c r="M256" s="61"/>
      <c r="N256" s="61"/>
      <c r="O256" s="61"/>
      <c r="P256" s="61"/>
      <c r="Q256" s="61"/>
      <c r="R256" s="61"/>
      <c r="S256" s="61"/>
      <c r="T256" s="61"/>
      <c r="U256" s="61"/>
      <c r="V256" s="61"/>
      <c r="W256" s="61"/>
      <c r="X256" s="61"/>
      <c r="Y256" s="61"/>
      <c r="Z256" s="61"/>
    </row>
    <row r="257" ht="61.5" customHeight="1">
      <c r="A257" s="265" t="s">
        <v>412</v>
      </c>
      <c r="B257" s="265" t="str">
        <f>VLOOKUP($A257,Questions!$A$3:$X$333,2,0)&amp;""</f>
        <v>Do you support campus status monitoring through SNMPv3 or other means?</v>
      </c>
      <c r="C257" s="265" t="str">
        <f>VLOOKUP($A257,Questions!$A$3:$X$333,19,0)&amp;""</f>
        <v>Standard documentation question. With an on-premise device, the possibility to tie-in with existing monitoring/management systems is beneficial. The solution provider's response should be clear and concise.</v>
      </c>
      <c r="D257" s="265" t="str">
        <f>VLOOKUP($A257,Questions!$A$3:$X$333,20,0)&amp;""</f>
        <v>Follow-up inquiries for monitoring via SNMPv3 will be institution/implementation specific.</v>
      </c>
      <c r="E257" s="61"/>
      <c r="F257" s="61"/>
      <c r="G257" s="61"/>
      <c r="H257" s="61"/>
      <c r="I257" s="61"/>
      <c r="J257" s="61"/>
      <c r="K257" s="61"/>
      <c r="L257" s="61"/>
      <c r="M257" s="61"/>
      <c r="N257" s="61"/>
      <c r="O257" s="61"/>
      <c r="P257" s="61"/>
      <c r="Q257" s="61"/>
      <c r="R257" s="61"/>
      <c r="S257" s="61"/>
      <c r="T257" s="61"/>
      <c r="U257" s="61"/>
      <c r="V257" s="61"/>
      <c r="W257" s="61"/>
      <c r="X257" s="61"/>
      <c r="Y257" s="61"/>
      <c r="Z257" s="61"/>
    </row>
    <row r="258" ht="54.0" customHeight="1">
      <c r="A258" s="265" t="s">
        <v>413</v>
      </c>
      <c r="B258" s="265" t="str">
        <f>VLOOKUP($A258,Questions!$A$3:$X$333,2,0)&amp;""</f>
        <v>Describe or provide a reference to any other safeguards used to monitor for malicious activity.</v>
      </c>
      <c r="C258" s="265" t="str">
        <f>VLOOKUP($A258,Questions!$A$3:$X$333,19,0)&amp;""</f>
        <v>This question is primarily focused on system(s) integrity and confidentiality. The solution provider's response should clearly state the system(s) capabilities to properly monitor for (and alert for) malicious activity.</v>
      </c>
      <c r="D258" s="265" t="str">
        <f>VLOOKUP($A258,Questions!$A$3:$X$333,20,0)&amp;""</f>
        <v>Follow-up inquiries for system monitoring will be institution/implementation specific.</v>
      </c>
      <c r="E258" s="95"/>
      <c r="F258" s="61"/>
      <c r="G258" s="61"/>
      <c r="H258" s="61"/>
      <c r="I258" s="61"/>
      <c r="J258" s="61"/>
      <c r="K258" s="61"/>
      <c r="L258" s="61"/>
      <c r="M258" s="61"/>
      <c r="N258" s="61"/>
      <c r="O258" s="61"/>
      <c r="P258" s="61"/>
      <c r="Q258" s="61"/>
      <c r="R258" s="61"/>
      <c r="S258" s="61"/>
      <c r="T258" s="61"/>
      <c r="U258" s="61"/>
      <c r="V258" s="61"/>
      <c r="W258" s="61"/>
      <c r="X258" s="61"/>
      <c r="Y258" s="61"/>
      <c r="Z258" s="61"/>
    </row>
    <row r="259" ht="15.75" customHeight="1">
      <c r="A259" s="265" t="s">
        <v>414</v>
      </c>
      <c r="B259" s="265" t="str">
        <f>VLOOKUP($A259,Questions!$A$3:$X$333,2,0)&amp;""</f>
        <v>Describe how long your organization has conducted business in this area.</v>
      </c>
      <c r="C259" s="265" t="str">
        <f>VLOOKUP($A259,Questions!$A$3:$X$333,19,0)&amp;""</f>
        <v>We want to establish longevity of a solution and whether or not a solution provider is new to the higher education space.</v>
      </c>
      <c r="D259" s="265" t="str">
        <f>VLOOKUP($A259,Questions!$A$3:$X$333,20,0)&amp;""</f>
        <v>Normally a solution provider will state their overall longevity but not talk about the software/service/product under evaluation. Follow-ups includes specific questions about the origins of the software/service/product and references will be requested.</v>
      </c>
      <c r="E259" s="95"/>
      <c r="F259" s="61"/>
      <c r="G259" s="61"/>
      <c r="H259" s="61"/>
      <c r="I259" s="61"/>
      <c r="J259" s="61"/>
      <c r="K259" s="61"/>
      <c r="L259" s="61"/>
      <c r="M259" s="61"/>
      <c r="N259" s="61"/>
      <c r="O259" s="61"/>
      <c r="P259" s="61"/>
      <c r="Q259" s="61"/>
      <c r="R259" s="61"/>
      <c r="S259" s="61"/>
      <c r="T259" s="61"/>
      <c r="U259" s="61"/>
      <c r="V259" s="61"/>
      <c r="W259" s="61"/>
      <c r="X259" s="61"/>
      <c r="Y259" s="61"/>
      <c r="Z259" s="61"/>
    </row>
    <row r="260" ht="60.75" customHeight="1">
      <c r="A260" s="265" t="s">
        <v>415</v>
      </c>
      <c r="B260" s="265" t="str">
        <f>VLOOKUP($A260,Questions!$A$3:$X$333,2,0)&amp;""</f>
        <v>Do you have existing higher education customers?</v>
      </c>
      <c r="C260" s="265" t="str">
        <f>VLOOKUP($A260,Questions!$A$3:$X$333,19,0)&amp;""</f>
        <v>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v>
      </c>
      <c r="D260" s="265" t="str">
        <f>VLOOKUP($A260,Questions!$A$3:$X$333,20,0)&amp;""</f>
        <v>A simple "yes" without any references or supporting information should be questioned. Question the size of institutions that are using the solution and the scope of their implementations.</v>
      </c>
      <c r="E260" s="51" t="s">
        <v>696</v>
      </c>
      <c r="F260" s="61"/>
      <c r="G260" s="61"/>
      <c r="H260" s="61"/>
      <c r="I260" s="61"/>
      <c r="J260" s="61"/>
      <c r="K260" s="61"/>
      <c r="L260" s="61"/>
      <c r="M260" s="61"/>
      <c r="N260" s="61"/>
      <c r="O260" s="61"/>
      <c r="P260" s="61"/>
      <c r="Q260" s="61"/>
      <c r="R260" s="61"/>
      <c r="S260" s="61"/>
      <c r="T260" s="61"/>
      <c r="U260" s="61"/>
      <c r="V260" s="61"/>
      <c r="W260" s="61"/>
      <c r="X260" s="61"/>
      <c r="Y260" s="61"/>
      <c r="Z260" s="61"/>
    </row>
    <row r="261" ht="15.75" customHeight="1">
      <c r="A261" s="18" t="str">
        <f>VLOOKUP(LEFT($A262,4),'Auto Responses'!$N$4:$O$38,2,0)&amp;""</f>
        <v> General Privacy</v>
      </c>
      <c r="B261" s="18"/>
      <c r="C261" s="32" t="str">
        <f>Questions!$S$2</f>
        <v>Reason for Question</v>
      </c>
      <c r="D261" s="32" t="str">
        <f>Questions!$T$2</f>
        <v>Follow-Up Inquiries/Responses</v>
      </c>
      <c r="E261" s="61"/>
      <c r="F261" s="61"/>
      <c r="G261" s="61"/>
      <c r="H261" s="61"/>
      <c r="I261" s="61"/>
      <c r="J261" s="61"/>
      <c r="K261" s="61"/>
      <c r="L261" s="61"/>
      <c r="M261" s="61"/>
      <c r="N261" s="61"/>
      <c r="O261" s="61"/>
      <c r="P261" s="61"/>
      <c r="Q261" s="61"/>
      <c r="R261" s="61"/>
      <c r="S261" s="61"/>
      <c r="T261" s="61"/>
      <c r="U261" s="61"/>
      <c r="V261" s="61"/>
      <c r="W261" s="61"/>
      <c r="X261" s="61"/>
      <c r="Y261" s="61"/>
      <c r="Z261" s="61"/>
    </row>
    <row r="262" ht="21.0" customHeight="1">
      <c r="A262" s="265" t="s">
        <v>471</v>
      </c>
      <c r="B262" s="265" t="str">
        <f>VLOOKUP($A262,Questions!$A$3:$X$333,2,0)&amp;""</f>
        <v>Does your solution process FERPA-related data?</v>
      </c>
      <c r="C262" s="265" t="str">
        <f>VLOOKUP($A262,Questions!$A$3:$X$333,19,0)&amp;""</f>
        <v>This question will help the institution gain an understanding of the types of data processed by this product or service.</v>
      </c>
      <c r="D262" s="265" t="str">
        <f>VLOOKUP($A262,Questions!$A$3:$X$333,20,0)&amp;""</f>
        <v>Will data be re-disclosed and/or used for any purpose other than directly providing the service, including quality assurance or marketing?</v>
      </c>
      <c r="E262" s="61"/>
      <c r="F262" s="61"/>
      <c r="G262" s="61"/>
      <c r="H262" s="61"/>
      <c r="I262" s="61"/>
      <c r="J262" s="61"/>
      <c r="K262" s="61"/>
      <c r="L262" s="61"/>
      <c r="M262" s="61"/>
      <c r="N262" s="61"/>
      <c r="O262" s="61"/>
      <c r="P262" s="61"/>
      <c r="Q262" s="61"/>
      <c r="R262" s="61"/>
      <c r="S262" s="61"/>
      <c r="T262" s="61"/>
      <c r="U262" s="61"/>
      <c r="V262" s="61"/>
      <c r="W262" s="61"/>
      <c r="X262" s="61"/>
      <c r="Y262" s="61"/>
      <c r="Z262" s="61"/>
    </row>
    <row r="263" ht="25.5" customHeight="1">
      <c r="A263" s="265" t="s">
        <v>473</v>
      </c>
      <c r="B263" s="265" t="str">
        <f>VLOOKUP($A263,Questions!$A$3:$X$333,2,0)&amp;""</f>
        <v>Does your solution process GDPR-related or PIPL-related data?</v>
      </c>
      <c r="C263" s="265" t="str">
        <f>VLOOKUP($A263,Questions!$A$3:$X$333,19,0)&amp;""</f>
        <v>This question will help the institution gain an understanding of the types of data processed by this product or service.</v>
      </c>
      <c r="D263" s="265" t="str">
        <f>VLOOKUP($A263,Questions!$A$3:$X$333,20,0)&amp;""</f>
        <v/>
      </c>
      <c r="E263" s="61"/>
      <c r="F263" s="61"/>
      <c r="G263" s="61"/>
      <c r="H263" s="61"/>
      <c r="I263" s="61"/>
      <c r="J263" s="61"/>
      <c r="K263" s="61"/>
      <c r="L263" s="61"/>
      <c r="M263" s="61"/>
      <c r="N263" s="61"/>
      <c r="O263" s="61"/>
      <c r="P263" s="61"/>
      <c r="Q263" s="61"/>
      <c r="R263" s="61"/>
      <c r="S263" s="61"/>
      <c r="T263" s="61"/>
      <c r="U263" s="61"/>
      <c r="V263" s="61"/>
      <c r="W263" s="61"/>
      <c r="X263" s="61"/>
      <c r="Y263" s="61"/>
      <c r="Z263" s="61"/>
    </row>
    <row r="264" ht="34.5" customHeight="1">
      <c r="A264" s="265" t="s">
        <v>475</v>
      </c>
      <c r="B264" s="265" t="str">
        <f>VLOOKUP($A264,Questions!$A$3:$X$333,2,0)&amp;""</f>
        <v>Does your solution process personal data regulated by state law(s) (e.g., CCPA)?</v>
      </c>
      <c r="C264" s="265" t="str">
        <f>VLOOKUP($A264,Questions!$A$3:$X$333,19,0)&amp;""</f>
        <v>This question will help the institution gain an understanding of the types of data processed by this product or service.</v>
      </c>
      <c r="D264" s="265" t="str">
        <f>VLOOKUP($A264,Questions!$A$3:$X$333,20,0)&amp;""</f>
        <v/>
      </c>
      <c r="E264" s="61"/>
      <c r="F264" s="61"/>
      <c r="G264" s="61"/>
      <c r="H264" s="61"/>
      <c r="I264" s="61"/>
      <c r="J264" s="61"/>
      <c r="K264" s="61"/>
      <c r="L264" s="61"/>
      <c r="M264" s="61"/>
      <c r="N264" s="61"/>
      <c r="O264" s="61"/>
      <c r="P264" s="61"/>
      <c r="Q264" s="61"/>
      <c r="R264" s="61"/>
      <c r="S264" s="61"/>
      <c r="T264" s="61"/>
      <c r="U264" s="61"/>
      <c r="V264" s="61"/>
      <c r="W264" s="61"/>
      <c r="X264" s="61"/>
      <c r="Y264" s="61"/>
      <c r="Z264" s="61"/>
    </row>
    <row r="265" ht="33.0" customHeight="1">
      <c r="A265" s="265" t="s">
        <v>477</v>
      </c>
      <c r="B265" s="265" t="str">
        <f>VLOOKUP($A265,Questions!$A$3:$X$333,2,0)&amp;""</f>
        <v>Does your solution process user-provided data that may contain regulated information?</v>
      </c>
      <c r="C265" s="265" t="str">
        <f>VLOOKUP($A265,Questions!$A$3:$X$333,19,0)&amp;""</f>
        <v>This question will help the institution gain an understanding of the types of data processed by this product or service.</v>
      </c>
      <c r="D265" s="265" t="str">
        <f>VLOOKUP($A265,Questions!$A$3:$X$333,20,0)&amp;""</f>
        <v/>
      </c>
      <c r="E265" s="61"/>
      <c r="F265" s="61"/>
      <c r="G265" s="61"/>
      <c r="H265" s="61"/>
      <c r="I265" s="61"/>
      <c r="J265" s="61"/>
      <c r="K265" s="61"/>
      <c r="L265" s="61"/>
      <c r="M265" s="61"/>
      <c r="N265" s="61"/>
      <c r="O265" s="61"/>
      <c r="P265" s="61"/>
      <c r="Q265" s="61"/>
      <c r="R265" s="61"/>
      <c r="S265" s="61"/>
      <c r="T265" s="61"/>
      <c r="U265" s="61"/>
      <c r="V265" s="61"/>
      <c r="W265" s="61"/>
      <c r="X265" s="61"/>
      <c r="Y265" s="61"/>
      <c r="Z265" s="61"/>
    </row>
    <row r="266" ht="24.75" customHeight="1">
      <c r="A266" s="265" t="s">
        <v>479</v>
      </c>
      <c r="B266" s="265" t="str">
        <f>VLOOKUP($A266,Questions!$A$3:$X$333,2,0)&amp;""</f>
        <v>Web Link to Product/Service Privacy Notice</v>
      </c>
      <c r="C266" s="265" t="str">
        <f>VLOOKUP($A266,Questions!$A$3:$X$333,19,0)&amp;""</f>
        <v/>
      </c>
      <c r="D266" s="265" t="str">
        <f>VLOOKUP($A266,Questions!$A$3:$X$333,20,0)&amp;""</f>
        <v/>
      </c>
      <c r="E266" s="51" t="s">
        <v>696</v>
      </c>
      <c r="F266" s="61"/>
      <c r="G266" s="61"/>
      <c r="H266" s="61"/>
      <c r="I266" s="61"/>
      <c r="J266" s="61"/>
      <c r="K266" s="61"/>
      <c r="L266" s="61"/>
      <c r="M266" s="61"/>
      <c r="N266" s="61"/>
      <c r="O266" s="61"/>
      <c r="P266" s="61"/>
      <c r="Q266" s="61"/>
      <c r="R266" s="61"/>
      <c r="S266" s="61"/>
      <c r="T266" s="61"/>
      <c r="U266" s="61"/>
      <c r="V266" s="61"/>
      <c r="W266" s="61"/>
      <c r="X266" s="61"/>
      <c r="Y266" s="61"/>
      <c r="Z266" s="61"/>
    </row>
    <row r="267" ht="15.75" customHeight="1">
      <c r="A267" s="18" t="str">
        <f>VLOOKUP(LEFT($A268,4),'Auto Responses'!$N$4:$O$38,2,0)&amp;""</f>
        <v> Privacy-Specific Company Details</v>
      </c>
      <c r="B267" s="18"/>
      <c r="C267" s="32" t="str">
        <f>Questions!$S$2</f>
        <v>Reason for Question</v>
      </c>
      <c r="D267" s="32" t="str">
        <f>Questions!$T$2</f>
        <v>Follow-Up Inquiries/Responses</v>
      </c>
      <c r="E267" s="61"/>
      <c r="F267" s="61"/>
      <c r="G267" s="61"/>
      <c r="H267" s="61"/>
      <c r="I267" s="61"/>
      <c r="J267" s="61"/>
      <c r="K267" s="61"/>
      <c r="L267" s="61"/>
      <c r="M267" s="61"/>
      <c r="N267" s="61"/>
      <c r="O267" s="61"/>
      <c r="P267" s="61"/>
      <c r="Q267" s="61"/>
      <c r="R267" s="61"/>
      <c r="S267" s="61"/>
      <c r="T267" s="61"/>
      <c r="U267" s="61"/>
      <c r="V267" s="61"/>
      <c r="W267" s="61"/>
      <c r="X267" s="61"/>
      <c r="Y267" s="61"/>
      <c r="Z267" s="61"/>
    </row>
    <row r="268" ht="60.0" customHeight="1">
      <c r="A268" s="265" t="s">
        <v>481</v>
      </c>
      <c r="B268" s="265" t="str">
        <f>VLOOKUP($A268,Questions!$A$3:$X$333,2,0)&amp;""</f>
        <v>Have you had a personal data breach in the past three years that involved reporting to a governmental agency, notice to individuals (including voluntary notice), or notice to another organization or institution?*</v>
      </c>
      <c r="C268" s="265" t="str">
        <f>VLOOKUP($A268,Questions!$A$3:$X$333,19,0)&amp;""</f>
        <v>Having a previous data breach can indicate a level of risk that will indicate that the instituion should further investigate changes made after the breach.</v>
      </c>
      <c r="D268" s="265" t="str">
        <f>VLOOKUP($A268,Questions!$A$3:$X$333,20,0)&amp;""</f>
        <v/>
      </c>
      <c r="E268" s="61"/>
      <c r="F268" s="61"/>
      <c r="G268" s="61"/>
      <c r="H268" s="61"/>
      <c r="I268" s="61"/>
      <c r="J268" s="61"/>
      <c r="K268" s="61"/>
      <c r="L268" s="61"/>
      <c r="M268" s="61"/>
      <c r="N268" s="61"/>
      <c r="O268" s="61"/>
      <c r="P268" s="61"/>
      <c r="Q268" s="61"/>
      <c r="R268" s="61"/>
      <c r="S268" s="61"/>
      <c r="T268" s="61"/>
      <c r="U268" s="61"/>
      <c r="V268" s="61"/>
      <c r="W268" s="61"/>
      <c r="X268" s="61"/>
      <c r="Y268" s="61"/>
      <c r="Z268" s="61"/>
    </row>
    <row r="269" ht="36.75" customHeight="1">
      <c r="A269" s="265" t="s">
        <v>483</v>
      </c>
      <c r="B269" s="265" t="str">
        <f>VLOOKUP($A269,Questions!$A$3:$X$333,2,0)&amp;""</f>
        <v>Use this area to share information about your privacy practices that will assist those who are assessing your company data privacy program.*</v>
      </c>
      <c r="C269" s="265" t="str">
        <f>VLOOKUP($A269,Questions!$A$3:$X$333,19,0)&amp;""</f>
        <v/>
      </c>
      <c r="D269" s="265" t="str">
        <f>VLOOKUP($A269,Questions!$A$3:$X$333,20,0)&amp;""</f>
        <v/>
      </c>
      <c r="E269" s="61"/>
      <c r="F269" s="61"/>
      <c r="G269" s="61"/>
      <c r="H269" s="61"/>
      <c r="I269" s="61"/>
      <c r="J269" s="61"/>
      <c r="K269" s="61"/>
      <c r="L269" s="61"/>
      <c r="M269" s="61"/>
      <c r="N269" s="61"/>
      <c r="O269" s="61"/>
      <c r="P269" s="61"/>
      <c r="Q269" s="61"/>
      <c r="R269" s="61"/>
      <c r="S269" s="61"/>
      <c r="T269" s="61"/>
      <c r="U269" s="61"/>
      <c r="V269" s="61"/>
      <c r="W269" s="61"/>
      <c r="X269" s="61"/>
      <c r="Y269" s="61"/>
      <c r="Z269" s="61"/>
    </row>
    <row r="270" ht="35.25" customHeight="1">
      <c r="A270" s="265" t="s">
        <v>485</v>
      </c>
      <c r="B270" s="265" t="str">
        <f>VLOOKUP($A270,Questions!$A$3:$X$333,2,0)&amp;""</f>
        <v>Have you had any violations of your internal privacy policies or violations of applicable privacy law in the past 36 months?</v>
      </c>
      <c r="C270" s="265" t="str">
        <f>VLOOKUP($A270,Questions!$A$3:$X$333,19,0)&amp;""</f>
        <v>This question solicits information about internal privacy policy violations and/or violations of applicable privacy law in the past three years.</v>
      </c>
      <c r="D270" s="265" t="str">
        <f>VLOOKUP($A270,Questions!$A$3:$X$333,20,0)&amp;""</f>
        <v/>
      </c>
      <c r="E270" s="61"/>
      <c r="F270" s="61"/>
      <c r="G270" s="61"/>
      <c r="H270" s="61"/>
      <c r="I270" s="61"/>
      <c r="J270" s="61"/>
      <c r="K270" s="61"/>
      <c r="L270" s="61"/>
      <c r="M270" s="61"/>
      <c r="N270" s="61"/>
      <c r="O270" s="61"/>
      <c r="P270" s="61"/>
      <c r="Q270" s="61"/>
      <c r="R270" s="61"/>
      <c r="S270" s="61"/>
      <c r="T270" s="61"/>
      <c r="U270" s="61"/>
      <c r="V270" s="61"/>
      <c r="W270" s="61"/>
      <c r="X270" s="61"/>
      <c r="Y270" s="61"/>
      <c r="Z270" s="61"/>
    </row>
    <row r="271" ht="21.75" customHeight="1">
      <c r="A271" s="265" t="s">
        <v>487</v>
      </c>
      <c r="B271" s="265" t="str">
        <f>VLOOKUP($A271,Questions!$A$3:$X$333,2,0)&amp;""</f>
        <v>Do you have a dedicated data privacy staff or office?</v>
      </c>
      <c r="C271" s="265" t="str">
        <f>VLOOKUP($A271,Questions!$A$3:$X$333,19,0)&amp;""</f>
        <v>Any solution provider processing protected student data should have resources/staff dedicated to the protection of the data.</v>
      </c>
      <c r="D271" s="265" t="str">
        <f>VLOOKUP($A271,Questions!$A$3:$X$333,20,0)&amp;""</f>
        <v/>
      </c>
      <c r="E271" s="51" t="s">
        <v>696</v>
      </c>
      <c r="F271" s="61"/>
      <c r="G271" s="61"/>
      <c r="H271" s="61"/>
      <c r="I271" s="61"/>
      <c r="J271" s="61"/>
      <c r="K271" s="61"/>
      <c r="L271" s="61"/>
      <c r="M271" s="61"/>
      <c r="N271" s="61"/>
      <c r="O271" s="61"/>
      <c r="P271" s="61"/>
      <c r="Q271" s="61"/>
      <c r="R271" s="61"/>
      <c r="S271" s="61"/>
      <c r="T271" s="61"/>
      <c r="U271" s="61"/>
      <c r="V271" s="61"/>
      <c r="W271" s="61"/>
      <c r="X271" s="61"/>
      <c r="Y271" s="61"/>
      <c r="Z271" s="61"/>
    </row>
    <row r="272" ht="15.75" customHeight="1">
      <c r="A272" s="18" t="str">
        <f>VLOOKUP(LEFT($A273,4),'Auto Responses'!$N$4:$O$38,2,0)&amp;""</f>
        <v> Privacy-Specific Documentation</v>
      </c>
      <c r="B272" s="18"/>
      <c r="C272" s="32" t="str">
        <f>Questions!$S$2</f>
        <v>Reason for Question</v>
      </c>
      <c r="D272" s="32" t="str">
        <f>Questions!$T$2</f>
        <v>Follow-Up Inquiries/Responses</v>
      </c>
      <c r="E272" s="61"/>
      <c r="F272" s="61"/>
      <c r="G272" s="61"/>
      <c r="H272" s="61"/>
      <c r="I272" s="61"/>
      <c r="J272" s="61"/>
      <c r="K272" s="61"/>
      <c r="L272" s="61"/>
      <c r="M272" s="61"/>
      <c r="N272" s="61"/>
      <c r="O272" s="61"/>
      <c r="P272" s="61"/>
      <c r="Q272" s="61"/>
      <c r="R272" s="61"/>
      <c r="S272" s="61"/>
      <c r="T272" s="61"/>
      <c r="U272" s="61"/>
      <c r="V272" s="61"/>
      <c r="W272" s="61"/>
      <c r="X272" s="61"/>
      <c r="Y272" s="61"/>
      <c r="Z272" s="61"/>
    </row>
    <row r="273" ht="36.0" customHeight="1">
      <c r="A273" s="265" t="s">
        <v>489</v>
      </c>
      <c r="B273" s="265" t="str">
        <f>VLOOKUP($A273,Questions!$A$3:$X$333,2,0)&amp;""</f>
        <v>If you have completed a SOC 2 audit, does it include the Privacy Trust Service Principle?</v>
      </c>
      <c r="C273" s="265" t="str">
        <f>VLOOKUP($A273,Questions!$A$3:$X$333,19,0)&amp;""</f>
        <v>This is specifically asking for the Privacy Trust Service Principle, which is not always included in a SOC 2 audit.</v>
      </c>
      <c r="D273" s="265" t="str">
        <f>VLOOKUP($A273,Questions!$A$3:$X$333,20,0)&amp;""</f>
        <v/>
      </c>
      <c r="E273" s="61"/>
      <c r="F273" s="61"/>
      <c r="G273" s="61"/>
      <c r="H273" s="61"/>
      <c r="I273" s="61"/>
      <c r="J273" s="61"/>
      <c r="K273" s="61"/>
      <c r="L273" s="61"/>
      <c r="M273" s="61"/>
      <c r="N273" s="61"/>
      <c r="O273" s="61"/>
      <c r="P273" s="61"/>
      <c r="Q273" s="61"/>
      <c r="R273" s="61"/>
      <c r="S273" s="61"/>
      <c r="T273" s="61"/>
      <c r="U273" s="61"/>
      <c r="V273" s="61"/>
      <c r="W273" s="61"/>
      <c r="X273" s="61"/>
      <c r="Y273" s="61"/>
      <c r="Z273" s="61"/>
    </row>
    <row r="274" ht="38.25" customHeight="1">
      <c r="A274" s="265" t="s">
        <v>491</v>
      </c>
      <c r="B274" s="265" t="str">
        <f>VLOOKUP($A274,Questions!$A$3:$X$333,2,0)&amp;""</f>
        <v>Do you conform with a specific industry-standard privacy framework (e.g., NIST Privacy Framework, GDPR, ISO 27701)?</v>
      </c>
      <c r="C274" s="265" t="str">
        <f>VLOOKUP($A274,Questions!$A$3:$X$333,19,0)&amp;""</f>
        <v>Conformance with industry privacy frameworks can demonstrate an organization's privacy posture and can provide clients a sense of comfort as to the organization's commitment to protection of personal data.</v>
      </c>
      <c r="D274" s="265" t="str">
        <f>VLOOKUP($A274,Questions!$A$3:$X$333,20,0)&amp;""</f>
        <v>If the organization relies on more than one framework or only on portions of a framework, has this been mapped to the Security Controls Framework? If so, please provide a copy of the mapping used.</v>
      </c>
      <c r="E274" s="61"/>
      <c r="F274" s="61"/>
      <c r="G274" s="61"/>
      <c r="H274" s="61"/>
      <c r="I274" s="61"/>
      <c r="J274" s="61"/>
      <c r="K274" s="61"/>
      <c r="L274" s="61"/>
      <c r="M274" s="61"/>
      <c r="N274" s="61"/>
      <c r="O274" s="61"/>
      <c r="P274" s="61"/>
      <c r="Q274" s="61"/>
      <c r="R274" s="61"/>
      <c r="S274" s="61"/>
      <c r="T274" s="61"/>
      <c r="U274" s="61"/>
      <c r="V274" s="61"/>
      <c r="W274" s="61"/>
      <c r="X274" s="61"/>
      <c r="Y274" s="61"/>
      <c r="Z274" s="61"/>
    </row>
    <row r="275" ht="39.0" customHeight="1">
      <c r="A275" s="265" t="s">
        <v>492</v>
      </c>
      <c r="B275" s="265" t="str">
        <f>VLOOKUP($A275,Questions!$A$3:$X$333,2,0)&amp;""</f>
        <v>Does your employee onboarding and offboarding policy include training of employees on information security and data privacy?</v>
      </c>
      <c r="C275" s="265" t="str">
        <f>VLOOKUP($A275,Questions!$A$3:$X$333,19,0)&amp;""</f>
        <v>It is important that new employees be informed of organizational and individual expectations, obligations, and processes for protecting the privacy of personal data entrusted to your organization. It is equally important to ensure departing employees are informed of expectations and thier obligations to maintain protection and privacy of personal data they may have been privy to in the course of their employment with your organization.</v>
      </c>
      <c r="D275" s="265" t="str">
        <f>VLOOKUP($A275,Questions!$A$3:$X$333,20,0)&amp;""</f>
        <v>If training is provided to specific employee groups only, please provide information as to which groups and an overview of the training for each group.</v>
      </c>
      <c r="E275" s="51" t="s">
        <v>696</v>
      </c>
      <c r="F275" s="61"/>
      <c r="G275" s="61"/>
      <c r="H275" s="61"/>
      <c r="I275" s="61"/>
      <c r="J275" s="61"/>
      <c r="K275" s="61"/>
      <c r="L275" s="61"/>
      <c r="M275" s="61"/>
      <c r="N275" s="61"/>
      <c r="O275" s="61"/>
      <c r="P275" s="61"/>
      <c r="Q275" s="61"/>
      <c r="R275" s="61"/>
      <c r="S275" s="61"/>
      <c r="T275" s="61"/>
      <c r="U275" s="61"/>
      <c r="V275" s="61"/>
      <c r="W275" s="61"/>
      <c r="X275" s="61"/>
      <c r="Y275" s="61"/>
      <c r="Z275" s="61"/>
    </row>
    <row r="276" ht="15.75" customHeight="1">
      <c r="A276" s="18" t="str">
        <f>VLOOKUP(LEFT($A277,4),'Auto Responses'!$N$4:$O$38,2,0)&amp;""</f>
        <v> Privacy of Third Parties</v>
      </c>
      <c r="B276" s="18"/>
      <c r="C276" s="32" t="str">
        <f>Questions!$S$2</f>
        <v>Reason for Question</v>
      </c>
      <c r="D276" s="32" t="str">
        <f>Questions!$T$2</f>
        <v>Follow-Up Inquiries/Responses</v>
      </c>
      <c r="E276" s="61"/>
      <c r="F276" s="61"/>
      <c r="G276" s="61"/>
      <c r="H276" s="61"/>
      <c r="I276" s="61"/>
      <c r="J276" s="61"/>
      <c r="K276" s="61"/>
      <c r="L276" s="61"/>
      <c r="M276" s="61"/>
      <c r="N276" s="61"/>
      <c r="O276" s="61"/>
      <c r="P276" s="61"/>
      <c r="Q276" s="61"/>
      <c r="R276" s="61"/>
      <c r="S276" s="61"/>
      <c r="T276" s="61"/>
      <c r="U276" s="61"/>
      <c r="V276" s="61"/>
      <c r="W276" s="61"/>
      <c r="X276" s="61"/>
      <c r="Y276" s="61"/>
      <c r="Z276" s="61"/>
    </row>
    <row r="277" ht="50.25" customHeight="1">
      <c r="A277" s="265" t="s">
        <v>494</v>
      </c>
      <c r="B277" s="265" t="str">
        <f>VLOOKUP($A277,Questions!$A$3:$X$333,2,0)&amp;""</f>
        <v>Do you have contractual agreements with third parties that require them to maintain standards and to comply with all regulatory requirements?*</v>
      </c>
      <c r="C277" s="265" t="str">
        <f>VLOOKUP($A277,Questions!$A$3:$X$333,19,0)&amp;""</f>
        <v>Inclusion of language in contractual agreements ensures third parties are aware of and have agreed to their obligations to maintain standards and comply with all regulatory requirements in regards to protection of personal data they handle on behalf of the organization.</v>
      </c>
      <c r="D277" s="265" t="str">
        <f>VLOOKUP($A277,Questions!$A$3:$X$333,20,0)&amp;""</f>
        <v/>
      </c>
      <c r="E277" s="61"/>
      <c r="F277" s="61"/>
      <c r="G277" s="61"/>
      <c r="H277" s="61"/>
      <c r="I277" s="61"/>
      <c r="J277" s="61"/>
      <c r="K277" s="61"/>
      <c r="L277" s="61"/>
      <c r="M277" s="61"/>
      <c r="N277" s="61"/>
      <c r="O277" s="61"/>
      <c r="P277" s="61"/>
      <c r="Q277" s="61"/>
      <c r="R277" s="61"/>
      <c r="S277" s="61"/>
      <c r="T277" s="61"/>
      <c r="U277" s="61"/>
      <c r="V277" s="61"/>
      <c r="W277" s="61"/>
      <c r="X277" s="61"/>
      <c r="Y277" s="61"/>
      <c r="Z277" s="61"/>
    </row>
    <row r="278" ht="60.75" customHeight="1">
      <c r="A278" s="265" t="s">
        <v>496</v>
      </c>
      <c r="B278" s="265" t="str">
        <f>VLOOKUP($A278,Questions!$A$3:$X$333,2,0)&amp;""</f>
        <v>Do you perform privacy impact assesments of third parties that collect, process, or have access to personal data to ensure they meet industry and regulatory standards and to mitigate harmful, unethical, or discriminatory impacts on data subjects?</v>
      </c>
      <c r="C278" s="265" t="str">
        <f>VLOOKUP($A278,Questions!$A$3:$X$333,19,0)&amp;""</f>
        <v>The organization providing a product or service cannot reasonably claim it appropriately protects privacy of information entrusted to it if it relies on third parties or subprocessors that do not likewise meet or exceed the claimed levels of protection.</v>
      </c>
      <c r="D278" s="265" t="str">
        <f>VLOOKUP($A278,Questions!$A$3:$X$333,20,0)&amp;""</f>
        <v>If answer is "YES"...
Provide a list of third parties that were subject to a privacy impact assessment, the jurisdiction within which they operate, and the corresponding industry and regulatory standards for each.
If answer is "NO"…
If there are no plans to perform data privacy assessments of third parties, please explain any compensating measures or controls your organization relies on to ensure the privacy and security of client personal data entrusted to your organization.</v>
      </c>
      <c r="E278" s="51" t="s">
        <v>696</v>
      </c>
      <c r="F278" s="61"/>
      <c r="G278" s="61"/>
      <c r="H278" s="61"/>
      <c r="I278" s="61"/>
      <c r="J278" s="61"/>
      <c r="K278" s="61"/>
      <c r="L278" s="61"/>
      <c r="M278" s="61"/>
      <c r="N278" s="61"/>
      <c r="O278" s="61"/>
      <c r="P278" s="61"/>
      <c r="Q278" s="61"/>
      <c r="R278" s="61"/>
      <c r="S278" s="61"/>
      <c r="T278" s="61"/>
      <c r="U278" s="61"/>
      <c r="V278" s="61"/>
      <c r="W278" s="61"/>
      <c r="X278" s="61"/>
      <c r="Y278" s="61"/>
      <c r="Z278" s="61"/>
    </row>
    <row r="279" ht="15.75" customHeight="1">
      <c r="A279" s="18" t="str">
        <f>VLOOKUP(LEFT($A280,4),'Auto Responses'!$N$4:$O$38,2,0)&amp;""</f>
        <v> Privacy Change Management</v>
      </c>
      <c r="B279" s="18"/>
      <c r="C279" s="32" t="str">
        <f>Questions!$S$2</f>
        <v>Reason for Question</v>
      </c>
      <c r="D279" s="32" t="str">
        <f>Questions!$T$2</f>
        <v>Follow-Up Inquiries/Responses</v>
      </c>
      <c r="E279" s="61"/>
      <c r="F279" s="61"/>
      <c r="G279" s="61"/>
      <c r="H279" s="61"/>
      <c r="I279" s="61"/>
      <c r="J279" s="61"/>
      <c r="K279" s="61"/>
      <c r="L279" s="61"/>
      <c r="M279" s="61"/>
      <c r="N279" s="61"/>
      <c r="O279" s="61"/>
      <c r="P279" s="61"/>
      <c r="Q279" s="61"/>
      <c r="R279" s="61"/>
      <c r="S279" s="61"/>
      <c r="T279" s="61"/>
      <c r="U279" s="61"/>
      <c r="V279" s="61"/>
      <c r="W279" s="61"/>
      <c r="X279" s="61"/>
      <c r="Y279" s="61"/>
      <c r="Z279" s="61"/>
    </row>
    <row r="280" ht="39.0" customHeight="1">
      <c r="A280" s="265" t="s">
        <v>498</v>
      </c>
      <c r="B280" s="265" t="str">
        <f>VLOOKUP($A280,Questions!$A$3:$X$333,2,0)&amp;""</f>
        <v>Does your change management process include privacy review and approval?</v>
      </c>
      <c r="C280" s="265" t="str">
        <f>VLOOKUP($A280,Questions!$A$3:$X$333,19,0)&amp;""</f>
        <v>It is important that change management not overlook any privacy considerations.</v>
      </c>
      <c r="D280" s="265" t="str">
        <f>VLOOKUP($A280,Questions!$A$3:$X$333,20,0)&amp;""</f>
        <v>If the answer is yes, describe the process; if the answer is no, describe plans to implement.</v>
      </c>
      <c r="E280" s="61"/>
      <c r="F280" s="61"/>
      <c r="G280" s="61"/>
      <c r="H280" s="61"/>
      <c r="I280" s="61"/>
      <c r="J280" s="61"/>
      <c r="K280" s="61"/>
      <c r="L280" s="61"/>
      <c r="M280" s="61"/>
      <c r="N280" s="61"/>
      <c r="O280" s="61"/>
      <c r="P280" s="61"/>
      <c r="Q280" s="61"/>
      <c r="R280" s="61"/>
      <c r="S280" s="61"/>
      <c r="T280" s="61"/>
      <c r="U280" s="61"/>
      <c r="V280" s="61"/>
      <c r="W280" s="61"/>
      <c r="X280" s="61"/>
      <c r="Y280" s="61"/>
      <c r="Z280" s="61"/>
    </row>
    <row r="281" ht="38.25" customHeight="1">
      <c r="A281" s="265" t="s">
        <v>500</v>
      </c>
      <c r="B281" s="265" t="str">
        <f>VLOOKUP($A281,Questions!$A$3:$X$333,2,0)&amp;""</f>
        <v>Do you have policy and procedure, currently implemented, guiding how privacy risks are mitigated until they can be resolved?</v>
      </c>
      <c r="C281" s="265" t="str">
        <f>VLOOKUP($A281,Questions!$A$3:$X$333,19,0)&amp;""</f>
        <v>It is important to have a procedure in place to mitiage privacy risks as they come up.</v>
      </c>
      <c r="D281" s="265" t="str">
        <f>VLOOKUP($A281,Questions!$A$3:$X$333,20,0)&amp;""</f>
        <v>If the answer is yes, describe the process; if the answer is no, describe plans to implement.</v>
      </c>
      <c r="E281" s="51" t="s">
        <v>696</v>
      </c>
      <c r="F281" s="61"/>
      <c r="G281" s="61"/>
      <c r="H281" s="61"/>
      <c r="I281" s="61"/>
      <c r="J281" s="61"/>
      <c r="K281" s="61"/>
      <c r="L281" s="61"/>
      <c r="M281" s="61"/>
      <c r="N281" s="61"/>
      <c r="O281" s="61"/>
      <c r="P281" s="61"/>
      <c r="Q281" s="61"/>
      <c r="R281" s="61"/>
      <c r="S281" s="61"/>
      <c r="T281" s="61"/>
      <c r="U281" s="61"/>
      <c r="V281" s="61"/>
      <c r="W281" s="61"/>
      <c r="X281" s="61"/>
      <c r="Y281" s="61"/>
      <c r="Z281" s="61"/>
    </row>
    <row r="282" ht="15.75" customHeight="1">
      <c r="A282" s="18" t="str">
        <f>VLOOKUP(LEFT($A283,4),'Auto Responses'!$N$4:$O$38,2,0)&amp;""</f>
        <v> Privacy of Sensitive Data</v>
      </c>
      <c r="B282" s="18"/>
      <c r="C282" s="32" t="str">
        <f>Questions!$S$2</f>
        <v>Reason for Question</v>
      </c>
      <c r="D282" s="32" t="str">
        <f>Questions!$T$2</f>
        <v>Follow-Up Inquiries/Responses</v>
      </c>
      <c r="E282" s="61"/>
      <c r="F282" s="61"/>
      <c r="G282" s="61"/>
      <c r="H282" s="61"/>
      <c r="I282" s="61"/>
      <c r="J282" s="61"/>
      <c r="K282" s="61"/>
      <c r="L282" s="61"/>
      <c r="M282" s="61"/>
      <c r="N282" s="61"/>
      <c r="O282" s="61"/>
      <c r="P282" s="61"/>
      <c r="Q282" s="61"/>
      <c r="R282" s="61"/>
      <c r="S282" s="61"/>
      <c r="T282" s="61"/>
      <c r="U282" s="61"/>
      <c r="V282" s="61"/>
      <c r="W282" s="61"/>
      <c r="X282" s="61"/>
      <c r="Y282" s="61"/>
      <c r="Z282" s="61"/>
    </row>
    <row r="283" ht="40.5" customHeight="1">
      <c r="A283" s="265" t="s">
        <v>502</v>
      </c>
      <c r="B283" s="265" t="str">
        <f>VLOOKUP($A283,Questions!$A$3:$X$333,2,0)&amp;""</f>
        <v>Do you collect, process, or store demographic information?*</v>
      </c>
      <c r="C283" s="265" t="str">
        <f>VLOOKUP($A283,Questions!$A$3:$X$333,19,0)&amp;""</f>
        <v>This data can be included in data sets that are deidentified but is sensitive data that could be reidentified if paired with other data points.</v>
      </c>
      <c r="D283" s="265" t="str">
        <f>VLOOKUP($A283,Questions!$A$3:$X$333,20,0)&amp;""</f>
        <v>Because of the nature of such data, it is important to have a full understanding of how the data is used and protected.</v>
      </c>
      <c r="E283" s="61"/>
      <c r="F283" s="61"/>
      <c r="G283" s="61"/>
      <c r="H283" s="61"/>
      <c r="I283" s="61"/>
      <c r="J283" s="61"/>
      <c r="K283" s="61"/>
      <c r="L283" s="61"/>
      <c r="M283" s="61"/>
      <c r="N283" s="61"/>
      <c r="O283" s="61"/>
      <c r="P283" s="61"/>
      <c r="Q283" s="61"/>
      <c r="R283" s="61"/>
      <c r="S283" s="61"/>
      <c r="T283" s="61"/>
      <c r="U283" s="61"/>
      <c r="V283" s="61"/>
      <c r="W283" s="61"/>
      <c r="X283" s="61"/>
      <c r="Y283" s="61"/>
      <c r="Z283" s="61"/>
    </row>
    <row r="284" ht="39.0" customHeight="1">
      <c r="A284" s="265" t="s">
        <v>503</v>
      </c>
      <c r="B284" s="265" t="str">
        <f>VLOOKUP($A284,Questions!$A$3:$X$333,2,0)&amp;""</f>
        <v>Do you capture or create genetic, biometric, or behaviometric information (e.g., facial recognition or fingerprints)?*</v>
      </c>
      <c r="C284" s="265" t="str">
        <f>VLOOKUP($A284,Questions!$A$3:$X$333,19,0)&amp;""</f>
        <v>This data can be included in data sets that are deidentified but is sensitive data that could be reidentified if paired with other data points.</v>
      </c>
      <c r="D284" s="265" t="str">
        <f>VLOOKUP($A284,Questions!$A$3:$X$333,20,0)&amp;""</f>
        <v>Because of the nature of such data, it is important to have a full understanding of how the data is used and protected.</v>
      </c>
      <c r="E284" s="61"/>
      <c r="F284" s="61"/>
      <c r="G284" s="61"/>
      <c r="H284" s="61"/>
      <c r="I284" s="61"/>
      <c r="J284" s="61"/>
      <c r="K284" s="61"/>
      <c r="L284" s="61"/>
      <c r="M284" s="61"/>
      <c r="N284" s="61"/>
      <c r="O284" s="61"/>
      <c r="P284" s="61"/>
      <c r="Q284" s="61"/>
      <c r="R284" s="61"/>
      <c r="S284" s="61"/>
      <c r="T284" s="61"/>
      <c r="U284" s="61"/>
      <c r="V284" s="61"/>
      <c r="W284" s="61"/>
      <c r="X284" s="61"/>
      <c r="Y284" s="61"/>
      <c r="Z284" s="61"/>
    </row>
    <row r="285" ht="50.25" customHeight="1">
      <c r="A285" s="265" t="s">
        <v>504</v>
      </c>
      <c r="B285" s="265" t="str">
        <f>VLOOKUP($A285,Questions!$A$3:$X$333,2,0)&amp;""</f>
        <v>Do you combine institutional data (including "de-identified," "anonymized," or otherwise masked data) with personal data from any other sources?*</v>
      </c>
      <c r="C285" s="265" t="str">
        <f>VLOOKUP($A285,Questions!$A$3:$X$333,19,0)&amp;""</f>
        <v/>
      </c>
      <c r="D285" s="265" t="str">
        <f>VLOOKUP($A285,Questions!$A$3:$X$333,20,0)&amp;""</f>
        <v/>
      </c>
      <c r="E285" s="61"/>
      <c r="F285" s="61"/>
      <c r="G285" s="61"/>
      <c r="H285" s="61"/>
      <c r="I285" s="61"/>
      <c r="J285" s="61"/>
      <c r="K285" s="61"/>
      <c r="L285" s="61"/>
      <c r="M285" s="61"/>
      <c r="N285" s="61"/>
      <c r="O285" s="61"/>
      <c r="P285" s="61"/>
      <c r="Q285" s="61"/>
      <c r="R285" s="61"/>
      <c r="S285" s="61"/>
      <c r="T285" s="61"/>
      <c r="U285" s="61"/>
      <c r="V285" s="61"/>
      <c r="W285" s="61"/>
      <c r="X285" s="61"/>
      <c r="Y285" s="61"/>
      <c r="Z285" s="61"/>
    </row>
    <row r="286" ht="36.0" customHeight="1">
      <c r="A286" s="265" t="s">
        <v>505</v>
      </c>
      <c r="B286" s="265" t="str">
        <f>VLOOKUP($A286,Questions!$A$3:$X$333,2,0)&amp;""</f>
        <v>Is institutional data coming into or going out of the United States at any point during collection, processing, storage, or archiving?</v>
      </c>
      <c r="C286" s="265" t="str">
        <f>VLOOKUP($A286,Questions!$A$3:$X$333,19,0)&amp;""</f>
        <v/>
      </c>
      <c r="D286" s="265" t="str">
        <f>VLOOKUP($A286,Questions!$A$3:$X$333,20,0)&amp;""</f>
        <v/>
      </c>
      <c r="E286" s="61"/>
      <c r="F286" s="61"/>
      <c r="G286" s="61"/>
      <c r="H286" s="61"/>
      <c r="I286" s="61"/>
      <c r="J286" s="61"/>
      <c r="K286" s="61"/>
      <c r="L286" s="61"/>
      <c r="M286" s="61"/>
      <c r="N286" s="61"/>
      <c r="O286" s="61"/>
      <c r="P286" s="61"/>
      <c r="Q286" s="61"/>
      <c r="R286" s="61"/>
      <c r="S286" s="61"/>
      <c r="T286" s="61"/>
      <c r="U286" s="61"/>
      <c r="V286" s="61"/>
      <c r="W286" s="61"/>
      <c r="X286" s="61"/>
      <c r="Y286" s="61"/>
      <c r="Z286" s="61"/>
    </row>
    <row r="287" ht="18.75" customHeight="1">
      <c r="A287" s="265" t="s">
        <v>507</v>
      </c>
      <c r="B287" s="265" t="str">
        <f>VLOOKUP($A287,Questions!$A$3:$X$333,2,0)&amp;""</f>
        <v>Do you capture device information (e.g., IP address, MAC address)?</v>
      </c>
      <c r="C287" s="265" t="str">
        <f>VLOOKUP($A287,Questions!$A$3:$X$333,19,0)&amp;""</f>
        <v>This question can clarify whether there are any indirect identifiers that don't appear to be readily identifiable but that could be identifiable in the event of unauthorized access or use.</v>
      </c>
      <c r="D287" s="265" t="str">
        <f>VLOOKUP($A287,Questions!$A$3:$X$333,20,0)&amp;""</f>
        <v/>
      </c>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ht="34.5" customHeight="1">
      <c r="A288" s="265" t="s">
        <v>509</v>
      </c>
      <c r="B288" s="265" t="str">
        <f>VLOOKUP($A288,Questions!$A$3:$X$333,2,0)&amp;""</f>
        <v>Does any part of this service/project involve a web/app tracking component (e.g., use of web-tracking pixels, cookies)?</v>
      </c>
      <c r="C288" s="265" t="str">
        <f>VLOOKUP($A288,Questions!$A$3:$X$333,19,0)&amp;""</f>
        <v>Web tracking can be used to identify users via their IP address, login information, browser information, etc.</v>
      </c>
      <c r="D288" s="265" t="str">
        <f>VLOOKUP($A288,Questions!$A$3:$X$333,20,0)&amp;""</f>
        <v/>
      </c>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ht="36.75" customHeight="1">
      <c r="A289" s="265" t="s">
        <v>511</v>
      </c>
      <c r="B289" s="265" t="str">
        <f>VLOOKUP($A289,Questions!$A$3:$X$333,2,0)&amp;""</f>
        <v>Does your staff (or a third party) have access to institutional data (e.g., financial, PHI, or other sensitive information) through any means?</v>
      </c>
      <c r="C289" s="265" t="str">
        <f>VLOOKUP($A289,Questions!$A$3:$X$333,19,0)&amp;""</f>
        <v>Institutional data may be sensitive in nature and should only be accessed for legitimate business purposes.</v>
      </c>
      <c r="D289" s="265" t="str">
        <f>VLOOKUP($A289,Questions!$A$3:$X$333,20,0)&amp;""</f>
        <v/>
      </c>
      <c r="E289" s="61"/>
      <c r="F289" s="61"/>
      <c r="G289" s="61"/>
      <c r="H289" s="61"/>
      <c r="I289" s="61"/>
      <c r="J289" s="61"/>
      <c r="K289" s="61"/>
      <c r="L289" s="61"/>
      <c r="M289" s="61"/>
      <c r="N289" s="61"/>
      <c r="O289" s="61"/>
      <c r="P289" s="61"/>
      <c r="Q289" s="61"/>
      <c r="R289" s="61"/>
      <c r="S289" s="61"/>
      <c r="T289" s="61"/>
      <c r="U289" s="61"/>
      <c r="V289" s="61"/>
      <c r="W289" s="61"/>
      <c r="X289" s="61"/>
      <c r="Y289" s="61"/>
      <c r="Z289" s="61"/>
    </row>
    <row r="290" ht="36.75" customHeight="1">
      <c r="A290" s="265" t="s">
        <v>513</v>
      </c>
      <c r="B290" s="265" t="str">
        <f>VLOOKUP($A290,Questions!$A$3:$X$333,2,0)&amp;""</f>
        <v>Will you handle personal data in a manner compliant with all relevant laws, regulations, and applicable institution policies?</v>
      </c>
      <c r="C290" s="265" t="str">
        <f>VLOOKUP($A290,Questions!$A$3:$X$333,19,0)&amp;""</f>
        <v>Personal data that is handled improperly or against law/regulation can have significant negative impact.</v>
      </c>
      <c r="D290" s="265" t="str">
        <f>VLOOKUP($A290,Questions!$A$3:$X$333,20,0)&amp;""</f>
        <v/>
      </c>
      <c r="E290" s="51" t="s">
        <v>696</v>
      </c>
      <c r="F290" s="61"/>
      <c r="G290" s="61"/>
      <c r="H290" s="61"/>
      <c r="I290" s="61"/>
      <c r="J290" s="61"/>
      <c r="K290" s="61"/>
      <c r="L290" s="61"/>
      <c r="M290" s="61"/>
      <c r="N290" s="61"/>
      <c r="O290" s="61"/>
      <c r="P290" s="61"/>
      <c r="Q290" s="61"/>
      <c r="R290" s="61"/>
      <c r="S290" s="61"/>
      <c r="T290" s="61"/>
      <c r="U290" s="61"/>
      <c r="V290" s="61"/>
      <c r="W290" s="61"/>
      <c r="X290" s="61"/>
      <c r="Y290" s="61"/>
      <c r="Z290" s="61"/>
    </row>
    <row r="291" ht="15.75" customHeight="1">
      <c r="A291" s="18" t="str">
        <f>VLOOKUP(LEFT($A292,4),'Auto Responses'!$N$4:$O$38,2,0)&amp;""</f>
        <v> Privacy Policies and Procedures</v>
      </c>
      <c r="B291" s="18"/>
      <c r="C291" s="32" t="str">
        <f>Questions!$S$2</f>
        <v>Reason for Question</v>
      </c>
      <c r="D291" s="32" t="str">
        <f>Questions!$T$2</f>
        <v>Follow-Up Inquiries/Responses</v>
      </c>
      <c r="E291" s="61"/>
      <c r="F291" s="61"/>
      <c r="G291" s="61"/>
      <c r="H291" s="61"/>
      <c r="I291" s="61"/>
      <c r="J291" s="61"/>
      <c r="K291" s="61"/>
      <c r="L291" s="61"/>
      <c r="M291" s="61"/>
      <c r="N291" s="61"/>
      <c r="O291" s="61"/>
      <c r="P291" s="61"/>
      <c r="Q291" s="61"/>
      <c r="R291" s="61"/>
      <c r="S291" s="61"/>
      <c r="T291" s="61"/>
      <c r="U291" s="61"/>
      <c r="V291" s="61"/>
      <c r="W291" s="61"/>
      <c r="X291" s="61"/>
      <c r="Y291" s="61"/>
      <c r="Z291" s="61"/>
    </row>
    <row r="292" ht="19.5" customHeight="1">
      <c r="A292" s="265" t="s">
        <v>515</v>
      </c>
      <c r="B292" s="265" t="str">
        <f>VLOOKUP($A292,Questions!$A$3:$X$333,2,0)&amp;""</f>
        <v>Do you have a documented privacy management process?</v>
      </c>
      <c r="C292" s="265" t="str">
        <f>VLOOKUP($A292,Questions!$A$3:$X$333,19,0)&amp;""</f>
        <v>It's important for customers to know their data will remain private after being shared with the vendor.</v>
      </c>
      <c r="D292" s="265" t="str">
        <f>VLOOKUP($A292,Questions!$A$3:$X$333,20,0)&amp;""</f>
        <v>Are your internal privacy practices and obligations documented in internal corporate privacy policy/policies? Does the internal privacy policy explain your organization's policies and practices regarding collection of personal information and other data about individuals?</v>
      </c>
      <c r="E292" s="61"/>
      <c r="F292" s="61"/>
      <c r="G292" s="61"/>
      <c r="H292" s="61"/>
      <c r="I292" s="61"/>
      <c r="J292" s="61"/>
      <c r="K292" s="61"/>
      <c r="L292" s="61"/>
      <c r="M292" s="61"/>
      <c r="N292" s="61"/>
      <c r="O292" s="61"/>
      <c r="P292" s="61"/>
      <c r="Q292" s="61"/>
      <c r="R292" s="61"/>
      <c r="S292" s="61"/>
      <c r="T292" s="61"/>
      <c r="U292" s="61"/>
      <c r="V292" s="61"/>
      <c r="W292" s="61"/>
      <c r="X292" s="61"/>
      <c r="Y292" s="61"/>
      <c r="Z292" s="61"/>
    </row>
    <row r="293" ht="36.75" customHeight="1">
      <c r="A293" s="265" t="s">
        <v>517</v>
      </c>
      <c r="B293" s="265" t="str">
        <f>VLOOKUP($A293,Questions!$A$3:$X$333,2,0)&amp;""</f>
        <v>Are privacy principles designed into the product lifecycle (i.e., privacy-by-design)?</v>
      </c>
      <c r="C293" s="265" t="str">
        <f>VLOOKUP($A293,Questions!$A$3:$X$333,19,0)&amp;""</f>
        <v>Building privacy principles into the product lifecycle (e.g., privacy-by-design) can help ease the privacy management process.</v>
      </c>
      <c r="D293" s="265" t="str">
        <f>VLOOKUP($A293,Questions!$A$3:$X$333,20,0)&amp;""</f>
        <v/>
      </c>
      <c r="E293" s="61"/>
      <c r="F293" s="61"/>
      <c r="G293" s="61"/>
      <c r="H293" s="61"/>
      <c r="I293" s="61"/>
      <c r="J293" s="61"/>
      <c r="K293" s="61"/>
      <c r="L293" s="61"/>
      <c r="M293" s="61"/>
      <c r="N293" s="61"/>
      <c r="O293" s="61"/>
      <c r="P293" s="61"/>
      <c r="Q293" s="61"/>
      <c r="R293" s="61"/>
      <c r="S293" s="61"/>
      <c r="T293" s="61"/>
      <c r="U293" s="61"/>
      <c r="V293" s="61"/>
      <c r="W293" s="61"/>
      <c r="X293" s="61"/>
      <c r="Y293" s="61"/>
      <c r="Z293" s="61"/>
    </row>
    <row r="294" ht="21.0" customHeight="1">
      <c r="A294" s="265" t="s">
        <v>519</v>
      </c>
      <c r="B294" s="265" t="str">
        <f>VLOOKUP($A294,Questions!$A$3:$X$333,2,0)&amp;""</f>
        <v>Will you comply with applicable breach notification laws?</v>
      </c>
      <c r="C294" s="265" t="str">
        <f>VLOOKUP($A294,Questions!$A$3:$X$333,19,0)&amp;""</f>
        <v>It's very important to get out in front of the impact from a system breach. Once a breach has been confirmed, timely communication is imperative.</v>
      </c>
      <c r="D294" s="265" t="str">
        <f>VLOOKUP($A294,Questions!$A$3:$X$333,20,0)&amp;""</f>
        <v>This is usually dictated by the government agency for the geographic region and, possibly, by your cybersecurity insurance carrier.</v>
      </c>
      <c r="E294" s="61"/>
      <c r="F294" s="61"/>
      <c r="G294" s="61"/>
      <c r="H294" s="61"/>
      <c r="I294" s="61"/>
      <c r="J294" s="61"/>
      <c r="K294" s="61"/>
      <c r="L294" s="61"/>
      <c r="M294" s="61"/>
      <c r="N294" s="61"/>
      <c r="O294" s="61"/>
      <c r="P294" s="61"/>
      <c r="Q294" s="61"/>
      <c r="R294" s="61"/>
      <c r="S294" s="61"/>
      <c r="T294" s="61"/>
      <c r="U294" s="61"/>
      <c r="V294" s="61"/>
      <c r="W294" s="61"/>
      <c r="X294" s="61"/>
      <c r="Y294" s="61"/>
      <c r="Z294" s="61"/>
    </row>
    <row r="295" ht="34.5" customHeight="1">
      <c r="A295" s="265" t="s">
        <v>521</v>
      </c>
      <c r="B295" s="265" t="str">
        <f>VLOOKUP($A295,Questions!$A$3:$X$333,2,0)&amp;""</f>
        <v>Will you comply with the institution's policies regarding user privacy and data protection?</v>
      </c>
      <c r="C295" s="265" t="str">
        <f>VLOOKUP($A295,Questions!$A$3:$X$333,19,0)&amp;""</f>
        <v>This question can help gauge a solution provider's willingness to align with institutional data privacy and protection policies before the contracting stage.</v>
      </c>
      <c r="D295" s="265" t="str">
        <f>VLOOKUP($A295,Questions!$A$3:$X$333,20,0)&amp;""</f>
        <v>Do any parts of your instituitonal policy conflict with the solution provider's standard practices?</v>
      </c>
      <c r="E295" s="61"/>
      <c r="F295" s="61"/>
      <c r="G295" s="61"/>
      <c r="H295" s="61"/>
      <c r="I295" s="61"/>
      <c r="J295" s="61"/>
      <c r="K295" s="61"/>
      <c r="L295" s="61"/>
      <c r="M295" s="61"/>
      <c r="N295" s="61"/>
      <c r="O295" s="61"/>
      <c r="P295" s="61"/>
      <c r="Q295" s="61"/>
      <c r="R295" s="61"/>
      <c r="S295" s="61"/>
      <c r="T295" s="61"/>
      <c r="U295" s="61"/>
      <c r="V295" s="61"/>
      <c r="W295" s="61"/>
      <c r="X295" s="61"/>
      <c r="Y295" s="61"/>
      <c r="Z295" s="61"/>
    </row>
    <row r="296" ht="40.5" customHeight="1">
      <c r="A296" s="265" t="s">
        <v>523</v>
      </c>
      <c r="B296" s="265" t="str">
        <f>VLOOKUP($A296,Questions!$A$3:$X$333,2,0)&amp;""</f>
        <v>Is your company subject to the laws and regulations of the institution's geographic region?</v>
      </c>
      <c r="C296" s="265" t="str">
        <f>VLOOKUP($A296,Questions!$A$3:$X$333,19,0)&amp;""</f>
        <v>This question identifies whether the institution and solution provider are beholden to the same laws. If not, this should be covered in the contract.</v>
      </c>
      <c r="D296" s="265" t="str">
        <f>VLOOKUP($A296,Questions!$A$3:$X$333,20,0)&amp;""</f>
        <v>Which laws apply to your operations in institution's region? Where is institutional data processed or stored? Provide a link or document summarizing your compliance stance.</v>
      </c>
      <c r="E296" s="61"/>
      <c r="F296" s="61"/>
      <c r="G296" s="61"/>
      <c r="H296" s="61"/>
      <c r="I296" s="61"/>
      <c r="J296" s="61"/>
      <c r="K296" s="61"/>
      <c r="L296" s="61"/>
      <c r="M296" s="61"/>
      <c r="N296" s="61"/>
      <c r="O296" s="61"/>
      <c r="P296" s="61"/>
      <c r="Q296" s="61"/>
      <c r="R296" s="61"/>
      <c r="S296" s="61"/>
      <c r="T296" s="61"/>
      <c r="U296" s="61"/>
      <c r="V296" s="61"/>
      <c r="W296" s="61"/>
      <c r="X296" s="61"/>
      <c r="Y296" s="61"/>
      <c r="Z296" s="61"/>
    </row>
    <row r="297" ht="21.75" customHeight="1">
      <c r="A297" s="265" t="s">
        <v>524</v>
      </c>
      <c r="B297" s="265" t="str">
        <f>VLOOKUP($A297,Questions!$A$3:$X$333,2,0)&amp;""</f>
        <v>Do you have a privacy awareness/training program?*</v>
      </c>
      <c r="C297" s="265" t="str">
        <f>VLOOKUP($A297,Questions!$A$3:$X$333,19,0)&amp;""</f>
        <v>Privacy awareness/training refers to the ongoing education provided to individuals who handle sensitive data to ensure they understand privacy obligations, data protection principles, and regulatory requirements (e.g., FERPA, HIPAA, GDPR). This training helps reduce the risk of accidental data exposure and reinforces responsible data stewardship.</v>
      </c>
      <c r="D297" s="265" t="str">
        <f>VLOOKUP($A297,Questions!$A$3:$X$333,20,0)&amp;""</f>
        <v/>
      </c>
      <c r="E297" s="61"/>
      <c r="F297" s="61"/>
      <c r="G297" s="61"/>
      <c r="H297" s="61"/>
      <c r="I297" s="61"/>
      <c r="J297" s="61"/>
      <c r="K297" s="61"/>
      <c r="L297" s="61"/>
      <c r="M297" s="61"/>
      <c r="N297" s="61"/>
      <c r="O297" s="61"/>
      <c r="P297" s="61"/>
      <c r="Q297" s="61"/>
      <c r="R297" s="61"/>
      <c r="S297" s="61"/>
      <c r="T297" s="61"/>
      <c r="U297" s="61"/>
      <c r="V297" s="61"/>
      <c r="W297" s="61"/>
      <c r="X297" s="61"/>
      <c r="Y297" s="61"/>
      <c r="Z297" s="61"/>
    </row>
    <row r="298" ht="27.75" customHeight="1">
      <c r="A298" s="265" t="s">
        <v>526</v>
      </c>
      <c r="B298" s="265" t="str">
        <f>VLOOKUP($A298,Questions!$A$3:$X$333,2,0)&amp;""</f>
        <v>Is privacy awareness training mandatory for all employees?</v>
      </c>
      <c r="C298" s="265" t="str">
        <f>VLOOKUP($A298,Questions!$A$3:$X$333,19,0)&amp;""</f>
        <v>This question serves a critical purpose in evaluating a vendor or institution’s commitment to data protection, risk mitigation, and regulatory compliance.</v>
      </c>
      <c r="D298" s="265" t="str">
        <f>VLOOKUP($A298,Questions!$A$3:$X$333,20,0)&amp;""</f>
        <v>This question helps assess whether privacy is treated as an organizational responsibility and whether the institution enforces consistent practices to reduce human risk factors.</v>
      </c>
      <c r="E298" s="61"/>
      <c r="F298" s="61"/>
      <c r="G298" s="61"/>
      <c r="H298" s="61"/>
      <c r="I298" s="61"/>
      <c r="J298" s="61"/>
      <c r="K298" s="61"/>
      <c r="L298" s="61"/>
      <c r="M298" s="61"/>
      <c r="N298" s="61"/>
      <c r="O298" s="61"/>
      <c r="P298" s="61"/>
      <c r="Q298" s="61"/>
      <c r="R298" s="61"/>
      <c r="S298" s="61"/>
      <c r="T298" s="61"/>
      <c r="U298" s="61"/>
      <c r="V298" s="61"/>
      <c r="W298" s="61"/>
      <c r="X298" s="61"/>
      <c r="Y298" s="61"/>
      <c r="Z298" s="61"/>
    </row>
    <row r="299" ht="36.0" customHeight="1">
      <c r="A299" s="265" t="s">
        <v>528</v>
      </c>
      <c r="B299" s="265" t="str">
        <f>VLOOKUP($A299,Questions!$A$3:$X$333,2,0)&amp;""</f>
        <v>Is AI privacy and ethics awareness/training required for all employees who work with AI?</v>
      </c>
      <c r="C299" s="265" t="str">
        <f>VLOOKUP($A299,Questions!$A$3:$X$333,19,0)&amp;""</f>
        <v>This question is intended to assess whether an institution or vendor is proactively managing the risks, responsibilities, and ethical implications of AI use, especially as it relates to sensitive data, autonomy, and fairness.</v>
      </c>
      <c r="D299" s="265" t="str">
        <f>VLOOKUP($A299,Questions!$A$3:$X$333,20,0)&amp;""</f>
        <v>This question helps assess institutional maturity in governing responsible AI use, particularly as privacy and fairness concerns rise with increased automation and data use. Clarifying the structure and enforcement of training supports transparency and accountability in AI-related operations.</v>
      </c>
      <c r="E299" s="61"/>
      <c r="F299" s="61"/>
      <c r="G299" s="61"/>
      <c r="H299" s="61"/>
      <c r="I299" s="61"/>
      <c r="J299" s="61"/>
      <c r="K299" s="61"/>
      <c r="L299" s="61"/>
      <c r="M299" s="61"/>
      <c r="N299" s="61"/>
      <c r="O299" s="61"/>
      <c r="P299" s="61"/>
      <c r="Q299" s="61"/>
      <c r="R299" s="61"/>
      <c r="S299" s="61"/>
      <c r="T299" s="61"/>
      <c r="U299" s="61"/>
      <c r="V299" s="61"/>
      <c r="W299" s="61"/>
      <c r="X299" s="61"/>
      <c r="Y299" s="61"/>
      <c r="Z299" s="61"/>
    </row>
    <row r="300" ht="32.25" customHeight="1">
      <c r="A300" s="265" t="s">
        <v>530</v>
      </c>
      <c r="B300" s="265" t="str">
        <f>VLOOKUP($A300,Questions!$A$3:$X$333,2,0)&amp;""</f>
        <v>Do you have any decision-making processes that are completely automated (i.e., there is no human involvement)?</v>
      </c>
      <c r="C300" s="265" t="str">
        <f>VLOOKUP($A300,Questions!$A$3:$X$333,19,0)&amp;""</f>
        <v>This question identifies potential privacy, ethical, security, and compliance risks that may arise from fully automated systems, especially those that affect individuals or their data.</v>
      </c>
      <c r="D300" s="265" t="str">
        <f>VLOOKUP($A300,Questions!$A$3:$X$333,20,0)&amp;""</f>
        <v>This question evaluates risk exposure and ethical considerations surrounding automated processes, especially those that affect access, compliance, or personal data rights. Transparency about the scope, oversight, and redress options for automated decision-making is critical to maintaining trust and regulatory alignment.</v>
      </c>
      <c r="E300" s="61"/>
      <c r="F300" s="61"/>
      <c r="G300" s="61"/>
      <c r="H300" s="61"/>
      <c r="I300" s="61"/>
      <c r="J300" s="61"/>
      <c r="K300" s="61"/>
      <c r="L300" s="61"/>
      <c r="M300" s="61"/>
      <c r="N300" s="61"/>
      <c r="O300" s="61"/>
      <c r="P300" s="61"/>
      <c r="Q300" s="61"/>
      <c r="R300" s="61"/>
      <c r="S300" s="61"/>
      <c r="T300" s="61"/>
      <c r="U300" s="61"/>
      <c r="V300" s="61"/>
      <c r="W300" s="61"/>
      <c r="X300" s="61"/>
      <c r="Y300" s="61"/>
      <c r="Z300" s="61"/>
    </row>
    <row r="301" ht="48.0" customHeight="1">
      <c r="A301" s="265" t="s">
        <v>532</v>
      </c>
      <c r="B301" s="265" t="str">
        <f>VLOOKUP($A301,Questions!$A$3:$X$333,2,0)&amp;""</f>
        <v>Do you have a documented process for managing automated processing, including validations, monitoring, and data subject requests?</v>
      </c>
      <c r="C301" s="265" t="str">
        <f>VLOOKUP($A301,Questions!$A$3:$X$333,19,0)&amp;""</f>
        <v>This question assesses the maturity of your automation governance. Documented procedures help ensure that automated systems are accountable, reliable, and capable of respecting individual rights. Lack of documentation may indicate unmanaged risks, especially in environments handling sensitive or regulated data.</v>
      </c>
      <c r="D301" s="265" t="str">
        <f>VLOOKUP($A301,Questions!$A$3:$X$333,20,0)&amp;""</f>
        <v/>
      </c>
      <c r="E301" s="61"/>
      <c r="F301" s="61"/>
      <c r="G301" s="61"/>
      <c r="H301" s="61"/>
      <c r="I301" s="61"/>
      <c r="J301" s="61"/>
      <c r="K301" s="61"/>
      <c r="L301" s="61"/>
      <c r="M301" s="61"/>
      <c r="N301" s="61"/>
      <c r="O301" s="61"/>
      <c r="P301" s="61"/>
      <c r="Q301" s="61"/>
      <c r="R301" s="61"/>
      <c r="S301" s="61"/>
      <c r="T301" s="61"/>
      <c r="U301" s="61"/>
      <c r="V301" s="61"/>
      <c r="W301" s="61"/>
      <c r="X301" s="61"/>
      <c r="Y301" s="61"/>
      <c r="Z301" s="61"/>
    </row>
    <row r="302" ht="39.0" customHeight="1">
      <c r="A302" s="265" t="s">
        <v>534</v>
      </c>
      <c r="B302" s="265" t="str">
        <f>VLOOKUP($A302,Questions!$A$3:$X$333,2,0)&amp;""</f>
        <v>Do you have a documented policy for sharing information with law enforcement?</v>
      </c>
      <c r="C302" s="265" t="str">
        <f>VLOOKUP($A302,Questions!$A$3:$X$333,19,0)&amp;""</f>
        <v>The insitution should know which laws apply to the data to which the solution provider will have access. You should also have a thorough understanding of how requests from law enforcement will be handled.</v>
      </c>
      <c r="D302" s="265" t="str">
        <f>VLOOKUP($A302,Questions!$A$3:$X$333,20,0)&amp;""</f>
        <v/>
      </c>
      <c r="E302" s="61"/>
      <c r="F302" s="61"/>
      <c r="G302" s="61"/>
      <c r="H302" s="61"/>
      <c r="I302" s="61"/>
      <c r="J302" s="61"/>
      <c r="K302" s="61"/>
      <c r="L302" s="61"/>
      <c r="M302" s="61"/>
      <c r="N302" s="61"/>
      <c r="O302" s="61"/>
      <c r="P302" s="61"/>
      <c r="Q302" s="61"/>
      <c r="R302" s="61"/>
      <c r="S302" s="61"/>
      <c r="T302" s="61"/>
      <c r="U302" s="61"/>
      <c r="V302" s="61"/>
      <c r="W302" s="61"/>
      <c r="X302" s="61"/>
      <c r="Y302" s="61"/>
      <c r="Z302" s="61"/>
    </row>
    <row r="303" ht="33.0" customHeight="1">
      <c r="A303" s="265" t="s">
        <v>536</v>
      </c>
      <c r="B303" s="265" t="str">
        <f>VLOOKUP($A303,Questions!$A$3:$X$333,2,0)&amp;""</f>
        <v>Do you share any institutional data with law enforcement without a valid warrant or subpoena?*</v>
      </c>
      <c r="C303" s="265" t="str">
        <f>VLOOKUP($A303,Questions!$A$3:$X$333,19,0)&amp;""</f>
        <v/>
      </c>
      <c r="D303" s="265" t="str">
        <f>VLOOKUP($A303,Questions!$A$3:$X$333,20,0)&amp;""</f>
        <v/>
      </c>
      <c r="E303" s="61"/>
      <c r="F303" s="61"/>
      <c r="G303" s="61"/>
      <c r="H303" s="61"/>
      <c r="I303" s="61"/>
      <c r="J303" s="61"/>
      <c r="K303" s="61"/>
      <c r="L303" s="61"/>
      <c r="M303" s="61"/>
      <c r="N303" s="61"/>
      <c r="O303" s="61"/>
      <c r="P303" s="61"/>
      <c r="Q303" s="61"/>
      <c r="R303" s="61"/>
      <c r="S303" s="61"/>
      <c r="T303" s="61"/>
      <c r="U303" s="61"/>
      <c r="V303" s="61"/>
      <c r="W303" s="61"/>
      <c r="X303" s="61"/>
      <c r="Y303" s="61"/>
      <c r="Z303" s="61"/>
    </row>
    <row r="304" ht="24.75" customHeight="1">
      <c r="A304" s="265" t="s">
        <v>538</v>
      </c>
      <c r="B304" s="265" t="str">
        <f>VLOOKUP($A304,Questions!$A$3:$X$333,2,0)&amp;""</f>
        <v>Does your incident response team include a privacy analyst/officer?</v>
      </c>
      <c r="C304" s="265" t="str">
        <f>VLOOKUP($A304,Questions!$A$3:$X$333,19,0)&amp;""</f>
        <v>Having a privacy analyst/officer on an incident response team can help the company more quickly identify a breach and comply with applicable notification laws.</v>
      </c>
      <c r="D304" s="265" t="str">
        <f>VLOOKUP($A304,Questions!$A$3:$X$333,20,0)&amp;""</f>
        <v/>
      </c>
      <c r="E304" s="51" t="s">
        <v>696</v>
      </c>
      <c r="F304" s="61"/>
      <c r="G304" s="61"/>
      <c r="H304" s="61"/>
      <c r="I304" s="61"/>
      <c r="J304" s="61"/>
      <c r="K304" s="61"/>
      <c r="L304" s="61"/>
      <c r="M304" s="61"/>
      <c r="N304" s="61"/>
      <c r="O304" s="61"/>
      <c r="P304" s="61"/>
      <c r="Q304" s="61"/>
      <c r="R304" s="61"/>
      <c r="S304" s="61"/>
      <c r="T304" s="61"/>
      <c r="U304" s="61"/>
      <c r="V304" s="61"/>
      <c r="W304" s="61"/>
      <c r="X304" s="61"/>
      <c r="Y304" s="61"/>
      <c r="Z304" s="61"/>
    </row>
    <row r="305" ht="15.75" customHeight="1">
      <c r="A305" s="18" t="str">
        <f>VLOOKUP(LEFT($A306,4),'Auto Responses'!$N$4:$O$38,2,0)&amp;""</f>
        <v> International Privacy</v>
      </c>
      <c r="B305" s="18"/>
      <c r="C305" s="32" t="str">
        <f>Questions!$S$2</f>
        <v>Reason for Question</v>
      </c>
      <c r="D305" s="32" t="str">
        <f>Questions!$T$2</f>
        <v>Follow-Up Inquiries/Responses</v>
      </c>
      <c r="E305" s="61"/>
      <c r="F305" s="61"/>
      <c r="G305" s="61"/>
      <c r="H305" s="61"/>
      <c r="I305" s="61"/>
      <c r="J305" s="61"/>
      <c r="K305" s="61"/>
      <c r="L305" s="61"/>
      <c r="M305" s="61"/>
      <c r="N305" s="61"/>
      <c r="O305" s="61"/>
      <c r="P305" s="61"/>
      <c r="Q305" s="61"/>
      <c r="R305" s="61"/>
      <c r="S305" s="61"/>
      <c r="T305" s="61"/>
      <c r="U305" s="61"/>
      <c r="V305" s="61"/>
      <c r="W305" s="61"/>
      <c r="X305" s="61"/>
      <c r="Y305" s="61"/>
      <c r="Z305" s="61"/>
    </row>
    <row r="306" ht="31.5" customHeight="1">
      <c r="A306" s="265" t="s">
        <v>540</v>
      </c>
      <c r="B306" s="265" t="str">
        <f>VLOOKUP($A306,Questions!$A$3:$X$333,2,0)&amp;""</f>
        <v>Will data be collected from or processed in or stored in the European Economic Area (EEA)?</v>
      </c>
      <c r="C306" s="265" t="str">
        <f>VLOOKUP($A306,Questions!$A$3:$X$333,19,0)&amp;""</f>
        <v>Understanding whether the vendor processes data in Europe may help with institutional GDPR compliance.</v>
      </c>
      <c r="D306" s="265" t="str">
        <f>VLOOKUP($A306,Questions!$A$3:$X$333,20,0)&amp;""</f>
        <v>If institution's intended use includes targeting of data subjects in EEA/UK and if vendor marks "no," institution might want to follow up to clarify data collected.</v>
      </c>
      <c r="E306" s="61"/>
      <c r="F306" s="61"/>
      <c r="G306" s="61"/>
      <c r="H306" s="61"/>
      <c r="I306" s="61"/>
      <c r="J306" s="61"/>
      <c r="K306" s="61"/>
      <c r="L306" s="61"/>
      <c r="M306" s="61"/>
      <c r="N306" s="61"/>
      <c r="O306" s="61"/>
      <c r="P306" s="61"/>
      <c r="Q306" s="61"/>
      <c r="R306" s="61"/>
      <c r="S306" s="61"/>
      <c r="T306" s="61"/>
      <c r="U306" s="61"/>
      <c r="V306" s="61"/>
      <c r="W306" s="61"/>
      <c r="X306" s="61"/>
      <c r="Y306" s="61"/>
      <c r="Z306" s="61"/>
    </row>
    <row r="307" ht="24.75" customHeight="1">
      <c r="A307" s="265" t="s">
        <v>542</v>
      </c>
      <c r="B307" s="265" t="str">
        <f>VLOOKUP($A307,Questions!$A$3:$X$333,2,0)&amp;""</f>
        <v>Do you have a data protection officer (DPO)?</v>
      </c>
      <c r="C307" s="265" t="str">
        <f>VLOOKUP($A307,Questions!$A$3:$X$333,19,0)&amp;""</f>
        <v>Vendors targeting services in the EEA/UK should have GDPR-compliant policies and procedures.</v>
      </c>
      <c r="D307" s="265" t="str">
        <f>VLOOKUP($A307,Questions!$A$3:$X$333,20,0)&amp;""</f>
        <v/>
      </c>
      <c r="E307" s="61"/>
      <c r="F307" s="61"/>
      <c r="G307" s="61"/>
      <c r="H307" s="61"/>
      <c r="I307" s="61"/>
      <c r="J307" s="61"/>
      <c r="K307" s="61"/>
      <c r="L307" s="61"/>
      <c r="M307" s="61"/>
      <c r="N307" s="61"/>
      <c r="O307" s="61"/>
      <c r="P307" s="61"/>
      <c r="Q307" s="61"/>
      <c r="R307" s="61"/>
      <c r="S307" s="61"/>
      <c r="T307" s="61"/>
      <c r="U307" s="61"/>
      <c r="V307" s="61"/>
      <c r="W307" s="61"/>
      <c r="X307" s="61"/>
      <c r="Y307" s="61"/>
      <c r="Z307" s="61"/>
    </row>
    <row r="308" ht="33.0" customHeight="1">
      <c r="A308" s="265" t="s">
        <v>544</v>
      </c>
      <c r="B308" s="265" t="str">
        <f>VLOOKUP($A308,Questions!$A$3:$X$333,2,0)&amp;""</f>
        <v>Will you sign appropriate GDPR Standard Contractual Clauses (SCCs) with the institution?</v>
      </c>
      <c r="C308" s="265" t="str">
        <f>VLOOKUP($A308,Questions!$A$3:$X$333,19,0)&amp;""</f>
        <v>Vendors targeting services in the EEA/UK should have the ability to agree to the SCCs.</v>
      </c>
      <c r="D308" s="265" t="str">
        <f>VLOOKUP($A308,Questions!$A$3:$X$333,20,0)&amp;""</f>
        <v/>
      </c>
      <c r="E308" s="61"/>
      <c r="F308" s="61"/>
      <c r="G308" s="61"/>
      <c r="H308" s="61"/>
      <c r="I308" s="61"/>
      <c r="J308" s="61"/>
      <c r="K308" s="61"/>
      <c r="L308" s="61"/>
      <c r="M308" s="61"/>
      <c r="N308" s="61"/>
      <c r="O308" s="61"/>
      <c r="P308" s="61"/>
      <c r="Q308" s="61"/>
      <c r="R308" s="61"/>
      <c r="S308" s="61"/>
      <c r="T308" s="61"/>
      <c r="U308" s="61"/>
      <c r="V308" s="61"/>
      <c r="W308" s="61"/>
      <c r="X308" s="61"/>
      <c r="Y308" s="61"/>
      <c r="Z308" s="61"/>
    </row>
    <row r="309" ht="22.5" customHeight="1">
      <c r="A309" s="265" t="s">
        <v>545</v>
      </c>
      <c r="B309" s="265" t="str">
        <f>VLOOKUP($A309,Questions!$A$3:$X$333,2,0)&amp;""</f>
        <v>Will data be collected from or processed in or stored in China?</v>
      </c>
      <c r="C309" s="265" t="str">
        <f>VLOOKUP($A309,Questions!$A$3:$X$333,19,0)&amp;""</f>
        <v>Understanding whether the vendor processes data in China may help with institutional PIPL compliance.</v>
      </c>
      <c r="D309" s="265" t="str">
        <f>VLOOKUP($A309,Questions!$A$3:$X$333,20,0)&amp;""</f>
        <v>If institution's intended use includes targeting of data subjects in China and if vendor marks "no," institution might want to follow up to clarify data collected.</v>
      </c>
      <c r="E309" s="61"/>
      <c r="F309" s="61"/>
      <c r="G309" s="61"/>
      <c r="H309" s="61"/>
      <c r="I309" s="61"/>
      <c r="J309" s="61"/>
      <c r="K309" s="61"/>
      <c r="L309" s="61"/>
      <c r="M309" s="61"/>
      <c r="N309" s="61"/>
      <c r="O309" s="61"/>
      <c r="P309" s="61"/>
      <c r="Q309" s="61"/>
      <c r="R309" s="61"/>
      <c r="S309" s="61"/>
      <c r="T309" s="61"/>
      <c r="U309" s="61"/>
      <c r="V309" s="61"/>
      <c r="W309" s="61"/>
      <c r="X309" s="61"/>
      <c r="Y309" s="61"/>
      <c r="Z309" s="61"/>
    </row>
    <row r="310" ht="34.5" customHeight="1">
      <c r="A310" s="265" t="s">
        <v>546</v>
      </c>
      <c r="B310" s="265" t="str">
        <f>VLOOKUP($A310,Questions!$A$3:$X$333,2,0)&amp;""</f>
        <v>Do you comply with PIPL security, privacy, and data localization requirements?</v>
      </c>
      <c r="C310" s="265" t="str">
        <f>VLOOKUP($A310,Questions!$A$3:$X$333,19,0)&amp;""</f>
        <v>Vendors targeting services in China should have the ability to comply with PIPL requirements.</v>
      </c>
      <c r="D310" s="265" t="str">
        <f>VLOOKUP($A310,Questions!$A$3:$X$333,20,0)&amp;""</f>
        <v/>
      </c>
      <c r="E310" s="51" t="s">
        <v>696</v>
      </c>
      <c r="F310" s="61"/>
      <c r="G310" s="61"/>
      <c r="H310" s="61"/>
      <c r="I310" s="61"/>
      <c r="J310" s="61"/>
      <c r="K310" s="61"/>
      <c r="L310" s="61"/>
      <c r="M310" s="61"/>
      <c r="N310" s="61"/>
      <c r="O310" s="61"/>
      <c r="P310" s="61"/>
      <c r="Q310" s="61"/>
      <c r="R310" s="61"/>
      <c r="S310" s="61"/>
      <c r="T310" s="61"/>
      <c r="U310" s="61"/>
      <c r="V310" s="61"/>
      <c r="W310" s="61"/>
      <c r="X310" s="61"/>
      <c r="Y310" s="61"/>
      <c r="Z310" s="61"/>
    </row>
    <row r="311" ht="15.75" customHeight="1">
      <c r="A311" s="18" t="str">
        <f>VLOOKUP(LEFT($A312,4),'Auto Responses'!$N$4:$O$38,2,0)&amp;""</f>
        <v> Data Privacy</v>
      </c>
      <c r="B311" s="18"/>
      <c r="C311" s="32" t="str">
        <f>Questions!$S$2</f>
        <v>Reason for Question</v>
      </c>
      <c r="D311" s="32" t="str">
        <f>Questions!$T$2</f>
        <v>Follow-Up Inquiries/Responses</v>
      </c>
      <c r="E311" s="61"/>
      <c r="F311" s="61"/>
      <c r="G311" s="61"/>
      <c r="H311" s="61"/>
      <c r="I311" s="61"/>
      <c r="J311" s="61"/>
      <c r="K311" s="61"/>
      <c r="L311" s="61"/>
      <c r="M311" s="61"/>
      <c r="N311" s="61"/>
      <c r="O311" s="61"/>
      <c r="P311" s="61"/>
      <c r="Q311" s="61"/>
      <c r="R311" s="61"/>
      <c r="S311" s="61"/>
      <c r="T311" s="61"/>
      <c r="U311" s="61"/>
      <c r="V311" s="61"/>
      <c r="W311" s="61"/>
      <c r="X311" s="61"/>
      <c r="Y311" s="61"/>
      <c r="Z311" s="61"/>
    </row>
    <row r="312" ht="15.75" customHeight="1">
      <c r="A312" s="265" t="s">
        <v>547</v>
      </c>
      <c r="B312" s="265" t="str">
        <f>VLOOKUP($A312,Questions!$A$3:$X$333,2,0)&amp;""</f>
        <v>Have you performed a Data Privacy Impact Assesssment for the solution/project?</v>
      </c>
      <c r="C312" s="265" t="str">
        <f>VLOOKUP($A312,Questions!$A$3:$X$333,19,0)&amp;""</f>
        <v/>
      </c>
      <c r="D312" s="265" t="str">
        <f>VLOOKUP($A312,Questions!$A$3:$X$333,20,0)&amp;""</f>
        <v/>
      </c>
      <c r="E312" s="61"/>
      <c r="F312" s="61"/>
      <c r="G312" s="61"/>
      <c r="H312" s="61"/>
      <c r="I312" s="61"/>
      <c r="J312" s="61"/>
      <c r="K312" s="61"/>
      <c r="L312" s="61"/>
      <c r="M312" s="61"/>
      <c r="N312" s="61"/>
      <c r="O312" s="61"/>
      <c r="P312" s="61"/>
      <c r="Q312" s="61"/>
      <c r="R312" s="61"/>
      <c r="S312" s="61"/>
      <c r="T312" s="61"/>
      <c r="U312" s="61"/>
      <c r="V312" s="61"/>
      <c r="W312" s="61"/>
      <c r="X312" s="61"/>
      <c r="Y312" s="61"/>
      <c r="Z312" s="61"/>
    </row>
    <row r="313" ht="15.75" customHeight="1">
      <c r="A313" s="265" t="s">
        <v>549</v>
      </c>
      <c r="B313" s="265" t="str">
        <f>VLOOKUP($A313,Questions!$A$3:$X$333,2,0)&amp;""</f>
        <v>Do you provide an end-user privacy notice about privacy policies and procedures that identify the purpose(s) for which personal information is collected, used, retained, and disclosed?</v>
      </c>
      <c r="C313" s="265" t="str">
        <f>VLOOKUP($A313,Questions!$A$3:$X$333,19,0)&amp;""</f>
        <v/>
      </c>
      <c r="D313" s="265" t="str">
        <f>VLOOKUP($A313,Questions!$A$3:$X$333,20,0)&amp;""</f>
        <v>How do you inform users of changes to the policy?</v>
      </c>
      <c r="E313" s="61"/>
      <c r="F313" s="61"/>
      <c r="G313" s="61"/>
      <c r="H313" s="61"/>
      <c r="I313" s="61"/>
      <c r="J313" s="61"/>
      <c r="K313" s="61"/>
      <c r="L313" s="61"/>
      <c r="M313" s="61"/>
      <c r="N313" s="61"/>
      <c r="O313" s="61"/>
      <c r="P313" s="61"/>
      <c r="Q313" s="61"/>
      <c r="R313" s="61"/>
      <c r="S313" s="61"/>
      <c r="T313" s="61"/>
      <c r="U313" s="61"/>
      <c r="V313" s="61"/>
      <c r="W313" s="61"/>
      <c r="X313" s="61"/>
      <c r="Y313" s="61"/>
      <c r="Z313" s="61"/>
    </row>
    <row r="314" ht="15.75" customHeight="1">
      <c r="A314" s="265" t="s">
        <v>551</v>
      </c>
      <c r="B314" s="265" t="str">
        <f>VLOOKUP($A314,Questions!$A$3:$X$333,2,0)&amp;""</f>
        <v>Do you describe the choices available to the individual and obtain implicit or explicit consent with respect to the collection, use, and disclosure of personal information?</v>
      </c>
      <c r="C314" s="265" t="str">
        <f>VLOOKUP($A314,Questions!$A$3:$X$333,19,0)&amp;""</f>
        <v/>
      </c>
      <c r="D314" s="265" t="str">
        <f>VLOOKUP($A314,Questions!$A$3:$X$333,20,0)&amp;""</f>
        <v/>
      </c>
      <c r="E314" s="61"/>
      <c r="F314" s="61"/>
      <c r="G314" s="61"/>
      <c r="H314" s="61"/>
      <c r="I314" s="61"/>
      <c r="J314" s="61"/>
      <c r="K314" s="61"/>
      <c r="L314" s="61"/>
      <c r="M314" s="61"/>
      <c r="N314" s="61"/>
      <c r="O314" s="61"/>
      <c r="P314" s="61"/>
      <c r="Q314" s="61"/>
      <c r="R314" s="61"/>
      <c r="S314" s="61"/>
      <c r="T314" s="61"/>
      <c r="U314" s="61"/>
      <c r="V314" s="61"/>
      <c r="W314" s="61"/>
      <c r="X314" s="61"/>
      <c r="Y314" s="61"/>
      <c r="Z314" s="61"/>
    </row>
    <row r="315" ht="15.75" customHeight="1">
      <c r="A315" s="265" t="s">
        <v>553</v>
      </c>
      <c r="B315" s="265" t="str">
        <f>VLOOKUP($A315,Questions!$A$3:$X$333,2,0)&amp;""</f>
        <v>Do you collect personal information only for the purpose(s) identified in the agreement with an institution or, if there is none, the purpose(s) identified in the privacy notice?</v>
      </c>
      <c r="C315" s="265" t="str">
        <f>VLOOKUP($A315,Questions!$A$3:$X$333,19,0)&amp;""</f>
        <v>Companies may collect information for purposes not outlined in the service agreement, including quality assurance, marketing, etc. Instituions should have a thorough understanding of what data is being used and how.</v>
      </c>
      <c r="D315" s="265" t="str">
        <f>VLOOKUP($A315,Questions!$A$3:$X$333,20,0)&amp;""</f>
        <v/>
      </c>
      <c r="E315" s="61"/>
      <c r="F315" s="61"/>
      <c r="G315" s="61"/>
      <c r="H315" s="61"/>
      <c r="I315" s="61"/>
      <c r="J315" s="61"/>
      <c r="K315" s="61"/>
      <c r="L315" s="61"/>
      <c r="M315" s="61"/>
      <c r="N315" s="61"/>
      <c r="O315" s="61"/>
      <c r="P315" s="61"/>
      <c r="Q315" s="61"/>
      <c r="R315" s="61"/>
      <c r="S315" s="61"/>
      <c r="T315" s="61"/>
      <c r="U315" s="61"/>
      <c r="V315" s="61"/>
      <c r="W315" s="61"/>
      <c r="X315" s="61"/>
      <c r="Y315" s="61"/>
      <c r="Z315" s="61"/>
    </row>
    <row r="316" ht="24.75" customHeight="1">
      <c r="A316" s="265" t="s">
        <v>555</v>
      </c>
      <c r="B316" s="265" t="str">
        <f>VLOOKUP($A316,Questions!$A$3:$X$333,2,0)&amp;""</f>
        <v>Do you have a documented list of personal data your service maintains?</v>
      </c>
      <c r="C316" s="265" t="str">
        <f>VLOOKUP($A316,Questions!$A$3:$X$333,19,0)&amp;""</f>
        <v/>
      </c>
      <c r="D316" s="265" t="str">
        <f>VLOOKUP($A316,Questions!$A$3:$X$333,20,0)&amp;""</f>
        <v/>
      </c>
      <c r="E316" s="61"/>
      <c r="F316" s="61"/>
      <c r="G316" s="61"/>
      <c r="H316" s="61"/>
      <c r="I316" s="61"/>
      <c r="J316" s="61"/>
      <c r="K316" s="61"/>
      <c r="L316" s="61"/>
      <c r="M316" s="61"/>
      <c r="N316" s="61"/>
      <c r="O316" s="61"/>
      <c r="P316" s="61"/>
      <c r="Q316" s="61"/>
      <c r="R316" s="61"/>
      <c r="S316" s="61"/>
      <c r="T316" s="61"/>
      <c r="U316" s="61"/>
      <c r="V316" s="61"/>
      <c r="W316" s="61"/>
      <c r="X316" s="61"/>
      <c r="Y316" s="61"/>
      <c r="Z316" s="61"/>
    </row>
    <row r="317" ht="15.75" customHeight="1">
      <c r="A317" s="265" t="s">
        <v>557</v>
      </c>
      <c r="B317" s="265" t="str">
        <f>VLOOKUP($A317,Questions!$A$3:$X$333,2,0)&amp;""</f>
        <v>Do you retain personal information for only as long as necessary to fulfill the stated purpose(s) or as required by law or regulation and thereafter appropriately dispose of such information?</v>
      </c>
      <c r="C317" s="265" t="str">
        <f>VLOOKUP($A317,Questions!$A$3:$X$333,19,0)&amp;""</f>
        <v>Data minimization is a basic privacy principle, and it is important to know whether the solution provider is keeping data longer than necessary and introducing a significant privacy risk.</v>
      </c>
      <c r="D317" s="265" t="str">
        <f>VLOOKUP($A317,Questions!$A$3:$X$333,20,0)&amp;""</f>
        <v/>
      </c>
      <c r="E317" s="61"/>
      <c r="F317" s="61"/>
      <c r="G317" s="61"/>
      <c r="H317" s="61"/>
      <c r="I317" s="61"/>
      <c r="J317" s="61"/>
      <c r="K317" s="61"/>
      <c r="L317" s="61"/>
      <c r="M317" s="61"/>
      <c r="N317" s="61"/>
      <c r="O317" s="61"/>
      <c r="P317" s="61"/>
      <c r="Q317" s="61"/>
      <c r="R317" s="61"/>
      <c r="S317" s="61"/>
      <c r="T317" s="61"/>
      <c r="U317" s="61"/>
      <c r="V317" s="61"/>
      <c r="W317" s="61"/>
      <c r="X317" s="61"/>
      <c r="Y317" s="61"/>
      <c r="Z317" s="61"/>
    </row>
    <row r="318" ht="15.75" customHeight="1">
      <c r="A318" s="265" t="s">
        <v>558</v>
      </c>
      <c r="B318" s="265" t="str">
        <f>VLOOKUP($A318,Questions!$A$3:$X$333,2,0)&amp;""</f>
        <v>Do you provide individuals with access to their personal information for review and update (i.e., data subject rights)?</v>
      </c>
      <c r="C318" s="265" t="str">
        <f>VLOOKUP($A318,Questions!$A$3:$X$333,19,0)&amp;""</f>
        <v>This question seeks proof of an entity's ability to honor data-subject rights related to providing an individual access to their own informaiton. Such processes would include descriptions of request processes individuals can follow to review thier information and written processes a data subject may use to ask for changes or corrections to data held about them.</v>
      </c>
      <c r="D318" s="265" t="str">
        <f>VLOOKUP($A318,Questions!$A$3:$X$333,20,0)&amp;""</f>
        <v/>
      </c>
      <c r="E318" s="61"/>
      <c r="F318" s="61"/>
      <c r="G318" s="61"/>
      <c r="H318" s="61"/>
      <c r="I318" s="61"/>
      <c r="J318" s="61"/>
      <c r="K318" s="61"/>
      <c r="L318" s="61"/>
      <c r="M318" s="61"/>
      <c r="N318" s="61"/>
      <c r="O318" s="61"/>
      <c r="P318" s="61"/>
      <c r="Q318" s="61"/>
      <c r="R318" s="61"/>
      <c r="S318" s="61"/>
      <c r="T318" s="61"/>
      <c r="U318" s="61"/>
      <c r="V318" s="61"/>
      <c r="W318" s="61"/>
      <c r="X318" s="61"/>
      <c r="Y318" s="61"/>
      <c r="Z318" s="61"/>
    </row>
    <row r="319" ht="15.75" customHeight="1">
      <c r="A319" s="265" t="s">
        <v>560</v>
      </c>
      <c r="B319" s="265" t="str">
        <f>VLOOKUP($A319,Questions!$A$3:$X$333,2,0)&amp;""</f>
        <v>Do you disclose personal information to third parties only for the purpose(s) identified in the privacy notice or with the implicit or explicit consent of the individual?</v>
      </c>
      <c r="C319" s="265" t="str">
        <f>VLOOKUP($A319,Questions!$A$3:$X$333,19,0)&amp;""</f>
        <v/>
      </c>
      <c r="D319" s="265" t="str">
        <f>VLOOKUP($A319,Questions!$A$3:$X$333,20,0)&amp;""</f>
        <v/>
      </c>
      <c r="E319" s="61"/>
      <c r="F319" s="61"/>
      <c r="G319" s="61"/>
      <c r="H319" s="61"/>
      <c r="I319" s="61"/>
      <c r="J319" s="61"/>
      <c r="K319" s="61"/>
      <c r="L319" s="61"/>
      <c r="M319" s="61"/>
      <c r="N319" s="61"/>
      <c r="O319" s="61"/>
      <c r="P319" s="61"/>
      <c r="Q319" s="61"/>
      <c r="R319" s="61"/>
      <c r="S319" s="61"/>
      <c r="T319" s="61"/>
      <c r="U319" s="61"/>
      <c r="V319" s="61"/>
      <c r="W319" s="61"/>
      <c r="X319" s="61"/>
      <c r="Y319" s="61"/>
      <c r="Z319" s="61"/>
    </row>
    <row r="320" ht="15.75" customHeight="1">
      <c r="A320" s="265" t="s">
        <v>562</v>
      </c>
      <c r="B320" s="265" t="str">
        <f>VLOOKUP($A320,Questions!$A$3:$X$333,2,0)&amp;""</f>
        <v>Do you protect personal information against unauthorized access (both physical and logical)?</v>
      </c>
      <c r="C320" s="265" t="str">
        <f>VLOOKUP($A320,Questions!$A$3:$X$333,19,0)&amp;""</f>
        <v/>
      </c>
      <c r="D320" s="265" t="str">
        <f>VLOOKUP($A320,Questions!$A$3:$X$333,20,0)&amp;""</f>
        <v/>
      </c>
      <c r="E320" s="61"/>
      <c r="F320" s="61"/>
      <c r="G320" s="61"/>
      <c r="H320" s="61"/>
      <c r="I320" s="61"/>
      <c r="J320" s="61"/>
      <c r="K320" s="61"/>
      <c r="L320" s="61"/>
      <c r="M320" s="61"/>
      <c r="N320" s="61"/>
      <c r="O320" s="61"/>
      <c r="P320" s="61"/>
      <c r="Q320" s="61"/>
      <c r="R320" s="61"/>
      <c r="S320" s="61"/>
      <c r="T320" s="61"/>
      <c r="U320" s="61"/>
      <c r="V320" s="61"/>
      <c r="W320" s="61"/>
      <c r="X320" s="61"/>
      <c r="Y320" s="61"/>
      <c r="Z320" s="61"/>
    </row>
    <row r="321" ht="40.5" customHeight="1">
      <c r="A321" s="265" t="s">
        <v>564</v>
      </c>
      <c r="B321" s="265" t="str">
        <f>VLOOKUP($A321,Questions!$A$3:$X$333,2,0)&amp;""</f>
        <v>Do you maintain accurate, complete, and relevant personal information for the purposes identified in the privacy notice?</v>
      </c>
      <c r="C321" s="265" t="str">
        <f>VLOOKUP($A321,Questions!$A$3:$X$333,19,0)&amp;""</f>
        <v/>
      </c>
      <c r="D321" s="265" t="str">
        <f>VLOOKUP($A321,Questions!$A$3:$X$333,20,0)&amp;""</f>
        <v/>
      </c>
      <c r="E321" s="61"/>
      <c r="F321" s="61"/>
      <c r="G321" s="61"/>
      <c r="H321" s="61"/>
      <c r="I321" s="61"/>
      <c r="J321" s="61"/>
      <c r="K321" s="61"/>
      <c r="L321" s="61"/>
      <c r="M321" s="61"/>
      <c r="N321" s="61"/>
      <c r="O321" s="61"/>
      <c r="P321" s="61"/>
      <c r="Q321" s="61"/>
      <c r="R321" s="61"/>
      <c r="S321" s="61"/>
      <c r="T321" s="61"/>
      <c r="U321" s="61"/>
      <c r="V321" s="61"/>
      <c r="W321" s="61"/>
      <c r="X321" s="61"/>
      <c r="Y321" s="61"/>
      <c r="Z321" s="61"/>
    </row>
    <row r="322" ht="35.25" customHeight="1">
      <c r="A322" s="265" t="s">
        <v>566</v>
      </c>
      <c r="B322" s="265" t="str">
        <f>VLOOKUP($A322,Questions!$A$3:$X$333,2,0)&amp;""</f>
        <v>Do you have procedures to address privacy-related noncompliance complaints and disputes?</v>
      </c>
      <c r="C322" s="265" t="str">
        <f>VLOOKUP($A322,Questions!$A$3:$X$333,19,0)&amp;""</f>
        <v/>
      </c>
      <c r="D322" s="265" t="str">
        <f>VLOOKUP($A322,Questions!$A$3:$X$333,20,0)&amp;""</f>
        <v/>
      </c>
      <c r="E322" s="61"/>
      <c r="F322" s="61"/>
      <c r="G322" s="61"/>
      <c r="H322" s="61"/>
      <c r="I322" s="61"/>
      <c r="J322" s="61"/>
      <c r="K322" s="61"/>
      <c r="L322" s="61"/>
      <c r="M322" s="61"/>
      <c r="N322" s="61"/>
      <c r="O322" s="61"/>
      <c r="P322" s="61"/>
      <c r="Q322" s="61"/>
      <c r="R322" s="61"/>
      <c r="S322" s="61"/>
      <c r="T322" s="61"/>
      <c r="U322" s="61"/>
      <c r="V322" s="61"/>
      <c r="W322" s="61"/>
      <c r="X322" s="61"/>
      <c r="Y322" s="61"/>
      <c r="Z322" s="61"/>
    </row>
    <row r="323" ht="22.5" customHeight="1">
      <c r="A323" s="265" t="s">
        <v>568</v>
      </c>
      <c r="B323" s="265" t="str">
        <f>VLOOKUP($A323,Questions!$A$3:$X$333,2,0)&amp;""</f>
        <v>Do you "anonymize," "de-identify," or otherwise mask personal data?</v>
      </c>
      <c r="C323" s="265" t="str">
        <f>VLOOKUP($A323,Questions!$A$3:$X$333,19,0)&amp;""</f>
        <v/>
      </c>
      <c r="D323" s="265" t="str">
        <f>VLOOKUP($A323,Questions!$A$3:$X$333,20,0)&amp;""</f>
        <v/>
      </c>
      <c r="E323" s="61"/>
      <c r="F323" s="61"/>
      <c r="G323" s="61"/>
      <c r="H323" s="61"/>
      <c r="I323" s="61"/>
      <c r="J323" s="61"/>
      <c r="K323" s="61"/>
      <c r="L323" s="61"/>
      <c r="M323" s="61"/>
      <c r="N323" s="61"/>
      <c r="O323" s="61"/>
      <c r="P323" s="61"/>
      <c r="Q323" s="61"/>
      <c r="R323" s="61"/>
      <c r="S323" s="61"/>
      <c r="T323" s="61"/>
      <c r="U323" s="61"/>
      <c r="V323" s="61"/>
      <c r="W323" s="61"/>
      <c r="X323" s="61"/>
      <c r="Y323" s="61"/>
      <c r="Z323" s="61"/>
    </row>
    <row r="324" ht="78.0" customHeight="1">
      <c r="A324" s="265" t="s">
        <v>570</v>
      </c>
      <c r="B324" s="265" t="str">
        <f>VLOOKUP($A324,Questions!$A$3:$X$333,2,0)&amp;""</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324" s="265" t="str">
        <f>VLOOKUP($A324,Questions!$A$3:$X$333,19,0)&amp;""</f>
        <v/>
      </c>
      <c r="D324" s="265" t="str">
        <f>VLOOKUP($A324,Questions!$A$3:$X$333,20,0)&amp;""</f>
        <v/>
      </c>
      <c r="E324" s="61"/>
      <c r="F324" s="61"/>
      <c r="G324" s="61"/>
      <c r="H324" s="61"/>
      <c r="I324" s="61"/>
      <c r="J324" s="61"/>
      <c r="K324" s="61"/>
      <c r="L324" s="61"/>
      <c r="M324" s="61"/>
      <c r="N324" s="61"/>
      <c r="O324" s="61"/>
      <c r="P324" s="61"/>
      <c r="Q324" s="61"/>
      <c r="R324" s="61"/>
      <c r="S324" s="61"/>
      <c r="T324" s="61"/>
      <c r="U324" s="61"/>
      <c r="V324" s="61"/>
      <c r="W324" s="61"/>
      <c r="X324" s="61"/>
      <c r="Y324" s="61"/>
      <c r="Z324" s="61"/>
    </row>
    <row r="325" ht="35.25" customHeight="1">
      <c r="A325" s="265" t="s">
        <v>572</v>
      </c>
      <c r="B325" s="265" t="str">
        <f>VLOOKUP($A325,Questions!$A$3:$X$333,2,0)&amp;""</f>
        <v>Do you certify stop-processing requests, including any data that is processed by a third party on your behalf?</v>
      </c>
      <c r="C325" s="265" t="str">
        <f>VLOOKUP($A325,Questions!$A$3:$X$333,19,0)&amp;""</f>
        <v>It is helpful to understand a vendor or third party's actions with data they recieve or create, which might include your organization's constituent data. Good practices include abiding by a requirement to delete or stop processing an individual's data upon request. Check your state's law to see what that requirement might be: https://iapp.org/resources/article/us-state-privacy-legislation-tracker/</v>
      </c>
      <c r="D325" s="265" t="str">
        <f>VLOOKUP($A325,Questions!$A$3:$X$333,20,0)&amp;""</f>
        <v>If your organization has exchange programs or does business with global organzations or organizations located outside the United States, depending on the services sought, your institution should determine whether this is a requirement.</v>
      </c>
      <c r="E325" s="61"/>
      <c r="F325" s="61"/>
      <c r="G325" s="61"/>
      <c r="H325" s="61"/>
      <c r="I325" s="61"/>
      <c r="J325" s="61"/>
      <c r="K325" s="61"/>
      <c r="L325" s="61"/>
      <c r="M325" s="61"/>
      <c r="N325" s="61"/>
      <c r="O325" s="61"/>
      <c r="P325" s="61"/>
      <c r="Q325" s="61"/>
      <c r="R325" s="61"/>
      <c r="S325" s="61"/>
      <c r="T325" s="61"/>
      <c r="U325" s="61"/>
      <c r="V325" s="61"/>
      <c r="W325" s="61"/>
      <c r="X325" s="61"/>
      <c r="Y325" s="61"/>
      <c r="Z325" s="61"/>
    </row>
    <row r="326" ht="21.0" customHeight="1">
      <c r="A326" s="265" t="s">
        <v>574</v>
      </c>
      <c r="B326" s="265" t="str">
        <f>VLOOKUP($A326,Questions!$A$3:$X$333,2,0)&amp;""</f>
        <v>Do you have a process to review code for ethical considerations?</v>
      </c>
      <c r="C326" s="265" t="str">
        <f>VLOOKUP($A326,Questions!$A$3:$X$333,19,0)&amp;""</f>
        <v>AI and other software developers increasingly ingest confidential datasets to use for output. Understanding the ethics, transparency, and other such considerations that went into the product help the purchasing organization see the position of the vendor and its etiquette toward privacy.</v>
      </c>
      <c r="D326" s="265" t="str">
        <f>VLOOKUP($A326,Questions!$A$3:$X$333,20,0)&amp;""</f>
        <v/>
      </c>
      <c r="E326" s="51" t="s">
        <v>696</v>
      </c>
      <c r="F326" s="61"/>
      <c r="G326" s="61"/>
      <c r="H326" s="61"/>
      <c r="I326" s="61"/>
      <c r="J326" s="61"/>
      <c r="K326" s="61"/>
      <c r="L326" s="61"/>
      <c r="M326" s="61"/>
      <c r="N326" s="61"/>
      <c r="O326" s="61"/>
      <c r="P326" s="61"/>
      <c r="Q326" s="61"/>
      <c r="R326" s="61"/>
      <c r="S326" s="61"/>
      <c r="T326" s="61"/>
      <c r="U326" s="61"/>
      <c r="V326" s="61"/>
      <c r="W326" s="61"/>
      <c r="X326" s="61"/>
      <c r="Y326" s="61"/>
      <c r="Z326" s="61"/>
    </row>
    <row r="327" ht="15.75" customHeight="1">
      <c r="A327" s="18" t="str">
        <f>VLOOKUP(LEFT($A328,4),'Auto Responses'!$N$4:$O$38,2,0)&amp;""</f>
        <v> Privacy and AI</v>
      </c>
      <c r="B327" s="18"/>
      <c r="C327" s="32" t="str">
        <f>Questions!$S$2</f>
        <v>Reason for Question</v>
      </c>
      <c r="D327" s="32" t="str">
        <f>Questions!$T$2</f>
        <v>Follow-Up Inquiries/Responses</v>
      </c>
      <c r="E327" s="61"/>
      <c r="F327" s="61"/>
      <c r="G327" s="61"/>
      <c r="H327" s="61"/>
      <c r="I327" s="61"/>
      <c r="J327" s="61"/>
      <c r="K327" s="61"/>
      <c r="L327" s="61"/>
      <c r="M327" s="61"/>
      <c r="N327" s="61"/>
      <c r="O327" s="61"/>
      <c r="P327" s="61"/>
      <c r="Q327" s="61"/>
      <c r="R327" s="61"/>
      <c r="S327" s="61"/>
      <c r="T327" s="61"/>
      <c r="U327" s="61"/>
      <c r="V327" s="61"/>
      <c r="W327" s="61"/>
      <c r="X327" s="61"/>
      <c r="Y327" s="61"/>
      <c r="Z327" s="61"/>
    </row>
    <row r="328" ht="42.75" customHeight="1">
      <c r="A328" s="265" t="s">
        <v>576</v>
      </c>
      <c r="B328" s="265" t="str">
        <f>VLOOKUP($A328,Questions!$A$3:$X$333,2,0)&amp;""</f>
        <v>Does your service use AI for the processing of institutional data?</v>
      </c>
      <c r="C328" s="265" t="str">
        <f>VLOOKUP($A328,Questions!$A$3:$X$333,18,0)&amp;""</f>
        <v/>
      </c>
      <c r="D328" s="265" t="str">
        <f>VLOOKUP($A328,Questions!$A$3:$X$333,19,0)&amp;""</f>
        <v/>
      </c>
      <c r="E328" s="61"/>
      <c r="F328" s="61"/>
      <c r="G328" s="61"/>
      <c r="H328" s="61"/>
      <c r="I328" s="61"/>
      <c r="J328" s="61"/>
      <c r="K328" s="61"/>
      <c r="L328" s="61"/>
      <c r="M328" s="61"/>
      <c r="N328" s="61"/>
      <c r="O328" s="61"/>
      <c r="P328" s="61"/>
      <c r="Q328" s="61"/>
      <c r="R328" s="61"/>
      <c r="S328" s="61"/>
      <c r="T328" s="61"/>
      <c r="U328" s="61"/>
      <c r="V328" s="61"/>
      <c r="W328" s="61"/>
      <c r="X328" s="61"/>
      <c r="Y328" s="61"/>
      <c r="Z328" s="61"/>
    </row>
    <row r="329" ht="42.75" customHeight="1">
      <c r="A329" s="265" t="s">
        <v>578</v>
      </c>
      <c r="B329" s="265" t="str">
        <f>VLOOKUP($A329,Questions!$A$3:$X$333,2,0)&amp;""</f>
        <v>Is any institutional data retained in AI processing?*</v>
      </c>
      <c r="C329" s="265" t="str">
        <f>VLOOKUP($A329,Questions!$A$3:$X$333,18,0)&amp;""</f>
        <v>Please explain why this does not apply to your product or service.</v>
      </c>
      <c r="D329" s="265" t="str">
        <f>VLOOKUP($A329,Questions!$A$3:$X$333,19,0)&amp;""</f>
        <v>This question assesses whether institutional data is stored or retained during AI processing, which may have implications for data security, retention policies, and regulatory compliance.</v>
      </c>
      <c r="E329" s="61"/>
      <c r="F329" s="61"/>
      <c r="G329" s="61"/>
      <c r="H329" s="61"/>
      <c r="I329" s="61"/>
      <c r="J329" s="61"/>
      <c r="K329" s="61"/>
      <c r="L329" s="61"/>
      <c r="M329" s="61"/>
      <c r="N329" s="61"/>
      <c r="O329" s="61"/>
      <c r="P329" s="61"/>
      <c r="Q329" s="61"/>
      <c r="R329" s="61"/>
      <c r="S329" s="61"/>
      <c r="T329" s="61"/>
      <c r="U329" s="61"/>
      <c r="V329" s="61"/>
      <c r="W329" s="61"/>
      <c r="X329" s="61"/>
      <c r="Y329" s="61"/>
      <c r="Z329" s="61"/>
    </row>
    <row r="330" ht="42.75" customHeight="1">
      <c r="A330" s="265" t="s">
        <v>580</v>
      </c>
      <c r="B330" s="265" t="str">
        <f>VLOOKUP($A330,Questions!$A$3:$X$333,2,0)&amp;""</f>
        <v>Do you have agreements in place with third parties or subprocessors regarding the protection of customer data and use of AI?*</v>
      </c>
      <c r="C330" s="265" t="str">
        <f>VLOOKUP($A330,Questions!$A$3:$X$333,18,0)&amp;""</f>
        <v>Please explain why this does not apply to your product or service.</v>
      </c>
      <c r="D330" s="265" t="str">
        <f>VLOOKUP($A330,Questions!$A$3:$X$333,19,0)&amp;""</f>
        <v>It's important to ensure that third-party vendors or subprocessors involved in AI processing are contractually bound to protect institutional data and comply with privacy standards.</v>
      </c>
      <c r="E330" s="61"/>
      <c r="F330" s="61"/>
      <c r="G330" s="61"/>
      <c r="H330" s="61"/>
      <c r="I330" s="61"/>
      <c r="J330" s="61"/>
      <c r="K330" s="61"/>
      <c r="L330" s="61"/>
      <c r="M330" s="61"/>
      <c r="N330" s="61"/>
      <c r="O330" s="61"/>
      <c r="P330" s="61"/>
      <c r="Q330" s="61"/>
      <c r="R330" s="61"/>
      <c r="S330" s="61"/>
      <c r="T330" s="61"/>
      <c r="U330" s="61"/>
      <c r="V330" s="61"/>
      <c r="W330" s="61"/>
      <c r="X330" s="61"/>
      <c r="Y330" s="61"/>
      <c r="Z330" s="61"/>
    </row>
    <row r="331" ht="42.75" customHeight="1">
      <c r="A331" s="265" t="s">
        <v>582</v>
      </c>
      <c r="B331" s="265" t="str">
        <f>VLOOKUP($A331,Questions!$A$3:$X$333,2,0)&amp;""</f>
        <v>Will institutional data be processed through a third party or subprocessor that also uses AI?</v>
      </c>
      <c r="C331" s="265" t="str">
        <f>VLOOKUP($A331,Questions!$A$3:$X$333,18,0)&amp;""</f>
        <v/>
      </c>
      <c r="D331" s="265" t="str">
        <f>VLOOKUP($A331,Questions!$A$3:$X$333,19,0)&amp;""</f>
        <v>This question identifies whether institutional data is shared with or processed by third parties that use AI, which may introduce additional privacy or ethical considerations.</v>
      </c>
      <c r="E331" s="61"/>
      <c r="F331" s="61"/>
      <c r="G331" s="61"/>
      <c r="H331" s="61"/>
      <c r="I331" s="61"/>
      <c r="J331" s="61"/>
      <c r="K331" s="61"/>
      <c r="L331" s="61"/>
      <c r="M331" s="61"/>
      <c r="N331" s="61"/>
      <c r="O331" s="61"/>
      <c r="P331" s="61"/>
      <c r="Q331" s="61"/>
      <c r="R331" s="61"/>
      <c r="S331" s="61"/>
      <c r="T331" s="61"/>
      <c r="U331" s="61"/>
      <c r="V331" s="61"/>
      <c r="W331" s="61"/>
      <c r="X331" s="61"/>
      <c r="Y331" s="61"/>
      <c r="Z331" s="61"/>
    </row>
    <row r="332" ht="42.75" customHeight="1">
      <c r="A332" s="265" t="s">
        <v>584</v>
      </c>
      <c r="B332" s="265" t="str">
        <f>VLOOKUP($A332,Questions!$A$3:$X$333,2,0)&amp;""</f>
        <v>Is AI processing limited to fully licensed commercial enterprise AI services?</v>
      </c>
      <c r="C332" s="265" t="str">
        <f>VLOOKUP($A332,Questions!$A$3:$X$333,18,0)&amp;""</f>
        <v>Please explain why this does not apply to your product or service.</v>
      </c>
      <c r="D332" s="265" t="str">
        <f>VLOOKUP($A332,Questions!$A$3:$X$333,19,0)&amp;""</f>
        <v>In most cases, only enterprise licenses allow for an organization to customize what data is collected and how it is used. Free licenses to AI tools could introduce a risk to data.</v>
      </c>
      <c r="E332" s="61"/>
      <c r="F332" s="61"/>
      <c r="G332" s="61"/>
      <c r="H332" s="61"/>
      <c r="I332" s="61"/>
      <c r="J332" s="61"/>
      <c r="K332" s="61"/>
      <c r="L332" s="61"/>
      <c r="M332" s="61"/>
      <c r="N332" s="61"/>
      <c r="O332" s="61"/>
      <c r="P332" s="61"/>
      <c r="Q332" s="61"/>
      <c r="R332" s="61"/>
      <c r="S332" s="61"/>
      <c r="T332" s="61"/>
      <c r="U332" s="61"/>
      <c r="V332" s="61"/>
      <c r="W332" s="61"/>
      <c r="X332" s="61"/>
      <c r="Y332" s="61"/>
      <c r="Z332" s="61"/>
    </row>
    <row r="333" ht="42.75" customHeight="1">
      <c r="A333" s="265" t="s">
        <v>586</v>
      </c>
      <c r="B333" s="265" t="str">
        <f>VLOOKUP($A333,Questions!$A$3:$X$333,2,0)&amp;""</f>
        <v>Will institutional data be used or processed by any shared AI services?</v>
      </c>
      <c r="C333" s="265" t="str">
        <f>VLOOKUP($A333,Questions!$A$3:$X$333,18,0)&amp;""</f>
        <v/>
      </c>
      <c r="D333" s="265" t="str">
        <f>VLOOKUP($A333,Questions!$A$3:$X$333,19,0)&amp;""</f>
        <v>Use of AI services and tools runs a risk of being supported by bad batches or databanks of information. Additionally, harmful bias and other data-quality issues can affect AI system trustworthiness, which could lead to negative impacts.</v>
      </c>
      <c r="E333" s="61"/>
      <c r="F333" s="61"/>
      <c r="G333" s="61"/>
      <c r="H333" s="61"/>
      <c r="I333" s="61"/>
      <c r="J333" s="61"/>
      <c r="K333" s="61"/>
      <c r="L333" s="61"/>
      <c r="M333" s="61"/>
      <c r="N333" s="61"/>
      <c r="O333" s="61"/>
      <c r="P333" s="61"/>
      <c r="Q333" s="61"/>
      <c r="R333" s="61"/>
      <c r="S333" s="61"/>
      <c r="T333" s="61"/>
      <c r="U333" s="61"/>
      <c r="V333" s="61"/>
      <c r="W333" s="61"/>
      <c r="X333" s="61"/>
      <c r="Y333" s="61"/>
      <c r="Z333" s="61"/>
    </row>
    <row r="334" ht="42.75" customHeight="1">
      <c r="A334" s="265" t="s">
        <v>588</v>
      </c>
      <c r="B334" s="265" t="str">
        <f>VLOOKUP($A334,Questions!$A$3:$X$333,2,0)&amp;""</f>
        <v>Do you have safeguards in place to protect institutional data and data privacy from unintended AI queries or processing?</v>
      </c>
      <c r="C334" s="265" t="str">
        <f>VLOOKUP($A334,Questions!$A$3:$X$333,18,0)&amp;""</f>
        <v/>
      </c>
      <c r="D334" s="265" t="str">
        <f>VLOOKUP($A334,Questions!$A$3:$X$333,19,0)&amp;""</f>
        <v>AI systems can present new risks to privacy by allowing inference to identify individuals or previously private information about individuals. Additionally, institutional data may be copyright protected or include other intellectual property belonging to the institution that should be protected from AI processing where necessary.</v>
      </c>
      <c r="E334" s="61"/>
      <c r="F334" s="61"/>
      <c r="G334" s="61"/>
      <c r="H334" s="61"/>
      <c r="I334" s="61"/>
      <c r="J334" s="61"/>
      <c r="K334" s="61"/>
      <c r="L334" s="61"/>
      <c r="M334" s="61"/>
      <c r="N334" s="61"/>
      <c r="O334" s="61"/>
      <c r="P334" s="61"/>
      <c r="Q334" s="61"/>
      <c r="R334" s="61"/>
      <c r="S334" s="61"/>
      <c r="T334" s="61"/>
      <c r="U334" s="61"/>
      <c r="V334" s="61"/>
      <c r="W334" s="61"/>
      <c r="X334" s="61"/>
      <c r="Y334" s="61"/>
      <c r="Z334" s="61"/>
    </row>
    <row r="335" ht="42.75" customHeight="1">
      <c r="A335" s="265" t="s">
        <v>590</v>
      </c>
      <c r="B335" s="265" t="str">
        <f>VLOOKUP($A335,Questions!$A$3:$X$333,2,0)&amp;""</f>
        <v>Do you provide choice to the user to opt out of AI use?</v>
      </c>
      <c r="C335" s="265" t="str">
        <f>VLOOKUP($A335,Questions!$A$3:$X$333,18,0)&amp;""</f>
        <v>Please explain why this does not apply to your product or service.</v>
      </c>
      <c r="D335" s="265" t="str">
        <f>VLOOKUP($A335,Questions!$A$3:$X$333,19,0)&amp;""</f>
        <v/>
      </c>
      <c r="E335" s="61"/>
      <c r="F335" s="61"/>
      <c r="G335" s="61"/>
      <c r="H335" s="61"/>
      <c r="I335" s="61"/>
      <c r="J335" s="61"/>
      <c r="K335" s="61"/>
      <c r="L335" s="61"/>
      <c r="M335" s="61"/>
      <c r="N335" s="61"/>
      <c r="O335" s="61"/>
      <c r="P335" s="61"/>
      <c r="Q335" s="61"/>
      <c r="R335" s="61"/>
      <c r="S335" s="61"/>
      <c r="T335" s="61"/>
      <c r="U335" s="61"/>
      <c r="V335" s="61"/>
      <c r="W335" s="61"/>
      <c r="X335" s="61"/>
      <c r="Y335" s="61"/>
      <c r="Z335" s="61"/>
    </row>
    <row r="336" ht="42.75" customHeight="1">
      <c r="A336" s="18" t="str">
        <f>VLOOKUP(LEFT($A337,4),'Auto Responses'!$N$4:$O$38,2,0)&amp;""</f>
        <v> AI Qualifying Questions</v>
      </c>
      <c r="B336" s="18"/>
      <c r="C336" s="32" t="str">
        <f>Questions!$S$2</f>
        <v>Reason for Question</v>
      </c>
      <c r="D336" s="32" t="str">
        <f>Questions!$T$2</f>
        <v>Follow-Up Inquiries/Responses</v>
      </c>
      <c r="E336" s="61"/>
      <c r="F336" s="61"/>
      <c r="G336" s="61"/>
      <c r="H336" s="61"/>
      <c r="I336" s="61"/>
      <c r="J336" s="61"/>
      <c r="K336" s="61"/>
      <c r="L336" s="61"/>
      <c r="M336" s="61"/>
      <c r="N336" s="61"/>
      <c r="O336" s="61"/>
      <c r="P336" s="61"/>
      <c r="Q336" s="61"/>
      <c r="R336" s="61"/>
      <c r="S336" s="61"/>
      <c r="T336" s="61"/>
      <c r="U336" s="61"/>
      <c r="V336" s="61"/>
      <c r="W336" s="61"/>
      <c r="X336" s="61"/>
      <c r="Y336" s="61"/>
      <c r="Z336" s="61"/>
    </row>
    <row r="337" ht="42.75" customHeight="1">
      <c r="A337" s="265" t="s">
        <v>417</v>
      </c>
      <c r="B337" s="265" t="str">
        <f>VLOOKUP($A337,Questions!$A$3:$X$333,2,0)&amp;""</f>
        <v>Does your solution leverage machine learning (ML) or do you plan to do so in the next 12 months?</v>
      </c>
      <c r="C337" s="265" t="str">
        <f>VLOOKUP($A337,Questions!$A$3:$X$333,19,0)&amp;""</f>
        <v/>
      </c>
      <c r="D337" s="265" t="str">
        <f>VLOOKUP($A337,Questions!$A$3:$X$333,20,0)&amp;""</f>
        <v/>
      </c>
      <c r="E337" s="61"/>
      <c r="F337" s="61"/>
      <c r="G337" s="61"/>
      <c r="H337" s="61"/>
      <c r="I337" s="61"/>
      <c r="J337" s="61"/>
      <c r="K337" s="61"/>
      <c r="L337" s="61"/>
      <c r="M337" s="61"/>
      <c r="N337" s="61"/>
      <c r="O337" s="61"/>
      <c r="P337" s="61"/>
      <c r="Q337" s="61"/>
      <c r="R337" s="61"/>
      <c r="S337" s="61"/>
      <c r="T337" s="61"/>
      <c r="U337" s="61"/>
      <c r="V337" s="61"/>
      <c r="W337" s="61"/>
      <c r="X337" s="61"/>
      <c r="Y337" s="61"/>
      <c r="Z337" s="61"/>
    </row>
    <row r="338" ht="42.75" customHeight="1">
      <c r="A338" s="265" t="s">
        <v>419</v>
      </c>
      <c r="B338" s="265" t="str">
        <f>VLOOKUP($A338,Questions!$A$3:$X$333,2,0)&amp;""</f>
        <v>Does your solution leverage a large language model (LLM) or do you plan to do so in the next 12 months?</v>
      </c>
      <c r="C338" s="265" t="str">
        <f>VLOOKUP($A338,Questions!$A$3:$X$333,19,0)&amp;""</f>
        <v/>
      </c>
      <c r="D338" s="265" t="str">
        <f>VLOOKUP($A338,Questions!$A$3:$X$333,20,0)&amp;""</f>
        <v/>
      </c>
      <c r="E338" s="51" t="s">
        <v>696</v>
      </c>
      <c r="F338" s="61"/>
      <c r="G338" s="61"/>
      <c r="H338" s="61"/>
      <c r="I338" s="61"/>
      <c r="J338" s="61"/>
      <c r="K338" s="61"/>
      <c r="L338" s="61"/>
      <c r="M338" s="61"/>
      <c r="N338" s="61"/>
      <c r="O338" s="61"/>
      <c r="P338" s="61"/>
      <c r="Q338" s="61"/>
      <c r="R338" s="61"/>
      <c r="S338" s="61"/>
      <c r="T338" s="61"/>
      <c r="U338" s="61"/>
      <c r="V338" s="61"/>
      <c r="W338" s="61"/>
      <c r="X338" s="61"/>
      <c r="Y338" s="61"/>
      <c r="Z338" s="61"/>
    </row>
    <row r="339" ht="42.75" customHeight="1">
      <c r="A339" s="18" t="str">
        <f>VLOOKUP(LEFT($A340,4),'Auto Responses'!$N$4:$O$38,2,0)&amp;""</f>
        <v> General AI Questions</v>
      </c>
      <c r="B339" s="18"/>
      <c r="C339" s="32" t="str">
        <f>Questions!$S$2</f>
        <v>Reason for Question</v>
      </c>
      <c r="D339" s="32" t="str">
        <f>Questions!$T$2</f>
        <v>Follow-Up Inquiries/Responses</v>
      </c>
      <c r="E339" s="61"/>
      <c r="F339" s="61"/>
      <c r="G339" s="61"/>
      <c r="H339" s="61"/>
      <c r="I339" s="61"/>
      <c r="J339" s="61"/>
      <c r="K339" s="61"/>
      <c r="L339" s="61"/>
      <c r="M339" s="61"/>
      <c r="N339" s="61"/>
      <c r="O339" s="61"/>
      <c r="P339" s="61"/>
      <c r="Q339" s="61"/>
      <c r="R339" s="61"/>
      <c r="S339" s="61"/>
      <c r="T339" s="61"/>
      <c r="U339" s="61"/>
      <c r="V339" s="61"/>
      <c r="W339" s="61"/>
      <c r="X339" s="61"/>
      <c r="Y339" s="61"/>
      <c r="Z339" s="61"/>
    </row>
    <row r="340" ht="42.75" customHeight="1">
      <c r="A340" s="265" t="s">
        <v>421</v>
      </c>
      <c r="B340" s="265" t="str">
        <f>VLOOKUP($A340,Questions!$A$3:$X$333,2,0)&amp;""</f>
        <v>Does your solution have an AI risk model when developing or implementing your solution's AI model?*</v>
      </c>
      <c r="C340" s="265" t="str">
        <f>VLOOKUP($A340,Questions!$A$3:$X$333,19,0)&amp;""</f>
        <v/>
      </c>
      <c r="D340" s="265" t="str">
        <f>VLOOKUP($A340,Questions!$A$3:$X$333,20,0)&amp;""</f>
        <v/>
      </c>
      <c r="E340" s="61"/>
      <c r="F340" s="61"/>
      <c r="G340" s="61"/>
      <c r="H340" s="61"/>
      <c r="I340" s="61"/>
      <c r="J340" s="61"/>
      <c r="K340" s="61"/>
      <c r="L340" s="61"/>
      <c r="M340" s="61"/>
      <c r="N340" s="61"/>
      <c r="O340" s="61"/>
      <c r="P340" s="61"/>
      <c r="Q340" s="61"/>
      <c r="R340" s="61"/>
      <c r="S340" s="61"/>
      <c r="T340" s="61"/>
      <c r="U340" s="61"/>
      <c r="V340" s="61"/>
      <c r="W340" s="61"/>
      <c r="X340" s="61"/>
      <c r="Y340" s="61"/>
      <c r="Z340" s="61"/>
    </row>
    <row r="341" ht="42.75" customHeight="1">
      <c r="A341" s="265" t="s">
        <v>422</v>
      </c>
      <c r="B341" s="265" t="str">
        <f>VLOOKUP($A341,Questions!$A$3:$X$333,2,0)&amp;""</f>
        <v>Can your solution's AI features be disabled by tenant and/or user?*</v>
      </c>
      <c r="C341" s="265" t="str">
        <f>VLOOKUP($A341,Questions!$A$3:$X$333,19,0)&amp;""</f>
        <v/>
      </c>
      <c r="D341" s="265" t="str">
        <f>VLOOKUP($A341,Questions!$A$3:$X$333,20,0)&amp;""</f>
        <v/>
      </c>
      <c r="E341" s="61"/>
      <c r="F341" s="61"/>
      <c r="G341" s="61"/>
      <c r="H341" s="61"/>
      <c r="I341" s="61"/>
      <c r="J341" s="61"/>
      <c r="K341" s="61"/>
      <c r="L341" s="61"/>
      <c r="M341" s="61"/>
      <c r="N341" s="61"/>
      <c r="O341" s="61"/>
      <c r="P341" s="61"/>
      <c r="Q341" s="61"/>
      <c r="R341" s="61"/>
      <c r="S341" s="61"/>
      <c r="T341" s="61"/>
      <c r="U341" s="61"/>
      <c r="V341" s="61"/>
      <c r="W341" s="61"/>
      <c r="X341" s="61"/>
      <c r="Y341" s="61"/>
      <c r="Z341" s="61"/>
    </row>
    <row r="342" ht="42.75" customHeight="1">
      <c r="A342" s="265" t="s">
        <v>424</v>
      </c>
      <c r="B342" s="265" t="str">
        <f>VLOOKUP($A342,Questions!$A$3:$X$333,2,0)&amp;""</f>
        <v>Have your staff completed responsible AI training?*</v>
      </c>
      <c r="C342" s="265" t="str">
        <f>VLOOKUP($A342,Questions!$A$3:$X$333,19,0)&amp;""</f>
        <v/>
      </c>
      <c r="D342" s="265" t="str">
        <f>VLOOKUP($A342,Questions!$A$3:$X$333,20,0)&amp;""</f>
        <v/>
      </c>
      <c r="E342" s="61"/>
      <c r="F342" s="61"/>
      <c r="G342" s="61"/>
      <c r="H342" s="61"/>
      <c r="I342" s="61"/>
      <c r="J342" s="61"/>
      <c r="K342" s="61"/>
      <c r="L342" s="61"/>
      <c r="M342" s="61"/>
      <c r="N342" s="61"/>
      <c r="O342" s="61"/>
      <c r="P342" s="61"/>
      <c r="Q342" s="61"/>
      <c r="R342" s="61"/>
      <c r="S342" s="61"/>
      <c r="T342" s="61"/>
      <c r="U342" s="61"/>
      <c r="V342" s="61"/>
      <c r="W342" s="61"/>
      <c r="X342" s="61"/>
      <c r="Y342" s="61"/>
      <c r="Z342" s="61"/>
    </row>
    <row r="343" ht="42.75" customHeight="1">
      <c r="A343" s="265" t="s">
        <v>426</v>
      </c>
      <c r="B343" s="265" t="str">
        <f>VLOOKUP($A343,Questions!$A$3:$X$333,2,0)&amp;""</f>
        <v>Please describe the capabilities of your solution's AI features.</v>
      </c>
      <c r="C343" s="265" t="str">
        <f>VLOOKUP($A343,Questions!$A$3:$X$333,19,0)&amp;""</f>
        <v/>
      </c>
      <c r="D343" s="265" t="str">
        <f>VLOOKUP($A343,Questions!$A$3:$X$333,20,0)&amp;""</f>
        <v/>
      </c>
      <c r="E343" s="61"/>
      <c r="F343" s="61"/>
      <c r="G343" s="61"/>
      <c r="H343" s="61"/>
      <c r="I343" s="61"/>
      <c r="J343" s="61"/>
      <c r="K343" s="61"/>
      <c r="L343" s="61"/>
      <c r="M343" s="61"/>
      <c r="N343" s="61"/>
      <c r="O343" s="61"/>
      <c r="P343" s="61"/>
      <c r="Q343" s="61"/>
      <c r="R343" s="61"/>
      <c r="S343" s="61"/>
      <c r="T343" s="61"/>
      <c r="U343" s="61"/>
      <c r="V343" s="61"/>
      <c r="W343" s="61"/>
      <c r="X343" s="61"/>
      <c r="Y343" s="61"/>
      <c r="Z343" s="61"/>
    </row>
    <row r="344" ht="42.75" customHeight="1">
      <c r="A344" s="265" t="s">
        <v>429</v>
      </c>
      <c r="B344" s="265" t="str">
        <f>VLOOKUP($A344,Questions!$A$3:$X$333,2,0)&amp;""</f>
        <v>Does your solution support business rules to protect sensitive data from being ingested by the AI model?</v>
      </c>
      <c r="C344" s="265" t="str">
        <f>VLOOKUP($A344,Questions!$A$3:$X$333,19,0)&amp;""</f>
        <v/>
      </c>
      <c r="D344" s="265" t="str">
        <f>VLOOKUP($A344,Questions!$A$3:$X$333,20,0)&amp;""</f>
        <v/>
      </c>
      <c r="E344" s="51" t="s">
        <v>696</v>
      </c>
      <c r="F344" s="61"/>
      <c r="G344" s="61"/>
      <c r="H344" s="61"/>
      <c r="I344" s="61"/>
      <c r="J344" s="61"/>
      <c r="K344" s="61"/>
      <c r="L344" s="61"/>
      <c r="M344" s="61"/>
      <c r="N344" s="61"/>
      <c r="O344" s="61"/>
      <c r="P344" s="61"/>
      <c r="Q344" s="61"/>
      <c r="R344" s="61"/>
      <c r="S344" s="61"/>
      <c r="T344" s="61"/>
      <c r="U344" s="61"/>
      <c r="V344" s="61"/>
      <c r="W344" s="61"/>
      <c r="X344" s="61"/>
      <c r="Y344" s="61"/>
      <c r="Z344" s="61"/>
    </row>
    <row r="345" ht="42.75" customHeight="1">
      <c r="A345" s="18" t="str">
        <f>VLOOKUP(LEFT($A346,4),'Auto Responses'!$N$4:$O$38,2,0)&amp;""</f>
        <v> AI Policy</v>
      </c>
      <c r="B345" s="18"/>
      <c r="C345" s="32" t="str">
        <f>Questions!$S$2</f>
        <v>Reason for Question</v>
      </c>
      <c r="D345" s="32" t="str">
        <f>Questions!$T$2</f>
        <v>Follow-Up Inquiries/Responses</v>
      </c>
      <c r="E345" s="61"/>
      <c r="F345" s="61"/>
      <c r="G345" s="61"/>
      <c r="H345" s="61"/>
      <c r="I345" s="61"/>
      <c r="J345" s="61"/>
      <c r="K345" s="61"/>
      <c r="L345" s="61"/>
      <c r="M345" s="61"/>
      <c r="N345" s="61"/>
      <c r="O345" s="61"/>
      <c r="P345" s="61"/>
      <c r="Q345" s="61"/>
      <c r="R345" s="61"/>
      <c r="S345" s="61"/>
      <c r="T345" s="61"/>
      <c r="U345" s="61"/>
      <c r="V345" s="61"/>
      <c r="W345" s="61"/>
      <c r="X345" s="61"/>
      <c r="Y345" s="61"/>
      <c r="Z345" s="61"/>
    </row>
    <row r="346" ht="65.25" customHeight="1">
      <c r="A346" s="265" t="s">
        <v>431</v>
      </c>
      <c r="B346" s="265" t="str">
        <f>VLOOKUP($A346,Questions!$A$3:$X$333,2,0)&amp;""</f>
        <v>Are your AI developer's policies, processes, procedures, and practices across the organization related to the mapping, measuring, and managing of AI risks conspicuously posted, unambiguous, and implemented effectively?*</v>
      </c>
      <c r="C346" s="265" t="str">
        <f>VLOOKUP($A346,Questions!$A$3:$X$333,19,0)&amp;""</f>
        <v>To be added in a later version</v>
      </c>
      <c r="D346" s="265" t="str">
        <f>VLOOKUP($A346,Questions!$A$3:$X$333,20,0)&amp;""</f>
        <v>To be added in a later version</v>
      </c>
      <c r="E346" s="61"/>
      <c r="F346" s="61"/>
      <c r="G346" s="61"/>
      <c r="H346" s="61"/>
      <c r="I346" s="61"/>
      <c r="J346" s="61"/>
      <c r="K346" s="61"/>
      <c r="L346" s="61"/>
      <c r="M346" s="61"/>
      <c r="N346" s="61"/>
      <c r="O346" s="61"/>
      <c r="P346" s="61"/>
      <c r="Q346" s="61"/>
      <c r="R346" s="61"/>
      <c r="S346" s="61"/>
      <c r="T346" s="61"/>
      <c r="U346" s="61"/>
      <c r="V346" s="61"/>
      <c r="W346" s="61"/>
      <c r="X346" s="61"/>
      <c r="Y346" s="61"/>
      <c r="Z346" s="61"/>
    </row>
    <row r="347" ht="42.75" customHeight="1">
      <c r="A347" s="265" t="s">
        <v>433</v>
      </c>
      <c r="B347" s="265" t="str">
        <f>VLOOKUP($A347,Questions!$A$3:$X$333,2,0)&amp;""</f>
        <v>Have you identified and measured AI risks?*</v>
      </c>
      <c r="C347" s="265" t="str">
        <f>VLOOKUP($A347,Questions!$A$3:$X$333,19,0)&amp;""</f>
        <v/>
      </c>
      <c r="D347" s="265" t="str">
        <f>VLOOKUP($A347,Questions!$A$3:$X$333,20,0)&amp;""</f>
        <v/>
      </c>
      <c r="E347" s="61"/>
      <c r="F347" s="61"/>
      <c r="G347" s="61"/>
      <c r="H347" s="61"/>
      <c r="I347" s="61"/>
      <c r="J347" s="61"/>
      <c r="K347" s="61"/>
      <c r="L347" s="61"/>
      <c r="M347" s="61"/>
      <c r="N347" s="61"/>
      <c r="O347" s="61"/>
      <c r="P347" s="61"/>
      <c r="Q347" s="61"/>
      <c r="R347" s="61"/>
      <c r="S347" s="61"/>
      <c r="T347" s="61"/>
      <c r="U347" s="61"/>
      <c r="V347" s="61"/>
      <c r="W347" s="61"/>
      <c r="X347" s="61"/>
      <c r="Y347" s="61"/>
      <c r="Z347" s="61"/>
    </row>
    <row r="348" ht="42.75" customHeight="1">
      <c r="A348" s="265" t="s">
        <v>435</v>
      </c>
      <c r="B348" s="265" t="str">
        <f>VLOOKUP($A348,Questions!$A$3:$X$333,2,0)&amp;""</f>
        <v>In the event of an incident, can your solution's AI features be disabled in a timely manner?*</v>
      </c>
      <c r="C348" s="265" t="str">
        <f>VLOOKUP($A348,Questions!$A$3:$X$333,19,0)&amp;""</f>
        <v/>
      </c>
      <c r="D348" s="265" t="str">
        <f>VLOOKUP($A348,Questions!$A$3:$X$333,20,0)&amp;""</f>
        <v/>
      </c>
      <c r="E348" s="61"/>
      <c r="F348" s="61"/>
      <c r="G348" s="61"/>
      <c r="H348" s="61"/>
      <c r="I348" s="61"/>
      <c r="J348" s="61"/>
      <c r="K348" s="61"/>
      <c r="L348" s="61"/>
      <c r="M348" s="61"/>
      <c r="N348" s="61"/>
      <c r="O348" s="61"/>
      <c r="P348" s="61"/>
      <c r="Q348" s="61"/>
      <c r="R348" s="61"/>
      <c r="S348" s="61"/>
      <c r="T348" s="61"/>
      <c r="U348" s="61"/>
      <c r="V348" s="61"/>
      <c r="W348" s="61"/>
      <c r="X348" s="61"/>
      <c r="Y348" s="61"/>
      <c r="Z348" s="61"/>
    </row>
    <row r="349" ht="42.75" customHeight="1">
      <c r="A349" s="265" t="s">
        <v>436</v>
      </c>
      <c r="B349" s="265" t="str">
        <f>VLOOKUP($A349,Questions!$A$3:$X$333,2,0)&amp;""</f>
        <v>If disabled because of an incident, can your solution's AI features be re-enabled in a timely manner?*</v>
      </c>
      <c r="C349" s="265" t="str">
        <f>VLOOKUP($A349,Questions!$A$3:$X$333,19,0)&amp;""</f>
        <v/>
      </c>
      <c r="D349" s="265" t="str">
        <f>VLOOKUP($A349,Questions!$A$3:$X$333,20,0)&amp;""</f>
        <v/>
      </c>
      <c r="E349" s="61"/>
      <c r="F349" s="61"/>
      <c r="G349" s="61"/>
      <c r="H349" s="61"/>
      <c r="I349" s="61"/>
      <c r="J349" s="61"/>
      <c r="K349" s="61"/>
      <c r="L349" s="61"/>
      <c r="M349" s="61"/>
      <c r="N349" s="61"/>
      <c r="O349" s="61"/>
      <c r="P349" s="61"/>
      <c r="Q349" s="61"/>
      <c r="R349" s="61"/>
      <c r="S349" s="61"/>
      <c r="T349" s="61"/>
      <c r="U349" s="61"/>
      <c r="V349" s="61"/>
      <c r="W349" s="61"/>
      <c r="X349" s="61"/>
      <c r="Y349" s="61"/>
      <c r="Z349" s="61"/>
    </row>
    <row r="350" ht="42.75" customHeight="1">
      <c r="A350" s="265" t="s">
        <v>437</v>
      </c>
      <c r="B350" s="265" t="str">
        <f>VLOOKUP($A350,Questions!$A$3:$X$333,2,0)&amp;""</f>
        <v>Do you have documented technical and procedural processes to address potential negative impacts of AI as described by the AI Risk Management Framework (RMF)?</v>
      </c>
      <c r="C350" s="265" t="str">
        <f>VLOOKUP($A350,Questions!$A$3:$X$333,19,0)&amp;""</f>
        <v/>
      </c>
      <c r="D350" s="265" t="str">
        <f>VLOOKUP($A350,Questions!$A$3:$X$333,20,0)&amp;""</f>
        <v/>
      </c>
      <c r="E350" s="51" t="s">
        <v>696</v>
      </c>
      <c r="F350" s="61"/>
      <c r="G350" s="61"/>
      <c r="H350" s="61"/>
      <c r="I350" s="61"/>
      <c r="J350" s="61"/>
      <c r="K350" s="61"/>
      <c r="L350" s="61"/>
      <c r="M350" s="61"/>
      <c r="N350" s="61"/>
      <c r="O350" s="61"/>
      <c r="P350" s="61"/>
      <c r="Q350" s="61"/>
      <c r="R350" s="61"/>
      <c r="S350" s="61"/>
      <c r="T350" s="61"/>
      <c r="U350" s="61"/>
      <c r="V350" s="61"/>
      <c r="W350" s="61"/>
      <c r="X350" s="61"/>
      <c r="Y350" s="61"/>
      <c r="Z350" s="61"/>
    </row>
    <row r="351" ht="42.75" customHeight="1">
      <c r="A351" s="18" t="str">
        <f>VLOOKUP(LEFT($A352,4),'Auto Responses'!$N$4:$O$38,2,0)&amp;""</f>
        <v> AI Data Security</v>
      </c>
      <c r="B351" s="18"/>
      <c r="C351" s="32" t="str">
        <f>Questions!$S$2</f>
        <v>Reason for Question</v>
      </c>
      <c r="D351" s="32" t="str">
        <f>Questions!$T$2</f>
        <v>Follow-Up Inquiries/Responses</v>
      </c>
      <c r="E351" s="61"/>
      <c r="F351" s="61"/>
      <c r="G351" s="61"/>
      <c r="H351" s="61"/>
      <c r="I351" s="61"/>
      <c r="J351" s="61"/>
      <c r="K351" s="61"/>
      <c r="L351" s="61"/>
      <c r="M351" s="61"/>
      <c r="N351" s="61"/>
      <c r="O351" s="61"/>
      <c r="P351" s="61"/>
      <c r="Q351" s="61"/>
      <c r="R351" s="61"/>
      <c r="S351" s="61"/>
      <c r="T351" s="61"/>
      <c r="U351" s="61"/>
      <c r="V351" s="61"/>
      <c r="W351" s="61"/>
      <c r="X351" s="61"/>
      <c r="Y351" s="61"/>
      <c r="Z351" s="61"/>
    </row>
    <row r="352" ht="42.75" customHeight="1">
      <c r="A352" s="265" t="s">
        <v>438</v>
      </c>
      <c r="B352" s="265" t="str">
        <f>VLOOKUP($A352,Questions!$A$3:$X$333,2,0)&amp;""</f>
        <v>If sensitive data is introduced to your solution's AI model, can the data be removed from the AI model by request?*</v>
      </c>
      <c r="C352" s="265" t="str">
        <f>VLOOKUP($A352,Questions!$A$3:$X$333,19,0)&amp;""</f>
        <v>To be added in a later version</v>
      </c>
      <c r="D352" s="265" t="str">
        <f>VLOOKUP($A352,Questions!$A$3:$X$333,20,0)&amp;""</f>
        <v>To be added in a later version</v>
      </c>
      <c r="E352" s="61"/>
      <c r="F352" s="61"/>
      <c r="G352" s="61"/>
      <c r="H352" s="61"/>
      <c r="I352" s="61"/>
      <c r="J352" s="61"/>
      <c r="K352" s="61"/>
      <c r="L352" s="61"/>
      <c r="M352" s="61"/>
      <c r="N352" s="61"/>
      <c r="O352" s="61"/>
      <c r="P352" s="61"/>
      <c r="Q352" s="61"/>
      <c r="R352" s="61"/>
      <c r="S352" s="61"/>
      <c r="T352" s="61"/>
      <c r="U352" s="61"/>
      <c r="V352" s="61"/>
      <c r="W352" s="61"/>
      <c r="X352" s="61"/>
      <c r="Y352" s="61"/>
      <c r="Z352" s="61"/>
    </row>
    <row r="353" ht="42.75" customHeight="1">
      <c r="A353" s="265" t="s">
        <v>440</v>
      </c>
      <c r="B353" s="265" t="str">
        <f>VLOOKUP($A353,Questions!$A$3:$X$333,2,0)&amp;""</f>
        <v>Is user input data used to influence your solution's AI model?*</v>
      </c>
      <c r="C353" s="265" t="str">
        <f>VLOOKUP($A353,Questions!$A$3:$X$333,19,0)&amp;""</f>
        <v/>
      </c>
      <c r="D353" s="265" t="str">
        <f>VLOOKUP($A353,Questions!$A$3:$X$333,20,0)&amp;""</f>
        <v/>
      </c>
      <c r="E353" s="61"/>
      <c r="F353" s="61"/>
      <c r="G353" s="61"/>
      <c r="H353" s="61"/>
      <c r="I353" s="61"/>
      <c r="J353" s="61"/>
      <c r="K353" s="61"/>
      <c r="L353" s="61"/>
      <c r="M353" s="61"/>
      <c r="N353" s="61"/>
      <c r="O353" s="61"/>
      <c r="P353" s="61"/>
      <c r="Q353" s="61"/>
      <c r="R353" s="61"/>
      <c r="S353" s="61"/>
      <c r="T353" s="61"/>
      <c r="U353" s="61"/>
      <c r="V353" s="61"/>
      <c r="W353" s="61"/>
      <c r="X353" s="61"/>
      <c r="Y353" s="61"/>
      <c r="Z353" s="61"/>
    </row>
    <row r="354" ht="42.75" customHeight="1">
      <c r="A354" s="265" t="s">
        <v>442</v>
      </c>
      <c r="B354" s="265" t="str">
        <f>VLOOKUP($A354,Questions!$A$3:$X$333,2,0)&amp;""</f>
        <v>Do you provide logging for your solution's AI feature(s) that includes user, date, and action taken?*</v>
      </c>
      <c r="C354" s="265" t="str">
        <f>VLOOKUP($A354,Questions!$A$3:$X$333,19,0)&amp;""</f>
        <v/>
      </c>
      <c r="D354" s="265" t="str">
        <f>VLOOKUP($A354,Questions!$A$3:$X$333,20,0)&amp;""</f>
        <v/>
      </c>
      <c r="E354" s="61"/>
      <c r="F354" s="61"/>
      <c r="G354" s="61"/>
      <c r="H354" s="61"/>
      <c r="I354" s="61"/>
      <c r="J354" s="61"/>
      <c r="K354" s="61"/>
      <c r="L354" s="61"/>
      <c r="M354" s="61"/>
      <c r="N354" s="61"/>
      <c r="O354" s="61"/>
      <c r="P354" s="61"/>
      <c r="Q354" s="61"/>
      <c r="R354" s="61"/>
      <c r="S354" s="61"/>
      <c r="T354" s="61"/>
      <c r="U354" s="61"/>
      <c r="V354" s="61"/>
      <c r="W354" s="61"/>
      <c r="X354" s="61"/>
      <c r="Y354" s="61"/>
      <c r="Z354" s="61"/>
    </row>
    <row r="355" ht="42.75" customHeight="1">
      <c r="A355" s="265" t="s">
        <v>444</v>
      </c>
      <c r="B355" s="265" t="str">
        <f>VLOOKUP($A355,Questions!$A$3:$X$333,2,0)&amp;""</f>
        <v>Please describe how you validate user inputs.</v>
      </c>
      <c r="C355" s="265" t="str">
        <f>VLOOKUP($A355,Questions!$A$3:$X$333,19,0)&amp;""</f>
        <v/>
      </c>
      <c r="D355" s="265" t="str">
        <f>VLOOKUP($A355,Questions!$A$3:$X$333,20,0)&amp;""</f>
        <v/>
      </c>
      <c r="E355" s="61"/>
      <c r="F355" s="61"/>
      <c r="G355" s="61"/>
      <c r="H355" s="61"/>
      <c r="I355" s="61"/>
      <c r="J355" s="61"/>
      <c r="K355" s="61"/>
      <c r="L355" s="61"/>
      <c r="M355" s="61"/>
      <c r="N355" s="61"/>
      <c r="O355" s="61"/>
      <c r="P355" s="61"/>
      <c r="Q355" s="61"/>
      <c r="R355" s="61"/>
      <c r="S355" s="61"/>
      <c r="T355" s="61"/>
      <c r="U355" s="61"/>
      <c r="V355" s="61"/>
      <c r="W355" s="61"/>
      <c r="X355" s="61"/>
      <c r="Y355" s="61"/>
      <c r="Z355" s="61"/>
    </row>
    <row r="356" ht="42.75" customHeight="1">
      <c r="A356" s="265" t="s">
        <v>446</v>
      </c>
      <c r="B356" s="265" t="str">
        <f>VLOOKUP($A356,Questions!$A$3:$X$333,2,0)&amp;""</f>
        <v>Do you plan for and mitigate supply-chain risk related to your AI features?</v>
      </c>
      <c r="C356" s="265" t="str">
        <f>VLOOKUP($A356,Questions!$A$3:$X$333,19,0)&amp;""</f>
        <v/>
      </c>
      <c r="D356" s="265" t="str">
        <f>VLOOKUP($A356,Questions!$A$3:$X$333,20,0)&amp;""</f>
        <v/>
      </c>
      <c r="E356" s="51" t="s">
        <v>696</v>
      </c>
      <c r="F356" s="61"/>
      <c r="G356" s="61"/>
      <c r="H356" s="61"/>
      <c r="I356" s="61"/>
      <c r="J356" s="61"/>
      <c r="K356" s="61"/>
      <c r="L356" s="61"/>
      <c r="M356" s="61"/>
      <c r="N356" s="61"/>
      <c r="O356" s="61"/>
      <c r="P356" s="61"/>
      <c r="Q356" s="61"/>
      <c r="R356" s="61"/>
      <c r="S356" s="61"/>
      <c r="T356" s="61"/>
      <c r="U356" s="61"/>
      <c r="V356" s="61"/>
      <c r="W356" s="61"/>
      <c r="X356" s="61"/>
      <c r="Y356" s="61"/>
      <c r="Z356" s="61"/>
    </row>
    <row r="357" ht="42.75" customHeight="1">
      <c r="A357" s="18" t="str">
        <f>VLOOKUP(LEFT($A358,4),'Auto Responses'!$N$4:$O$38,2,0)&amp;""</f>
        <v> AI Machine Learning</v>
      </c>
      <c r="B357" s="18"/>
      <c r="C357" s="32" t="str">
        <f>Questions!$S$2</f>
        <v>Reason for Question</v>
      </c>
      <c r="D357" s="32" t="str">
        <f>Questions!$T$2</f>
        <v>Follow-Up Inquiries/Responses</v>
      </c>
      <c r="E357" s="61"/>
      <c r="F357" s="61"/>
      <c r="G357" s="61"/>
      <c r="H357" s="61"/>
      <c r="I357" s="61"/>
      <c r="J357" s="61"/>
      <c r="K357" s="61"/>
      <c r="L357" s="61"/>
      <c r="M357" s="61"/>
      <c r="N357" s="61"/>
      <c r="O357" s="61"/>
      <c r="P357" s="61"/>
      <c r="Q357" s="61"/>
      <c r="R357" s="61"/>
      <c r="S357" s="61"/>
      <c r="T357" s="61"/>
      <c r="U357" s="61"/>
      <c r="V357" s="61"/>
      <c r="W357" s="61"/>
      <c r="X357" s="61"/>
      <c r="Y357" s="61"/>
      <c r="Z357" s="61"/>
    </row>
    <row r="358" ht="42.75" customHeight="1">
      <c r="A358" s="265" t="s">
        <v>448</v>
      </c>
      <c r="B358" s="265" t="str">
        <f>VLOOKUP($A358,Questions!$A$3:$X$333,2,0)&amp;""</f>
        <v>Do you separate ML training data from your ML solution data?*</v>
      </c>
      <c r="C358" s="265" t="str">
        <f>VLOOKUP($A358,Questions!$A$3:$X$333,19,0)&amp;""</f>
        <v>To be added in a later version</v>
      </c>
      <c r="D358" s="265" t="str">
        <f>VLOOKUP($A358,Questions!$A$3:$X$333,20,0)&amp;""</f>
        <v>To be added in a later version</v>
      </c>
      <c r="E358" s="61"/>
      <c r="F358" s="61"/>
      <c r="G358" s="61"/>
      <c r="H358" s="61"/>
      <c r="I358" s="61"/>
      <c r="J358" s="61"/>
      <c r="K358" s="61"/>
      <c r="L358" s="61"/>
      <c r="M358" s="61"/>
      <c r="N358" s="61"/>
      <c r="O358" s="61"/>
      <c r="P358" s="61"/>
      <c r="Q358" s="61"/>
      <c r="R358" s="61"/>
      <c r="S358" s="61"/>
      <c r="T358" s="61"/>
      <c r="U358" s="61"/>
      <c r="V358" s="61"/>
      <c r="W358" s="61"/>
      <c r="X358" s="61"/>
      <c r="Y358" s="61"/>
      <c r="Z358" s="61"/>
    </row>
    <row r="359" ht="42.75" customHeight="1">
      <c r="A359" s="265" t="s">
        <v>450</v>
      </c>
      <c r="B359" s="265" t="str">
        <f>VLOOKUP($A359,Questions!$A$3:$X$333,2,0)&amp;""</f>
        <v>Do you authenticate and verify your ML model's feedback?*</v>
      </c>
      <c r="C359" s="265" t="str">
        <f>VLOOKUP($A359,Questions!$A$3:$X$333,19,0)&amp;""</f>
        <v/>
      </c>
      <c r="D359" s="265" t="str">
        <f>VLOOKUP($A359,Questions!$A$3:$X$333,20,0)&amp;""</f>
        <v/>
      </c>
      <c r="E359" s="61"/>
      <c r="F359" s="61"/>
      <c r="G359" s="61"/>
      <c r="H359" s="61"/>
      <c r="I359" s="61"/>
      <c r="J359" s="61"/>
      <c r="K359" s="61"/>
      <c r="L359" s="61"/>
      <c r="M359" s="61"/>
      <c r="N359" s="61"/>
      <c r="O359" s="61"/>
      <c r="P359" s="61"/>
      <c r="Q359" s="61"/>
      <c r="R359" s="61"/>
      <c r="S359" s="61"/>
      <c r="T359" s="61"/>
      <c r="U359" s="61"/>
      <c r="V359" s="61"/>
      <c r="W359" s="61"/>
      <c r="X359" s="61"/>
      <c r="Y359" s="61"/>
      <c r="Z359" s="61"/>
    </row>
    <row r="360" ht="42.75" customHeight="1">
      <c r="A360" s="265" t="s">
        <v>451</v>
      </c>
      <c r="B360" s="265" t="str">
        <f>VLOOKUP($A360,Questions!$A$3:$X$333,2,0)&amp;""</f>
        <v>Is your ML training data vetted, validated, and verified before training the solution's AI model?</v>
      </c>
      <c r="C360" s="265" t="str">
        <f>VLOOKUP($A360,Questions!$A$3:$X$333,19,0)&amp;""</f>
        <v/>
      </c>
      <c r="D360" s="265" t="str">
        <f>VLOOKUP($A360,Questions!$A$3:$X$333,20,0)&amp;""</f>
        <v/>
      </c>
      <c r="E360" s="61"/>
      <c r="F360" s="61"/>
      <c r="G360" s="61"/>
      <c r="H360" s="61"/>
      <c r="I360" s="61"/>
      <c r="J360" s="61"/>
      <c r="K360" s="61"/>
      <c r="L360" s="61"/>
      <c r="M360" s="61"/>
      <c r="N360" s="61"/>
      <c r="O360" s="61"/>
      <c r="P360" s="61"/>
      <c r="Q360" s="61"/>
      <c r="R360" s="61"/>
      <c r="S360" s="61"/>
      <c r="T360" s="61"/>
      <c r="U360" s="61"/>
      <c r="V360" s="61"/>
      <c r="W360" s="61"/>
      <c r="X360" s="61"/>
      <c r="Y360" s="61"/>
      <c r="Z360" s="61"/>
    </row>
    <row r="361" ht="42.75" customHeight="1">
      <c r="A361" s="265" t="s">
        <v>452</v>
      </c>
      <c r="B361" s="265" t="str">
        <f>VLOOKUP($A361,Questions!$A$3:$X$333,2,0)&amp;""</f>
        <v>Is your ML training data monitored and audited?</v>
      </c>
      <c r="C361" s="265" t="str">
        <f>VLOOKUP($A361,Questions!$A$3:$X$333,19,0)&amp;""</f>
        <v/>
      </c>
      <c r="D361" s="265" t="str">
        <f>VLOOKUP($A361,Questions!$A$3:$X$333,20,0)&amp;""</f>
        <v/>
      </c>
      <c r="E361" s="61"/>
      <c r="F361" s="61"/>
      <c r="G361" s="61"/>
      <c r="H361" s="61"/>
      <c r="I361" s="61"/>
      <c r="J361" s="61"/>
      <c r="K361" s="61"/>
      <c r="L361" s="61"/>
      <c r="M361" s="61"/>
      <c r="N361" s="61"/>
      <c r="O361" s="61"/>
      <c r="P361" s="61"/>
      <c r="Q361" s="61"/>
      <c r="R361" s="61"/>
      <c r="S361" s="61"/>
      <c r="T361" s="61"/>
      <c r="U361" s="61"/>
      <c r="V361" s="61"/>
      <c r="W361" s="61"/>
      <c r="X361" s="61"/>
      <c r="Y361" s="61"/>
      <c r="Z361" s="61"/>
    </row>
    <row r="362" ht="42.75" customHeight="1">
      <c r="A362" s="265" t="s">
        <v>453</v>
      </c>
      <c r="B362" s="265" t="str">
        <f>VLOOKUP($A362,Questions!$A$3:$X$333,2,0)&amp;""</f>
        <v>Have you limited access to your ML training data to only staff with an explicit business need?</v>
      </c>
      <c r="C362" s="265" t="str">
        <f>VLOOKUP($A362,Questions!$A$3:$X$333,19,0)&amp;""</f>
        <v/>
      </c>
      <c r="D362" s="265" t="str">
        <f>VLOOKUP($A362,Questions!$A$3:$X$333,20,0)&amp;""</f>
        <v/>
      </c>
      <c r="E362" s="61"/>
      <c r="F362" s="61"/>
      <c r="G362" s="61"/>
      <c r="H362" s="61"/>
      <c r="I362" s="61"/>
      <c r="J362" s="61"/>
      <c r="K362" s="61"/>
      <c r="L362" s="61"/>
      <c r="M362" s="61"/>
      <c r="N362" s="61"/>
      <c r="O362" s="61"/>
      <c r="P362" s="61"/>
      <c r="Q362" s="61"/>
      <c r="R362" s="61"/>
      <c r="S362" s="61"/>
      <c r="T362" s="61"/>
      <c r="U362" s="61"/>
      <c r="V362" s="61"/>
      <c r="W362" s="61"/>
      <c r="X362" s="61"/>
      <c r="Y362" s="61"/>
      <c r="Z362" s="61"/>
    </row>
    <row r="363" ht="42.75" customHeight="1">
      <c r="A363" s="265" t="s">
        <v>454</v>
      </c>
      <c r="B363" s="265" t="str">
        <f>VLOOKUP($A363,Questions!$A$3:$X$333,2,0)&amp;""</f>
        <v>Have you implemented adversarial training or other model defense mechanisms to protect your ML-related features?</v>
      </c>
      <c r="C363" s="265" t="str">
        <f>VLOOKUP($A363,Questions!$A$3:$X$333,19,0)&amp;""</f>
        <v/>
      </c>
      <c r="D363" s="265" t="str">
        <f>VLOOKUP($A363,Questions!$A$3:$X$333,20,0)&amp;""</f>
        <v/>
      </c>
      <c r="E363" s="61"/>
      <c r="F363" s="61"/>
      <c r="G363" s="61"/>
      <c r="H363" s="61"/>
      <c r="I363" s="61"/>
      <c r="J363" s="61"/>
      <c r="K363" s="61"/>
      <c r="L363" s="61"/>
      <c r="M363" s="61"/>
      <c r="N363" s="61"/>
      <c r="O363" s="61"/>
      <c r="P363" s="61"/>
      <c r="Q363" s="61"/>
      <c r="R363" s="61"/>
      <c r="S363" s="61"/>
      <c r="T363" s="61"/>
      <c r="U363" s="61"/>
      <c r="V363" s="61"/>
      <c r="W363" s="61"/>
      <c r="X363" s="61"/>
      <c r="Y363" s="61"/>
      <c r="Z363" s="61"/>
    </row>
    <row r="364" ht="42.75" customHeight="1">
      <c r="A364" s="265" t="s">
        <v>455</v>
      </c>
      <c r="B364" s="265" t="str">
        <f>VLOOKUP($A364,Questions!$A$3:$X$333,2,0)&amp;""</f>
        <v>Do you make your ML model transparent through documentation and log inputs and outputs?</v>
      </c>
      <c r="C364" s="265" t="str">
        <f>VLOOKUP($A364,Questions!$A$3:$X$333,19,0)&amp;""</f>
        <v/>
      </c>
      <c r="D364" s="265" t="str">
        <f>VLOOKUP($A364,Questions!$A$3:$X$333,20,0)&amp;""</f>
        <v/>
      </c>
      <c r="E364" s="61"/>
      <c r="F364" s="61"/>
      <c r="G364" s="61"/>
      <c r="H364" s="61"/>
      <c r="I364" s="61"/>
      <c r="J364" s="61"/>
      <c r="K364" s="61"/>
      <c r="L364" s="61"/>
      <c r="M364" s="61"/>
      <c r="N364" s="61"/>
      <c r="O364" s="61"/>
      <c r="P364" s="61"/>
      <c r="Q364" s="61"/>
      <c r="R364" s="61"/>
      <c r="S364" s="61"/>
      <c r="T364" s="61"/>
      <c r="U364" s="61"/>
      <c r="V364" s="61"/>
      <c r="W364" s="61"/>
      <c r="X364" s="61"/>
      <c r="Y364" s="61"/>
      <c r="Z364" s="61"/>
    </row>
    <row r="365" ht="42.75" customHeight="1">
      <c r="A365" s="265" t="s">
        <v>456</v>
      </c>
      <c r="B365" s="265" t="str">
        <f>VLOOKUP($A365,Questions!$A$3:$X$333,2,0)&amp;""</f>
        <v>Do you watermark your ML training data?</v>
      </c>
      <c r="C365" s="265" t="str">
        <f>VLOOKUP($A365,Questions!$A$3:$X$333,19,0)&amp;""</f>
        <v/>
      </c>
      <c r="D365" s="265" t="str">
        <f>VLOOKUP($A365,Questions!$A$3:$X$333,20,0)&amp;""</f>
        <v/>
      </c>
      <c r="E365" s="51" t="s">
        <v>696</v>
      </c>
      <c r="F365" s="61"/>
      <c r="G365" s="61"/>
      <c r="H365" s="61"/>
      <c r="I365" s="61"/>
      <c r="J365" s="61"/>
      <c r="K365" s="61"/>
      <c r="L365" s="61"/>
      <c r="M365" s="61"/>
      <c r="N365" s="61"/>
      <c r="O365" s="61"/>
      <c r="P365" s="61"/>
      <c r="Q365" s="61"/>
      <c r="R365" s="61"/>
      <c r="S365" s="61"/>
      <c r="T365" s="61"/>
      <c r="U365" s="61"/>
      <c r="V365" s="61"/>
      <c r="W365" s="61"/>
      <c r="X365" s="61"/>
      <c r="Y365" s="61"/>
      <c r="Z365" s="61"/>
    </row>
    <row r="366" ht="42.75" customHeight="1">
      <c r="A366" s="18" t="str">
        <f>VLOOKUP(LEFT($A367,4),'Auto Responses'!$N$4:$O$38,2,0)&amp;""</f>
        <v> AI Large Language Model (LLM)</v>
      </c>
      <c r="B366" s="18"/>
      <c r="C366" s="32" t="str">
        <f>Questions!$S$2</f>
        <v>Reason for Question</v>
      </c>
      <c r="D366" s="32" t="str">
        <f>Questions!$T$2</f>
        <v>Follow-Up Inquiries/Responses</v>
      </c>
      <c r="E366" s="61"/>
      <c r="F366" s="61"/>
      <c r="G366" s="61"/>
      <c r="H366" s="61"/>
      <c r="I366" s="61"/>
      <c r="J366" s="61"/>
      <c r="K366" s="61"/>
      <c r="L366" s="61"/>
      <c r="M366" s="61"/>
      <c r="N366" s="61"/>
      <c r="O366" s="61"/>
      <c r="P366" s="61"/>
      <c r="Q366" s="61"/>
      <c r="R366" s="61"/>
      <c r="S366" s="61"/>
      <c r="T366" s="61"/>
      <c r="U366" s="61"/>
      <c r="V366" s="61"/>
      <c r="W366" s="61"/>
      <c r="X366" s="61"/>
      <c r="Y366" s="61"/>
      <c r="Z366" s="61"/>
    </row>
    <row r="367" ht="42.75" customHeight="1">
      <c r="A367" s="265" t="s">
        <v>457</v>
      </c>
      <c r="B367" s="265" t="str">
        <f>VLOOKUP($A367,Questions!$A$3:$X$333,2,0)&amp;""</f>
        <v>Do you limit your solution's LLM privileges by default?*</v>
      </c>
      <c r="C367" s="265" t="str">
        <f>VLOOKUP($A367,Questions!$A$3:$X$333,19,0)&amp;""</f>
        <v>To be added in a later version</v>
      </c>
      <c r="D367" s="265" t="str">
        <f>VLOOKUP($A367,Questions!$A$3:$X$333,20,0)&amp;""</f>
        <v>To be added in a later version</v>
      </c>
      <c r="E367" s="61"/>
      <c r="F367" s="61"/>
      <c r="G367" s="61"/>
      <c r="H367" s="61"/>
      <c r="I367" s="61"/>
      <c r="J367" s="61"/>
      <c r="K367" s="61"/>
      <c r="L367" s="61"/>
      <c r="M367" s="61"/>
      <c r="N367" s="61"/>
      <c r="O367" s="61"/>
      <c r="P367" s="61"/>
      <c r="Q367" s="61"/>
      <c r="R367" s="61"/>
      <c r="S367" s="61"/>
      <c r="T367" s="61"/>
      <c r="U367" s="61"/>
      <c r="V367" s="61"/>
      <c r="W367" s="61"/>
      <c r="X367" s="61"/>
      <c r="Y367" s="61"/>
      <c r="Z367" s="61"/>
    </row>
    <row r="368" ht="42.75" customHeight="1">
      <c r="A368" s="265" t="s">
        <v>459</v>
      </c>
      <c r="B368" s="265" t="str">
        <f>VLOOKUP($A368,Questions!$A$3:$X$333,2,0)&amp;""</f>
        <v>Is your LLM training data vetted, validated, and verified before training the solution's AI model?*</v>
      </c>
      <c r="C368" s="265" t="str">
        <f>VLOOKUP($A368,Questions!$A$3:$X$333,19,0)&amp;""</f>
        <v/>
      </c>
      <c r="D368" s="265" t="str">
        <f>VLOOKUP($A368,Questions!$A$3:$X$333,20,0)&amp;""</f>
        <v/>
      </c>
      <c r="E368" s="61"/>
      <c r="F368" s="61"/>
      <c r="G368" s="61"/>
      <c r="H368" s="61"/>
      <c r="I368" s="61"/>
      <c r="J368" s="61"/>
      <c r="K368" s="61"/>
      <c r="L368" s="61"/>
      <c r="M368" s="61"/>
      <c r="N368" s="61"/>
      <c r="O368" s="61"/>
      <c r="P368" s="61"/>
      <c r="Q368" s="61"/>
      <c r="R368" s="61"/>
      <c r="S368" s="61"/>
      <c r="T368" s="61"/>
      <c r="U368" s="61"/>
      <c r="V368" s="61"/>
      <c r="W368" s="61"/>
      <c r="X368" s="61"/>
      <c r="Y368" s="61"/>
      <c r="Z368" s="61"/>
    </row>
    <row r="369" ht="42.75" customHeight="1">
      <c r="A369" s="265" t="s">
        <v>461</v>
      </c>
      <c r="B369" s="265" t="str">
        <f>VLOOKUP($A369,Questions!$A$3:$X$333,2,0)&amp;""</f>
        <v>Do any actions taken by your solution's LLM features or plugins require human intervention?*</v>
      </c>
      <c r="C369" s="265" t="str">
        <f>VLOOKUP($A369,Questions!$A$3:$X$333,19,0)&amp;""</f>
        <v/>
      </c>
      <c r="D369" s="265" t="str">
        <f>VLOOKUP($A369,Questions!$A$3:$X$333,20,0)&amp;""</f>
        <v/>
      </c>
      <c r="E369" s="61"/>
      <c r="F369" s="61"/>
      <c r="G369" s="61"/>
      <c r="H369" s="61"/>
      <c r="I369" s="61"/>
      <c r="J369" s="61"/>
      <c r="K369" s="61"/>
      <c r="L369" s="61"/>
      <c r="M369" s="61"/>
      <c r="N369" s="61"/>
      <c r="O369" s="61"/>
      <c r="P369" s="61"/>
      <c r="Q369" s="61"/>
      <c r="R369" s="61"/>
      <c r="S369" s="61"/>
      <c r="T369" s="61"/>
      <c r="U369" s="61"/>
      <c r="V369" s="61"/>
      <c r="W369" s="61"/>
      <c r="X369" s="61"/>
      <c r="Y369" s="61"/>
      <c r="Z369" s="61"/>
    </row>
    <row r="370" ht="42.75" customHeight="1">
      <c r="A370" s="265" t="s">
        <v>463</v>
      </c>
      <c r="B370" s="265" t="str">
        <f>VLOOKUP($A370,Questions!$A$3:$X$333,2,0)&amp;""</f>
        <v>Do you limit multiple LLM model plugins being called as part of a single input?*</v>
      </c>
      <c r="C370" s="265" t="str">
        <f>VLOOKUP($A370,Questions!$A$3:$X$333,19,0)&amp;""</f>
        <v/>
      </c>
      <c r="D370" s="265" t="str">
        <f>VLOOKUP($A370,Questions!$A$3:$X$333,20,0)&amp;""</f>
        <v/>
      </c>
      <c r="E370" s="61"/>
      <c r="F370" s="61"/>
      <c r="G370" s="61"/>
      <c r="H370" s="61"/>
      <c r="I370" s="61"/>
      <c r="J370" s="61"/>
      <c r="K370" s="61"/>
      <c r="L370" s="61"/>
      <c r="M370" s="61"/>
      <c r="N370" s="61"/>
      <c r="O370" s="61"/>
      <c r="P370" s="61"/>
      <c r="Q370" s="61"/>
      <c r="R370" s="61"/>
      <c r="S370" s="61"/>
      <c r="T370" s="61"/>
      <c r="U370" s="61"/>
      <c r="V370" s="61"/>
      <c r="W370" s="61"/>
      <c r="X370" s="61"/>
      <c r="Y370" s="61"/>
      <c r="Z370" s="61"/>
    </row>
    <row r="371" ht="42.75" customHeight="1">
      <c r="A371" s="265" t="s">
        <v>465</v>
      </c>
      <c r="B371" s="265" t="str">
        <f>VLOOKUP($A371,Questions!$A$3:$X$333,2,0)&amp;""</f>
        <v>Do you limit your solution's LLM resource use per request, per step, and per action?</v>
      </c>
      <c r="C371" s="265" t="str">
        <f>VLOOKUP($A371,Questions!$A$3:$X$333,19,0)&amp;""</f>
        <v/>
      </c>
      <c r="D371" s="265" t="str">
        <f>VLOOKUP($A371,Questions!$A$3:$X$333,20,0)&amp;""</f>
        <v/>
      </c>
      <c r="E371" s="61"/>
      <c r="F371" s="61"/>
      <c r="G371" s="61"/>
      <c r="H371" s="61"/>
      <c r="I371" s="61"/>
      <c r="J371" s="61"/>
      <c r="K371" s="61"/>
      <c r="L371" s="61"/>
      <c r="M371" s="61"/>
      <c r="N371" s="61"/>
      <c r="O371" s="61"/>
      <c r="P371" s="61"/>
      <c r="Q371" s="61"/>
      <c r="R371" s="61"/>
      <c r="S371" s="61"/>
      <c r="T371" s="61"/>
      <c r="U371" s="61"/>
      <c r="V371" s="61"/>
      <c r="W371" s="61"/>
      <c r="X371" s="61"/>
      <c r="Y371" s="61"/>
      <c r="Z371" s="61"/>
    </row>
    <row r="372" ht="42.75" customHeight="1">
      <c r="A372" s="265" t="s">
        <v>467</v>
      </c>
      <c r="B372" s="265" t="str">
        <f>VLOOKUP($A372,Questions!$A$3:$X$333,2,0)&amp;""</f>
        <v>Do you leverage LLM model tuning or other model validation mechanisms?</v>
      </c>
      <c r="C372" s="265" t="str">
        <f>VLOOKUP($A372,Questions!$A$3:$X$333,19,0)&amp;""</f>
        <v/>
      </c>
      <c r="D372" s="265" t="str">
        <f>VLOOKUP($A372,Questions!$A$3:$X$333,20,0)&amp;""</f>
        <v/>
      </c>
      <c r="E372" s="51" t="s">
        <v>696</v>
      </c>
      <c r="F372" s="61"/>
      <c r="G372" s="61"/>
      <c r="H372" s="61"/>
      <c r="I372" s="61"/>
      <c r="J372" s="61"/>
      <c r="K372" s="61"/>
      <c r="L372" s="61"/>
      <c r="M372" s="61"/>
      <c r="N372" s="61"/>
      <c r="O372" s="61"/>
      <c r="P372" s="61"/>
      <c r="Q372" s="61"/>
      <c r="R372" s="61"/>
      <c r="S372" s="61"/>
      <c r="T372" s="61"/>
      <c r="U372" s="61"/>
      <c r="V372" s="61"/>
      <c r="W372" s="61"/>
      <c r="X372" s="61"/>
      <c r="Y372" s="61"/>
      <c r="Z372" s="61"/>
    </row>
    <row r="373" ht="15.75" customHeight="1">
      <c r="A373" s="95" t="s">
        <v>469</v>
      </c>
      <c r="B373" s="2"/>
      <c r="C373" s="3"/>
      <c r="D373" s="4"/>
      <c r="E373" s="61"/>
      <c r="F373" s="61"/>
      <c r="G373" s="61"/>
      <c r="H373" s="61"/>
      <c r="I373" s="61"/>
      <c r="J373" s="61"/>
      <c r="K373" s="61"/>
      <c r="L373" s="61"/>
      <c r="M373" s="61"/>
      <c r="N373" s="61"/>
      <c r="O373" s="61"/>
      <c r="P373" s="61"/>
      <c r="Q373" s="61"/>
      <c r="R373" s="61"/>
      <c r="S373" s="61"/>
      <c r="T373" s="61"/>
      <c r="U373" s="61"/>
      <c r="V373" s="61"/>
      <c r="W373" s="61"/>
      <c r="X373" s="61"/>
      <c r="Y373" s="61"/>
      <c r="Z373" s="61"/>
    </row>
    <row r="374" ht="15.75" customHeight="1">
      <c r="A374" s="61"/>
      <c r="B374" s="2"/>
      <c r="C374" s="3"/>
      <c r="D374" s="4"/>
      <c r="E374" s="61"/>
      <c r="F374" s="61"/>
      <c r="G374" s="61"/>
      <c r="H374" s="61"/>
      <c r="I374" s="61"/>
      <c r="J374" s="61"/>
      <c r="K374" s="61"/>
      <c r="L374" s="61"/>
      <c r="M374" s="61"/>
      <c r="N374" s="61"/>
      <c r="O374" s="61"/>
      <c r="P374" s="61"/>
      <c r="Q374" s="61"/>
      <c r="R374" s="61"/>
      <c r="S374" s="61"/>
      <c r="T374" s="61"/>
      <c r="U374" s="61"/>
      <c r="V374" s="61"/>
      <c r="W374" s="61"/>
      <c r="X374" s="61"/>
      <c r="Y374" s="61"/>
      <c r="Z374" s="61"/>
    </row>
    <row r="375" ht="15.75" customHeight="1">
      <c r="A375" s="61"/>
      <c r="B375" s="2"/>
      <c r="C375" s="3"/>
      <c r="D375" s="4"/>
      <c r="E375" s="61"/>
      <c r="F375" s="61"/>
      <c r="G375" s="61"/>
      <c r="H375" s="61"/>
      <c r="I375" s="61"/>
      <c r="J375" s="61"/>
      <c r="K375" s="61"/>
      <c r="L375" s="61"/>
      <c r="M375" s="61"/>
      <c r="N375" s="61"/>
      <c r="O375" s="61"/>
      <c r="P375" s="61"/>
      <c r="Q375" s="61"/>
      <c r="R375" s="61"/>
      <c r="S375" s="61"/>
      <c r="T375" s="61"/>
      <c r="U375" s="61"/>
      <c r="V375" s="61"/>
      <c r="W375" s="61"/>
      <c r="X375" s="61"/>
      <c r="Y375" s="61"/>
      <c r="Z375" s="61"/>
    </row>
    <row r="376" ht="15.75" customHeight="1">
      <c r="A376" s="61"/>
      <c r="B376" s="2"/>
      <c r="C376" s="3"/>
      <c r="D376" s="4"/>
      <c r="E376" s="61"/>
      <c r="F376" s="61"/>
      <c r="G376" s="61"/>
      <c r="H376" s="61"/>
      <c r="I376" s="61"/>
      <c r="J376" s="61"/>
      <c r="K376" s="61"/>
      <c r="L376" s="61"/>
      <c r="M376" s="61"/>
      <c r="N376" s="61"/>
      <c r="O376" s="61"/>
      <c r="P376" s="61"/>
      <c r="Q376" s="61"/>
      <c r="R376" s="61"/>
      <c r="S376" s="61"/>
      <c r="T376" s="61"/>
      <c r="U376" s="61"/>
      <c r="V376" s="61"/>
      <c r="W376" s="61"/>
      <c r="X376" s="61"/>
      <c r="Y376" s="61"/>
      <c r="Z376" s="61"/>
    </row>
    <row r="377" ht="15.75" customHeight="1">
      <c r="A377" s="61"/>
      <c r="B377" s="2"/>
      <c r="C377" s="3"/>
      <c r="D377" s="4"/>
      <c r="E377" s="61"/>
      <c r="F377" s="61"/>
      <c r="G377" s="61"/>
      <c r="H377" s="61"/>
      <c r="I377" s="61"/>
      <c r="J377" s="61"/>
      <c r="K377" s="61"/>
      <c r="L377" s="61"/>
      <c r="M377" s="61"/>
      <c r="N377" s="61"/>
      <c r="O377" s="61"/>
      <c r="P377" s="61"/>
      <c r="Q377" s="61"/>
      <c r="R377" s="61"/>
      <c r="S377" s="61"/>
      <c r="T377" s="61"/>
      <c r="U377" s="61"/>
      <c r="V377" s="61"/>
      <c r="W377" s="61"/>
      <c r="X377" s="61"/>
      <c r="Y377" s="61"/>
      <c r="Z377" s="61"/>
    </row>
    <row r="378" ht="15.75" customHeight="1">
      <c r="A378" s="61"/>
      <c r="B378" s="2"/>
      <c r="C378" s="3"/>
      <c r="D378" s="4"/>
      <c r="E378" s="61"/>
      <c r="F378" s="61"/>
      <c r="G378" s="61"/>
      <c r="H378" s="61"/>
      <c r="I378" s="61"/>
      <c r="J378" s="61"/>
      <c r="K378" s="61"/>
      <c r="L378" s="61"/>
      <c r="M378" s="61"/>
      <c r="N378" s="61"/>
      <c r="O378" s="61"/>
      <c r="P378" s="61"/>
      <c r="Q378" s="61"/>
      <c r="R378" s="61"/>
      <c r="S378" s="61"/>
      <c r="T378" s="61"/>
      <c r="U378" s="61"/>
      <c r="V378" s="61"/>
      <c r="W378" s="61"/>
      <c r="X378" s="61"/>
      <c r="Y378" s="61"/>
      <c r="Z378" s="61"/>
    </row>
    <row r="379" ht="15.75" customHeight="1">
      <c r="A379" s="61"/>
      <c r="B379" s="2"/>
      <c r="C379" s="3"/>
      <c r="D379" s="4"/>
      <c r="E379" s="61"/>
      <c r="F379" s="61"/>
      <c r="G379" s="61"/>
      <c r="H379" s="61"/>
      <c r="I379" s="61"/>
      <c r="J379" s="61"/>
      <c r="K379" s="61"/>
      <c r="L379" s="61"/>
      <c r="M379" s="61"/>
      <c r="N379" s="61"/>
      <c r="O379" s="61"/>
      <c r="P379" s="61"/>
      <c r="Q379" s="61"/>
      <c r="R379" s="61"/>
      <c r="S379" s="61"/>
      <c r="T379" s="61"/>
      <c r="U379" s="61"/>
      <c r="V379" s="61"/>
      <c r="W379" s="61"/>
      <c r="X379" s="61"/>
      <c r="Y379" s="61"/>
      <c r="Z379" s="61"/>
    </row>
    <row r="380" ht="15.75" customHeight="1">
      <c r="A380" s="61"/>
      <c r="B380" s="2"/>
      <c r="C380" s="3"/>
      <c r="D380" s="4"/>
      <c r="E380" s="61"/>
      <c r="F380" s="61"/>
      <c r="G380" s="61"/>
      <c r="H380" s="61"/>
      <c r="I380" s="61"/>
      <c r="J380" s="61"/>
      <c r="K380" s="61"/>
      <c r="L380" s="61"/>
      <c r="M380" s="61"/>
      <c r="N380" s="61"/>
      <c r="O380" s="61"/>
      <c r="P380" s="61"/>
      <c r="Q380" s="61"/>
      <c r="R380" s="61"/>
      <c r="S380" s="61"/>
      <c r="T380" s="61"/>
      <c r="U380" s="61"/>
      <c r="V380" s="61"/>
      <c r="W380" s="61"/>
      <c r="X380" s="61"/>
      <c r="Y380" s="61"/>
      <c r="Z380" s="61"/>
    </row>
    <row r="381" ht="15.75" customHeight="1">
      <c r="A381" s="61"/>
      <c r="B381" s="2"/>
      <c r="C381" s="3"/>
      <c r="D381" s="4"/>
      <c r="E381" s="61"/>
      <c r="F381" s="61"/>
      <c r="G381" s="61"/>
      <c r="H381" s="61"/>
      <c r="I381" s="61"/>
      <c r="J381" s="61"/>
      <c r="K381" s="61"/>
      <c r="L381" s="61"/>
      <c r="M381" s="61"/>
      <c r="N381" s="61"/>
      <c r="O381" s="61"/>
      <c r="P381" s="61"/>
      <c r="Q381" s="61"/>
      <c r="R381" s="61"/>
      <c r="S381" s="61"/>
      <c r="T381" s="61"/>
      <c r="U381" s="61"/>
      <c r="V381" s="61"/>
      <c r="W381" s="61"/>
      <c r="X381" s="61"/>
      <c r="Y381" s="61"/>
      <c r="Z381" s="61"/>
    </row>
    <row r="382" ht="15.75" customHeight="1">
      <c r="A382" s="61"/>
      <c r="B382" s="2"/>
      <c r="C382" s="3"/>
      <c r="D382" s="4"/>
      <c r="E382" s="61"/>
      <c r="F382" s="61"/>
      <c r="G382" s="61"/>
      <c r="H382" s="61"/>
      <c r="I382" s="61"/>
      <c r="J382" s="61"/>
      <c r="K382" s="61"/>
      <c r="L382" s="61"/>
      <c r="M382" s="61"/>
      <c r="N382" s="61"/>
      <c r="O382" s="61"/>
      <c r="P382" s="61"/>
      <c r="Q382" s="61"/>
      <c r="R382" s="61"/>
      <c r="S382" s="61"/>
      <c r="T382" s="61"/>
      <c r="U382" s="61"/>
      <c r="V382" s="61"/>
      <c r="W382" s="61"/>
      <c r="X382" s="61"/>
      <c r="Y382" s="61"/>
      <c r="Z382" s="61"/>
    </row>
    <row r="383" ht="15.75" customHeight="1">
      <c r="A383" s="61"/>
      <c r="B383" s="2"/>
      <c r="C383" s="3"/>
      <c r="D383" s="4"/>
      <c r="E383" s="61"/>
      <c r="F383" s="61"/>
      <c r="G383" s="61"/>
      <c r="H383" s="61"/>
      <c r="I383" s="61"/>
      <c r="J383" s="61"/>
      <c r="K383" s="61"/>
      <c r="L383" s="61"/>
      <c r="M383" s="61"/>
      <c r="N383" s="61"/>
      <c r="O383" s="61"/>
      <c r="P383" s="61"/>
      <c r="Q383" s="61"/>
      <c r="R383" s="61"/>
      <c r="S383" s="61"/>
      <c r="T383" s="61"/>
      <c r="U383" s="61"/>
      <c r="V383" s="61"/>
      <c r="W383" s="61"/>
      <c r="X383" s="61"/>
      <c r="Y383" s="61"/>
      <c r="Z383" s="61"/>
    </row>
    <row r="384" ht="15.75" customHeight="1">
      <c r="A384" s="61"/>
      <c r="B384" s="2"/>
      <c r="C384" s="3"/>
      <c r="D384" s="4"/>
      <c r="E384" s="61"/>
      <c r="F384" s="61"/>
      <c r="G384" s="61"/>
      <c r="H384" s="61"/>
      <c r="I384" s="61"/>
      <c r="J384" s="61"/>
      <c r="K384" s="61"/>
      <c r="L384" s="61"/>
      <c r="M384" s="61"/>
      <c r="N384" s="61"/>
      <c r="O384" s="61"/>
      <c r="P384" s="61"/>
      <c r="Q384" s="61"/>
      <c r="R384" s="61"/>
      <c r="S384" s="61"/>
      <c r="T384" s="61"/>
      <c r="U384" s="61"/>
      <c r="V384" s="61"/>
      <c r="W384" s="61"/>
      <c r="X384" s="61"/>
      <c r="Y384" s="61"/>
      <c r="Z384" s="61"/>
    </row>
    <row r="385" ht="15.75" customHeight="1">
      <c r="A385" s="61"/>
      <c r="B385" s="2"/>
      <c r="C385" s="3"/>
      <c r="D385" s="4"/>
      <c r="E385" s="61"/>
      <c r="F385" s="61"/>
      <c r="G385" s="61"/>
      <c r="H385" s="61"/>
      <c r="I385" s="61"/>
      <c r="J385" s="61"/>
      <c r="K385" s="61"/>
      <c r="L385" s="61"/>
      <c r="M385" s="61"/>
      <c r="N385" s="61"/>
      <c r="O385" s="61"/>
      <c r="P385" s="61"/>
      <c r="Q385" s="61"/>
      <c r="R385" s="61"/>
      <c r="S385" s="61"/>
      <c r="T385" s="61"/>
      <c r="U385" s="61"/>
      <c r="V385" s="61"/>
      <c r="W385" s="61"/>
      <c r="X385" s="61"/>
      <c r="Y385" s="61"/>
      <c r="Z385" s="61"/>
    </row>
    <row r="386" ht="15.75" customHeight="1">
      <c r="A386" s="61"/>
      <c r="B386" s="2"/>
      <c r="C386" s="3"/>
      <c r="D386" s="4"/>
      <c r="E386" s="61"/>
      <c r="F386" s="61"/>
      <c r="G386" s="61"/>
      <c r="H386" s="61"/>
      <c r="I386" s="61"/>
      <c r="J386" s="61"/>
      <c r="K386" s="61"/>
      <c r="L386" s="61"/>
      <c r="M386" s="61"/>
      <c r="N386" s="61"/>
      <c r="O386" s="61"/>
      <c r="P386" s="61"/>
      <c r="Q386" s="61"/>
      <c r="R386" s="61"/>
      <c r="S386" s="61"/>
      <c r="T386" s="61"/>
      <c r="U386" s="61"/>
      <c r="V386" s="61"/>
      <c r="W386" s="61"/>
      <c r="X386" s="61"/>
      <c r="Y386" s="61"/>
      <c r="Z386" s="61"/>
    </row>
    <row r="387" ht="15.75" customHeight="1">
      <c r="A387" s="61"/>
      <c r="B387" s="2"/>
      <c r="C387" s="3"/>
      <c r="D387" s="4"/>
      <c r="E387" s="61"/>
      <c r="F387" s="61"/>
      <c r="G387" s="61"/>
      <c r="H387" s="61"/>
      <c r="I387" s="61"/>
      <c r="J387" s="61"/>
      <c r="K387" s="61"/>
      <c r="L387" s="61"/>
      <c r="M387" s="61"/>
      <c r="N387" s="61"/>
      <c r="O387" s="61"/>
      <c r="P387" s="61"/>
      <c r="Q387" s="61"/>
      <c r="R387" s="61"/>
      <c r="S387" s="61"/>
      <c r="T387" s="61"/>
      <c r="U387" s="61"/>
      <c r="V387" s="61"/>
      <c r="W387" s="61"/>
      <c r="X387" s="61"/>
      <c r="Y387" s="61"/>
      <c r="Z387" s="61"/>
    </row>
    <row r="388" ht="15.75" customHeight="1">
      <c r="A388" s="61"/>
      <c r="B388" s="2"/>
      <c r="C388" s="3"/>
      <c r="D388" s="4"/>
      <c r="E388" s="61"/>
      <c r="F388" s="61"/>
      <c r="G388" s="61"/>
      <c r="H388" s="61"/>
      <c r="I388" s="61"/>
      <c r="J388" s="61"/>
      <c r="K388" s="61"/>
      <c r="L388" s="61"/>
      <c r="M388" s="61"/>
      <c r="N388" s="61"/>
      <c r="O388" s="61"/>
      <c r="P388" s="61"/>
      <c r="Q388" s="61"/>
      <c r="R388" s="61"/>
      <c r="S388" s="61"/>
      <c r="T388" s="61"/>
      <c r="U388" s="61"/>
      <c r="V388" s="61"/>
      <c r="W388" s="61"/>
      <c r="X388" s="61"/>
      <c r="Y388" s="61"/>
      <c r="Z388" s="61"/>
    </row>
    <row r="389" ht="15.75" customHeight="1">
      <c r="A389" s="61"/>
      <c r="B389" s="2"/>
      <c r="C389" s="3"/>
      <c r="D389" s="4"/>
      <c r="E389" s="61"/>
      <c r="F389" s="61"/>
      <c r="G389" s="61"/>
      <c r="H389" s="61"/>
      <c r="I389" s="61"/>
      <c r="J389" s="61"/>
      <c r="K389" s="61"/>
      <c r="L389" s="61"/>
      <c r="M389" s="61"/>
      <c r="N389" s="61"/>
      <c r="O389" s="61"/>
      <c r="P389" s="61"/>
      <c r="Q389" s="61"/>
      <c r="R389" s="61"/>
      <c r="S389" s="61"/>
      <c r="T389" s="61"/>
      <c r="U389" s="61"/>
      <c r="V389" s="61"/>
      <c r="W389" s="61"/>
      <c r="X389" s="61"/>
      <c r="Y389" s="61"/>
      <c r="Z389" s="61"/>
    </row>
    <row r="390" ht="15.75" customHeight="1">
      <c r="A390" s="61"/>
      <c r="B390" s="2"/>
      <c r="C390" s="3"/>
      <c r="D390" s="4"/>
      <c r="E390" s="61"/>
      <c r="F390" s="61"/>
      <c r="G390" s="61"/>
      <c r="H390" s="61"/>
      <c r="I390" s="61"/>
      <c r="J390" s="61"/>
      <c r="K390" s="61"/>
      <c r="L390" s="61"/>
      <c r="M390" s="61"/>
      <c r="N390" s="61"/>
      <c r="O390" s="61"/>
      <c r="P390" s="61"/>
      <c r="Q390" s="61"/>
      <c r="R390" s="61"/>
      <c r="S390" s="61"/>
      <c r="T390" s="61"/>
      <c r="U390" s="61"/>
      <c r="V390" s="61"/>
      <c r="W390" s="61"/>
      <c r="X390" s="61"/>
      <c r="Y390" s="61"/>
      <c r="Z390" s="61"/>
    </row>
    <row r="391" ht="15.75" customHeight="1">
      <c r="A391" s="61"/>
      <c r="B391" s="2"/>
      <c r="C391" s="3"/>
      <c r="D391" s="4"/>
      <c r="E391" s="61"/>
      <c r="F391" s="61"/>
      <c r="G391" s="61"/>
      <c r="H391" s="61"/>
      <c r="I391" s="61"/>
      <c r="J391" s="61"/>
      <c r="K391" s="61"/>
      <c r="L391" s="61"/>
      <c r="M391" s="61"/>
      <c r="N391" s="61"/>
      <c r="O391" s="61"/>
      <c r="P391" s="61"/>
      <c r="Q391" s="61"/>
      <c r="R391" s="61"/>
      <c r="S391" s="61"/>
      <c r="T391" s="61"/>
      <c r="U391" s="61"/>
      <c r="V391" s="61"/>
      <c r="W391" s="61"/>
      <c r="X391" s="61"/>
      <c r="Y391" s="61"/>
      <c r="Z391" s="61"/>
    </row>
    <row r="392" ht="15.75" customHeight="1">
      <c r="A392" s="61"/>
      <c r="B392" s="2"/>
      <c r="C392" s="3"/>
      <c r="D392" s="4"/>
      <c r="E392" s="61"/>
      <c r="F392" s="61"/>
      <c r="G392" s="61"/>
      <c r="H392" s="61"/>
      <c r="I392" s="61"/>
      <c r="J392" s="61"/>
      <c r="K392" s="61"/>
      <c r="L392" s="61"/>
      <c r="M392" s="61"/>
      <c r="N392" s="61"/>
      <c r="O392" s="61"/>
      <c r="P392" s="61"/>
      <c r="Q392" s="61"/>
      <c r="R392" s="61"/>
      <c r="S392" s="61"/>
      <c r="T392" s="61"/>
      <c r="U392" s="61"/>
      <c r="V392" s="61"/>
      <c r="W392" s="61"/>
      <c r="X392" s="61"/>
      <c r="Y392" s="61"/>
      <c r="Z392" s="61"/>
    </row>
    <row r="393" ht="15.75" customHeight="1">
      <c r="A393" s="61"/>
      <c r="B393" s="2"/>
      <c r="C393" s="3"/>
      <c r="D393" s="4"/>
      <c r="E393" s="61"/>
      <c r="F393" s="61"/>
      <c r="G393" s="61"/>
      <c r="H393" s="61"/>
      <c r="I393" s="61"/>
      <c r="J393" s="61"/>
      <c r="K393" s="61"/>
      <c r="L393" s="61"/>
      <c r="M393" s="61"/>
      <c r="N393" s="61"/>
      <c r="O393" s="61"/>
      <c r="P393" s="61"/>
      <c r="Q393" s="61"/>
      <c r="R393" s="61"/>
      <c r="S393" s="61"/>
      <c r="T393" s="61"/>
      <c r="U393" s="61"/>
      <c r="V393" s="61"/>
      <c r="W393" s="61"/>
      <c r="X393" s="61"/>
      <c r="Y393" s="61"/>
      <c r="Z393" s="61"/>
    </row>
    <row r="394" ht="15.75" customHeight="1">
      <c r="A394" s="61"/>
      <c r="B394" s="2"/>
      <c r="C394" s="3"/>
      <c r="D394" s="4"/>
      <c r="E394" s="61"/>
      <c r="F394" s="61"/>
      <c r="G394" s="61"/>
      <c r="H394" s="61"/>
      <c r="I394" s="61"/>
      <c r="J394" s="61"/>
      <c r="K394" s="61"/>
      <c r="L394" s="61"/>
      <c r="M394" s="61"/>
      <c r="N394" s="61"/>
      <c r="O394" s="61"/>
      <c r="P394" s="61"/>
      <c r="Q394" s="61"/>
      <c r="R394" s="61"/>
      <c r="S394" s="61"/>
      <c r="T394" s="61"/>
      <c r="U394" s="61"/>
      <c r="V394" s="61"/>
      <c r="W394" s="61"/>
      <c r="X394" s="61"/>
      <c r="Y394" s="61"/>
      <c r="Z394" s="61"/>
    </row>
    <row r="395" ht="15.75" customHeight="1">
      <c r="A395" s="61"/>
      <c r="B395" s="2"/>
      <c r="C395" s="3"/>
      <c r="D395" s="4"/>
      <c r="E395" s="61"/>
      <c r="F395" s="61"/>
      <c r="G395" s="61"/>
      <c r="H395" s="61"/>
      <c r="I395" s="61"/>
      <c r="J395" s="61"/>
      <c r="K395" s="61"/>
      <c r="L395" s="61"/>
      <c r="M395" s="61"/>
      <c r="N395" s="61"/>
      <c r="O395" s="61"/>
      <c r="P395" s="61"/>
      <c r="Q395" s="61"/>
      <c r="R395" s="61"/>
      <c r="S395" s="61"/>
      <c r="T395" s="61"/>
      <c r="U395" s="61"/>
      <c r="V395" s="61"/>
      <c r="W395" s="61"/>
      <c r="X395" s="61"/>
      <c r="Y395" s="61"/>
      <c r="Z395" s="61"/>
    </row>
    <row r="396" ht="15.75" customHeight="1">
      <c r="A396" s="61"/>
      <c r="B396" s="2"/>
      <c r="C396" s="3"/>
      <c r="D396" s="4"/>
      <c r="E396" s="61"/>
      <c r="F396" s="61"/>
      <c r="G396" s="61"/>
      <c r="H396" s="61"/>
      <c r="I396" s="61"/>
      <c r="J396" s="61"/>
      <c r="K396" s="61"/>
      <c r="L396" s="61"/>
      <c r="M396" s="61"/>
      <c r="N396" s="61"/>
      <c r="O396" s="61"/>
      <c r="P396" s="61"/>
      <c r="Q396" s="61"/>
      <c r="R396" s="61"/>
      <c r="S396" s="61"/>
      <c r="T396" s="61"/>
      <c r="U396" s="61"/>
      <c r="V396" s="61"/>
      <c r="W396" s="61"/>
      <c r="X396" s="61"/>
      <c r="Y396" s="61"/>
      <c r="Z396" s="61"/>
    </row>
    <row r="397" ht="15.75" customHeight="1">
      <c r="A397" s="61"/>
      <c r="B397" s="2"/>
      <c r="C397" s="3"/>
      <c r="D397" s="4"/>
      <c r="E397" s="61"/>
      <c r="F397" s="61"/>
      <c r="G397" s="61"/>
      <c r="H397" s="61"/>
      <c r="I397" s="61"/>
      <c r="J397" s="61"/>
      <c r="K397" s="61"/>
      <c r="L397" s="61"/>
      <c r="M397" s="61"/>
      <c r="N397" s="61"/>
      <c r="O397" s="61"/>
      <c r="P397" s="61"/>
      <c r="Q397" s="61"/>
      <c r="R397" s="61"/>
      <c r="S397" s="61"/>
      <c r="T397" s="61"/>
      <c r="U397" s="61"/>
      <c r="V397" s="61"/>
      <c r="W397" s="61"/>
      <c r="X397" s="61"/>
      <c r="Y397" s="61"/>
      <c r="Z397" s="61"/>
    </row>
    <row r="398" ht="15.75" customHeight="1">
      <c r="A398" s="61"/>
      <c r="B398" s="2"/>
      <c r="C398" s="3"/>
      <c r="D398" s="4"/>
      <c r="E398" s="61"/>
      <c r="F398" s="61"/>
      <c r="G398" s="61"/>
      <c r="H398" s="61"/>
      <c r="I398" s="61"/>
      <c r="J398" s="61"/>
      <c r="K398" s="61"/>
      <c r="L398" s="61"/>
      <c r="M398" s="61"/>
      <c r="N398" s="61"/>
      <c r="O398" s="61"/>
      <c r="P398" s="61"/>
      <c r="Q398" s="61"/>
      <c r="R398" s="61"/>
      <c r="S398" s="61"/>
      <c r="T398" s="61"/>
      <c r="U398" s="61"/>
      <c r="V398" s="61"/>
      <c r="W398" s="61"/>
      <c r="X398" s="61"/>
      <c r="Y398" s="61"/>
      <c r="Z398" s="61"/>
    </row>
    <row r="399" ht="15.75" customHeight="1">
      <c r="A399" s="61"/>
      <c r="B399" s="2"/>
      <c r="C399" s="3"/>
      <c r="D399" s="4"/>
      <c r="E399" s="61"/>
      <c r="F399" s="61"/>
      <c r="G399" s="61"/>
      <c r="H399" s="61"/>
      <c r="I399" s="61"/>
      <c r="J399" s="61"/>
      <c r="K399" s="61"/>
      <c r="L399" s="61"/>
      <c r="M399" s="61"/>
      <c r="N399" s="61"/>
      <c r="O399" s="61"/>
      <c r="P399" s="61"/>
      <c r="Q399" s="61"/>
      <c r="R399" s="61"/>
      <c r="S399" s="61"/>
      <c r="T399" s="61"/>
      <c r="U399" s="61"/>
      <c r="V399" s="61"/>
      <c r="W399" s="61"/>
      <c r="X399" s="61"/>
      <c r="Y399" s="61"/>
      <c r="Z399" s="61"/>
    </row>
    <row r="400" ht="15.75" customHeight="1">
      <c r="A400" s="61"/>
      <c r="B400" s="2"/>
      <c r="C400" s="3"/>
      <c r="D400" s="4"/>
      <c r="E400" s="61"/>
      <c r="F400" s="61"/>
      <c r="G400" s="61"/>
      <c r="H400" s="61"/>
      <c r="I400" s="61"/>
      <c r="J400" s="61"/>
      <c r="K400" s="61"/>
      <c r="L400" s="61"/>
      <c r="M400" s="61"/>
      <c r="N400" s="61"/>
      <c r="O400" s="61"/>
      <c r="P400" s="61"/>
      <c r="Q400" s="61"/>
      <c r="R400" s="61"/>
      <c r="S400" s="61"/>
      <c r="T400" s="61"/>
      <c r="U400" s="61"/>
      <c r="V400" s="61"/>
      <c r="W400" s="61"/>
      <c r="X400" s="61"/>
      <c r="Y400" s="61"/>
      <c r="Z400" s="61"/>
    </row>
    <row r="401" ht="15.75" customHeight="1">
      <c r="A401" s="61"/>
      <c r="B401" s="2"/>
      <c r="C401" s="3"/>
      <c r="D401" s="4"/>
      <c r="E401" s="61"/>
      <c r="F401" s="61"/>
      <c r="G401" s="61"/>
      <c r="H401" s="61"/>
      <c r="I401" s="61"/>
      <c r="J401" s="61"/>
      <c r="K401" s="61"/>
      <c r="L401" s="61"/>
      <c r="M401" s="61"/>
      <c r="N401" s="61"/>
      <c r="O401" s="61"/>
      <c r="P401" s="61"/>
      <c r="Q401" s="61"/>
      <c r="R401" s="61"/>
      <c r="S401" s="61"/>
      <c r="T401" s="61"/>
      <c r="U401" s="61"/>
      <c r="V401" s="61"/>
      <c r="W401" s="61"/>
      <c r="X401" s="61"/>
      <c r="Y401" s="61"/>
      <c r="Z401" s="61"/>
    </row>
    <row r="402" ht="15.75" customHeight="1">
      <c r="A402" s="61"/>
      <c r="B402" s="2"/>
      <c r="C402" s="3"/>
      <c r="D402" s="4"/>
      <c r="E402" s="61"/>
      <c r="F402" s="61"/>
      <c r="G402" s="61"/>
      <c r="H402" s="61"/>
      <c r="I402" s="61"/>
      <c r="J402" s="61"/>
      <c r="K402" s="61"/>
      <c r="L402" s="61"/>
      <c r="M402" s="61"/>
      <c r="N402" s="61"/>
      <c r="O402" s="61"/>
      <c r="P402" s="61"/>
      <c r="Q402" s="61"/>
      <c r="R402" s="61"/>
      <c r="S402" s="61"/>
      <c r="T402" s="61"/>
      <c r="U402" s="61"/>
      <c r="V402" s="61"/>
      <c r="W402" s="61"/>
      <c r="X402" s="61"/>
      <c r="Y402" s="61"/>
      <c r="Z402" s="61"/>
    </row>
    <row r="403" ht="15.75" customHeight="1">
      <c r="A403" s="61"/>
      <c r="B403" s="2"/>
      <c r="C403" s="3"/>
      <c r="D403" s="4"/>
      <c r="E403" s="61"/>
      <c r="F403" s="61"/>
      <c r="G403" s="61"/>
      <c r="H403" s="61"/>
      <c r="I403" s="61"/>
      <c r="J403" s="61"/>
      <c r="K403" s="61"/>
      <c r="L403" s="61"/>
      <c r="M403" s="61"/>
      <c r="N403" s="61"/>
      <c r="O403" s="61"/>
      <c r="P403" s="61"/>
      <c r="Q403" s="61"/>
      <c r="R403" s="61"/>
      <c r="S403" s="61"/>
      <c r="T403" s="61"/>
      <c r="U403" s="61"/>
      <c r="V403" s="61"/>
      <c r="W403" s="61"/>
      <c r="X403" s="61"/>
      <c r="Y403" s="61"/>
      <c r="Z403" s="61"/>
    </row>
    <row r="404" ht="15.75" customHeight="1">
      <c r="A404" s="61"/>
      <c r="B404" s="2"/>
      <c r="C404" s="3"/>
      <c r="D404" s="4"/>
      <c r="E404" s="61"/>
      <c r="F404" s="61"/>
      <c r="G404" s="61"/>
      <c r="H404" s="61"/>
      <c r="I404" s="61"/>
      <c r="J404" s="61"/>
      <c r="K404" s="61"/>
      <c r="L404" s="61"/>
      <c r="M404" s="61"/>
      <c r="N404" s="61"/>
      <c r="O404" s="61"/>
      <c r="P404" s="61"/>
      <c r="Q404" s="61"/>
      <c r="R404" s="61"/>
      <c r="S404" s="61"/>
      <c r="T404" s="61"/>
      <c r="U404" s="61"/>
      <c r="V404" s="61"/>
      <c r="W404" s="61"/>
      <c r="X404" s="61"/>
      <c r="Y404" s="61"/>
      <c r="Z404" s="61"/>
    </row>
    <row r="405" ht="15.75" customHeight="1">
      <c r="A405" s="61"/>
      <c r="B405" s="2"/>
      <c r="C405" s="3"/>
      <c r="D405" s="4"/>
      <c r="E405" s="61"/>
      <c r="F405" s="61"/>
      <c r="G405" s="61"/>
      <c r="H405" s="61"/>
      <c r="I405" s="61"/>
      <c r="J405" s="61"/>
      <c r="K405" s="61"/>
      <c r="L405" s="61"/>
      <c r="M405" s="61"/>
      <c r="N405" s="61"/>
      <c r="O405" s="61"/>
      <c r="P405" s="61"/>
      <c r="Q405" s="61"/>
      <c r="R405" s="61"/>
      <c r="S405" s="61"/>
      <c r="T405" s="61"/>
      <c r="U405" s="61"/>
      <c r="V405" s="61"/>
      <c r="W405" s="61"/>
      <c r="X405" s="61"/>
      <c r="Y405" s="61"/>
      <c r="Z405" s="61"/>
    </row>
    <row r="406" ht="15.75" customHeight="1">
      <c r="A406" s="61"/>
      <c r="B406" s="2"/>
      <c r="C406" s="3"/>
      <c r="D406" s="4"/>
      <c r="E406" s="61"/>
      <c r="F406" s="61"/>
      <c r="G406" s="61"/>
      <c r="H406" s="61"/>
      <c r="I406" s="61"/>
      <c r="J406" s="61"/>
      <c r="K406" s="61"/>
      <c r="L406" s="61"/>
      <c r="M406" s="61"/>
      <c r="N406" s="61"/>
      <c r="O406" s="61"/>
      <c r="P406" s="61"/>
      <c r="Q406" s="61"/>
      <c r="R406" s="61"/>
      <c r="S406" s="61"/>
      <c r="T406" s="61"/>
      <c r="U406" s="61"/>
      <c r="V406" s="61"/>
      <c r="W406" s="61"/>
      <c r="X406" s="61"/>
      <c r="Y406" s="61"/>
      <c r="Z406" s="61"/>
    </row>
    <row r="407" ht="15.75" customHeight="1">
      <c r="A407" s="61"/>
      <c r="B407" s="2"/>
      <c r="C407" s="3"/>
      <c r="D407" s="4"/>
      <c r="E407" s="61"/>
      <c r="F407" s="61"/>
      <c r="G407" s="61"/>
      <c r="H407" s="61"/>
      <c r="I407" s="61"/>
      <c r="J407" s="61"/>
      <c r="K407" s="61"/>
      <c r="L407" s="61"/>
      <c r="M407" s="61"/>
      <c r="N407" s="61"/>
      <c r="O407" s="61"/>
      <c r="P407" s="61"/>
      <c r="Q407" s="61"/>
      <c r="R407" s="61"/>
      <c r="S407" s="61"/>
      <c r="T407" s="61"/>
      <c r="U407" s="61"/>
      <c r="V407" s="61"/>
      <c r="W407" s="61"/>
      <c r="X407" s="61"/>
      <c r="Y407" s="61"/>
      <c r="Z407" s="61"/>
    </row>
    <row r="408" ht="15.75" customHeight="1">
      <c r="A408" s="61"/>
      <c r="B408" s="2"/>
      <c r="C408" s="3"/>
      <c r="D408" s="4"/>
      <c r="E408" s="61"/>
      <c r="F408" s="61"/>
      <c r="G408" s="61"/>
      <c r="H408" s="61"/>
      <c r="I408" s="61"/>
      <c r="J408" s="61"/>
      <c r="K408" s="61"/>
      <c r="L408" s="61"/>
      <c r="M408" s="61"/>
      <c r="N408" s="61"/>
      <c r="O408" s="61"/>
      <c r="P408" s="61"/>
      <c r="Q408" s="61"/>
      <c r="R408" s="61"/>
      <c r="S408" s="61"/>
      <c r="T408" s="61"/>
      <c r="U408" s="61"/>
      <c r="V408" s="61"/>
      <c r="W408" s="61"/>
      <c r="X408" s="61"/>
      <c r="Y408" s="61"/>
      <c r="Z408" s="61"/>
    </row>
    <row r="409" ht="15.75" customHeight="1">
      <c r="A409" s="61"/>
      <c r="B409" s="2"/>
      <c r="C409" s="3"/>
      <c r="D409" s="4"/>
      <c r="E409" s="61"/>
      <c r="F409" s="61"/>
      <c r="G409" s="61"/>
      <c r="H409" s="61"/>
      <c r="I409" s="61"/>
      <c r="J409" s="61"/>
      <c r="K409" s="61"/>
      <c r="L409" s="61"/>
      <c r="M409" s="61"/>
      <c r="N409" s="61"/>
      <c r="O409" s="61"/>
      <c r="P409" s="61"/>
      <c r="Q409" s="61"/>
      <c r="R409" s="61"/>
      <c r="S409" s="61"/>
      <c r="T409" s="61"/>
      <c r="U409" s="61"/>
      <c r="V409" s="61"/>
      <c r="W409" s="61"/>
      <c r="X409" s="61"/>
      <c r="Y409" s="61"/>
      <c r="Z409" s="61"/>
    </row>
    <row r="410" ht="15.75" customHeight="1">
      <c r="A410" s="61"/>
      <c r="B410" s="2"/>
      <c r="C410" s="3"/>
      <c r="D410" s="4"/>
      <c r="E410" s="61"/>
      <c r="F410" s="61"/>
      <c r="G410" s="61"/>
      <c r="H410" s="61"/>
      <c r="I410" s="61"/>
      <c r="J410" s="61"/>
      <c r="K410" s="61"/>
      <c r="L410" s="61"/>
      <c r="M410" s="61"/>
      <c r="N410" s="61"/>
      <c r="O410" s="61"/>
      <c r="P410" s="61"/>
      <c r="Q410" s="61"/>
      <c r="R410" s="61"/>
      <c r="S410" s="61"/>
      <c r="T410" s="61"/>
      <c r="U410" s="61"/>
      <c r="V410" s="61"/>
      <c r="W410" s="61"/>
      <c r="X410" s="61"/>
      <c r="Y410" s="61"/>
      <c r="Z410" s="61"/>
    </row>
    <row r="411" ht="15.75" customHeight="1">
      <c r="A411" s="61"/>
      <c r="B411" s="2"/>
      <c r="C411" s="3"/>
      <c r="D411" s="4"/>
      <c r="E411" s="61"/>
      <c r="F411" s="61"/>
      <c r="G411" s="61"/>
      <c r="H411" s="61"/>
      <c r="I411" s="61"/>
      <c r="J411" s="61"/>
      <c r="K411" s="61"/>
      <c r="L411" s="61"/>
      <c r="M411" s="61"/>
      <c r="N411" s="61"/>
      <c r="O411" s="61"/>
      <c r="P411" s="61"/>
      <c r="Q411" s="61"/>
      <c r="R411" s="61"/>
      <c r="S411" s="61"/>
      <c r="T411" s="61"/>
      <c r="U411" s="61"/>
      <c r="V411" s="61"/>
      <c r="W411" s="61"/>
      <c r="X411" s="61"/>
      <c r="Y411" s="61"/>
      <c r="Z411" s="61"/>
    </row>
    <row r="412" ht="15.75" customHeight="1">
      <c r="A412" s="61"/>
      <c r="B412" s="2"/>
      <c r="C412" s="3"/>
      <c r="D412" s="4"/>
      <c r="E412" s="61"/>
      <c r="F412" s="61"/>
      <c r="G412" s="61"/>
      <c r="H412" s="61"/>
      <c r="I412" s="61"/>
      <c r="J412" s="61"/>
      <c r="K412" s="61"/>
      <c r="L412" s="61"/>
      <c r="M412" s="61"/>
      <c r="N412" s="61"/>
      <c r="O412" s="61"/>
      <c r="P412" s="61"/>
      <c r="Q412" s="61"/>
      <c r="R412" s="61"/>
      <c r="S412" s="61"/>
      <c r="T412" s="61"/>
      <c r="U412" s="61"/>
      <c r="V412" s="61"/>
      <c r="W412" s="61"/>
      <c r="X412" s="61"/>
      <c r="Y412" s="61"/>
      <c r="Z412" s="61"/>
    </row>
    <row r="413" ht="15.75" customHeight="1">
      <c r="A413" s="61"/>
      <c r="B413" s="2"/>
      <c r="C413" s="3"/>
      <c r="D413" s="4"/>
      <c r="E413" s="61"/>
      <c r="F413" s="61"/>
      <c r="G413" s="61"/>
      <c r="H413" s="61"/>
      <c r="I413" s="61"/>
      <c r="J413" s="61"/>
      <c r="K413" s="61"/>
      <c r="L413" s="61"/>
      <c r="M413" s="61"/>
      <c r="N413" s="61"/>
      <c r="O413" s="61"/>
      <c r="P413" s="61"/>
      <c r="Q413" s="61"/>
      <c r="R413" s="61"/>
      <c r="S413" s="61"/>
      <c r="T413" s="61"/>
      <c r="U413" s="61"/>
      <c r="V413" s="61"/>
      <c r="W413" s="61"/>
      <c r="X413" s="61"/>
      <c r="Y413" s="61"/>
      <c r="Z413" s="61"/>
    </row>
    <row r="414" ht="15.75" customHeight="1">
      <c r="A414" s="61"/>
      <c r="B414" s="2"/>
      <c r="C414" s="3"/>
      <c r="D414" s="4"/>
      <c r="E414" s="61"/>
      <c r="F414" s="61"/>
      <c r="G414" s="61"/>
      <c r="H414" s="61"/>
      <c r="I414" s="61"/>
      <c r="J414" s="61"/>
      <c r="K414" s="61"/>
      <c r="L414" s="61"/>
      <c r="M414" s="61"/>
      <c r="N414" s="61"/>
      <c r="O414" s="61"/>
      <c r="P414" s="61"/>
      <c r="Q414" s="61"/>
      <c r="R414" s="61"/>
      <c r="S414" s="61"/>
      <c r="T414" s="61"/>
      <c r="U414" s="61"/>
      <c r="V414" s="61"/>
      <c r="W414" s="61"/>
      <c r="X414" s="61"/>
      <c r="Y414" s="61"/>
      <c r="Z414" s="61"/>
    </row>
    <row r="415" ht="15.75" customHeight="1">
      <c r="A415" s="61"/>
      <c r="B415" s="2"/>
      <c r="C415" s="3"/>
      <c r="D415" s="4"/>
      <c r="E415" s="61"/>
      <c r="F415" s="61"/>
      <c r="G415" s="61"/>
      <c r="H415" s="61"/>
      <c r="I415" s="61"/>
      <c r="J415" s="61"/>
      <c r="K415" s="61"/>
      <c r="L415" s="61"/>
      <c r="M415" s="61"/>
      <c r="N415" s="61"/>
      <c r="O415" s="61"/>
      <c r="P415" s="61"/>
      <c r="Q415" s="61"/>
      <c r="R415" s="61"/>
      <c r="S415" s="61"/>
      <c r="T415" s="61"/>
      <c r="U415" s="61"/>
      <c r="V415" s="61"/>
      <c r="W415" s="61"/>
      <c r="X415" s="61"/>
      <c r="Y415" s="61"/>
      <c r="Z415" s="61"/>
    </row>
    <row r="416" ht="15.75" customHeight="1">
      <c r="A416" s="61"/>
      <c r="B416" s="2"/>
      <c r="C416" s="3"/>
      <c r="D416" s="4"/>
      <c r="E416" s="61"/>
      <c r="F416" s="61"/>
      <c r="G416" s="61"/>
      <c r="H416" s="61"/>
      <c r="I416" s="61"/>
      <c r="J416" s="61"/>
      <c r="K416" s="61"/>
      <c r="L416" s="61"/>
      <c r="M416" s="61"/>
      <c r="N416" s="61"/>
      <c r="O416" s="61"/>
      <c r="P416" s="61"/>
      <c r="Q416" s="61"/>
      <c r="R416" s="61"/>
      <c r="S416" s="61"/>
      <c r="T416" s="61"/>
      <c r="U416" s="61"/>
      <c r="V416" s="61"/>
      <c r="W416" s="61"/>
      <c r="X416" s="61"/>
      <c r="Y416" s="61"/>
      <c r="Z416" s="61"/>
    </row>
    <row r="417" ht="15.75" customHeight="1">
      <c r="A417" s="61"/>
      <c r="B417" s="2"/>
      <c r="C417" s="3"/>
      <c r="D417" s="4"/>
      <c r="E417" s="61"/>
      <c r="F417" s="61"/>
      <c r="G417" s="61"/>
      <c r="H417" s="61"/>
      <c r="I417" s="61"/>
      <c r="J417" s="61"/>
      <c r="K417" s="61"/>
      <c r="L417" s="61"/>
      <c r="M417" s="61"/>
      <c r="N417" s="61"/>
      <c r="O417" s="61"/>
      <c r="P417" s="61"/>
      <c r="Q417" s="61"/>
      <c r="R417" s="61"/>
      <c r="S417" s="61"/>
      <c r="T417" s="61"/>
      <c r="U417" s="61"/>
      <c r="V417" s="61"/>
      <c r="W417" s="61"/>
      <c r="X417" s="61"/>
      <c r="Y417" s="61"/>
      <c r="Z417" s="61"/>
    </row>
    <row r="418" ht="15.75" customHeight="1">
      <c r="A418" s="61"/>
      <c r="B418" s="2"/>
      <c r="C418" s="3"/>
      <c r="D418" s="4"/>
      <c r="E418" s="61"/>
      <c r="F418" s="61"/>
      <c r="G418" s="61"/>
      <c r="H418" s="61"/>
      <c r="I418" s="61"/>
      <c r="J418" s="61"/>
      <c r="K418" s="61"/>
      <c r="L418" s="61"/>
      <c r="M418" s="61"/>
      <c r="N418" s="61"/>
      <c r="O418" s="61"/>
      <c r="P418" s="61"/>
      <c r="Q418" s="61"/>
      <c r="R418" s="61"/>
      <c r="S418" s="61"/>
      <c r="T418" s="61"/>
      <c r="U418" s="61"/>
      <c r="V418" s="61"/>
      <c r="W418" s="61"/>
      <c r="X418" s="61"/>
      <c r="Y418" s="61"/>
      <c r="Z418" s="61"/>
    </row>
    <row r="419" ht="15.75" customHeight="1">
      <c r="A419" s="61"/>
      <c r="B419" s="2"/>
      <c r="C419" s="3"/>
      <c r="D419" s="4"/>
      <c r="E419" s="61"/>
      <c r="F419" s="61"/>
      <c r="G419" s="61"/>
      <c r="H419" s="61"/>
      <c r="I419" s="61"/>
      <c r="J419" s="61"/>
      <c r="K419" s="61"/>
      <c r="L419" s="61"/>
      <c r="M419" s="61"/>
      <c r="N419" s="61"/>
      <c r="O419" s="61"/>
      <c r="P419" s="61"/>
      <c r="Q419" s="61"/>
      <c r="R419" s="61"/>
      <c r="S419" s="61"/>
      <c r="T419" s="61"/>
      <c r="U419" s="61"/>
      <c r="V419" s="61"/>
      <c r="W419" s="61"/>
      <c r="X419" s="61"/>
      <c r="Y419" s="61"/>
      <c r="Z419" s="61"/>
    </row>
    <row r="420" ht="15.75" customHeight="1">
      <c r="A420" s="61"/>
      <c r="B420" s="2"/>
      <c r="C420" s="3"/>
      <c r="D420" s="4"/>
      <c r="E420" s="61"/>
      <c r="F420" s="61"/>
      <c r="G420" s="61"/>
      <c r="H420" s="61"/>
      <c r="I420" s="61"/>
      <c r="J420" s="61"/>
      <c r="K420" s="61"/>
      <c r="L420" s="61"/>
      <c r="M420" s="61"/>
      <c r="N420" s="61"/>
      <c r="O420" s="61"/>
      <c r="P420" s="61"/>
      <c r="Q420" s="61"/>
      <c r="R420" s="61"/>
      <c r="S420" s="61"/>
      <c r="T420" s="61"/>
      <c r="U420" s="61"/>
      <c r="V420" s="61"/>
      <c r="W420" s="61"/>
      <c r="X420" s="61"/>
      <c r="Y420" s="61"/>
      <c r="Z420" s="61"/>
    </row>
    <row r="421" ht="15.75" customHeight="1">
      <c r="A421" s="61"/>
      <c r="B421" s="2"/>
      <c r="C421" s="3"/>
      <c r="D421" s="4"/>
      <c r="E421" s="61"/>
      <c r="F421" s="61"/>
      <c r="G421" s="61"/>
      <c r="H421" s="61"/>
      <c r="I421" s="61"/>
      <c r="J421" s="61"/>
      <c r="K421" s="61"/>
      <c r="L421" s="61"/>
      <c r="M421" s="61"/>
      <c r="N421" s="61"/>
      <c r="O421" s="61"/>
      <c r="P421" s="61"/>
      <c r="Q421" s="61"/>
      <c r="R421" s="61"/>
      <c r="S421" s="61"/>
      <c r="T421" s="61"/>
      <c r="U421" s="61"/>
      <c r="V421" s="61"/>
      <c r="W421" s="61"/>
      <c r="X421" s="61"/>
      <c r="Y421" s="61"/>
      <c r="Z421" s="61"/>
    </row>
    <row r="422" ht="15.75" customHeight="1">
      <c r="A422" s="61"/>
      <c r="B422" s="2"/>
      <c r="C422" s="3"/>
      <c r="D422" s="4"/>
      <c r="E422" s="61"/>
      <c r="F422" s="61"/>
      <c r="G422" s="61"/>
      <c r="H422" s="61"/>
      <c r="I422" s="61"/>
      <c r="J422" s="61"/>
      <c r="K422" s="61"/>
      <c r="L422" s="61"/>
      <c r="M422" s="61"/>
      <c r="N422" s="61"/>
      <c r="O422" s="61"/>
      <c r="P422" s="61"/>
      <c r="Q422" s="61"/>
      <c r="R422" s="61"/>
      <c r="S422" s="61"/>
      <c r="T422" s="61"/>
      <c r="U422" s="61"/>
      <c r="V422" s="61"/>
      <c r="W422" s="61"/>
      <c r="X422" s="61"/>
      <c r="Y422" s="61"/>
      <c r="Z422" s="61"/>
    </row>
    <row r="423" ht="15.75" customHeight="1">
      <c r="A423" s="61"/>
      <c r="B423" s="2"/>
      <c r="C423" s="3"/>
      <c r="D423" s="4"/>
      <c r="E423" s="61"/>
      <c r="F423" s="61"/>
      <c r="G423" s="61"/>
      <c r="H423" s="61"/>
      <c r="I423" s="61"/>
      <c r="J423" s="61"/>
      <c r="K423" s="61"/>
      <c r="L423" s="61"/>
      <c r="M423" s="61"/>
      <c r="N423" s="61"/>
      <c r="O423" s="61"/>
      <c r="P423" s="61"/>
      <c r="Q423" s="61"/>
      <c r="R423" s="61"/>
      <c r="S423" s="61"/>
      <c r="T423" s="61"/>
      <c r="U423" s="61"/>
      <c r="V423" s="61"/>
      <c r="W423" s="61"/>
      <c r="X423" s="61"/>
      <c r="Y423" s="61"/>
      <c r="Z423" s="61"/>
    </row>
    <row r="424" ht="15.75" customHeight="1">
      <c r="A424" s="61"/>
      <c r="B424" s="2"/>
      <c r="C424" s="3"/>
      <c r="D424" s="4"/>
      <c r="E424" s="61"/>
      <c r="F424" s="61"/>
      <c r="G424" s="61"/>
      <c r="H424" s="61"/>
      <c r="I424" s="61"/>
      <c r="J424" s="61"/>
      <c r="K424" s="61"/>
      <c r="L424" s="61"/>
      <c r="M424" s="61"/>
      <c r="N424" s="61"/>
      <c r="O424" s="61"/>
      <c r="P424" s="61"/>
      <c r="Q424" s="61"/>
      <c r="R424" s="61"/>
      <c r="S424" s="61"/>
      <c r="T424" s="61"/>
      <c r="U424" s="61"/>
      <c r="V424" s="61"/>
      <c r="W424" s="61"/>
      <c r="X424" s="61"/>
      <c r="Y424" s="61"/>
      <c r="Z424" s="61"/>
    </row>
    <row r="425" ht="15.75" customHeight="1">
      <c r="A425" s="61"/>
      <c r="B425" s="2"/>
      <c r="C425" s="3"/>
      <c r="D425" s="4"/>
      <c r="E425" s="61"/>
      <c r="F425" s="61"/>
      <c r="G425" s="61"/>
      <c r="H425" s="61"/>
      <c r="I425" s="61"/>
      <c r="J425" s="61"/>
      <c r="K425" s="61"/>
      <c r="L425" s="61"/>
      <c r="M425" s="61"/>
      <c r="N425" s="61"/>
      <c r="O425" s="61"/>
      <c r="P425" s="61"/>
      <c r="Q425" s="61"/>
      <c r="R425" s="61"/>
      <c r="S425" s="61"/>
      <c r="T425" s="61"/>
      <c r="U425" s="61"/>
      <c r="V425" s="61"/>
      <c r="W425" s="61"/>
      <c r="X425" s="61"/>
      <c r="Y425" s="61"/>
      <c r="Z425" s="61"/>
    </row>
    <row r="426" ht="15.75" customHeight="1">
      <c r="A426" s="61"/>
      <c r="B426" s="2"/>
      <c r="C426" s="3"/>
      <c r="D426" s="4"/>
      <c r="E426" s="61"/>
      <c r="F426" s="61"/>
      <c r="G426" s="61"/>
      <c r="H426" s="61"/>
      <c r="I426" s="61"/>
      <c r="J426" s="61"/>
      <c r="K426" s="61"/>
      <c r="L426" s="61"/>
      <c r="M426" s="61"/>
      <c r="N426" s="61"/>
      <c r="O426" s="61"/>
      <c r="P426" s="61"/>
      <c r="Q426" s="61"/>
      <c r="R426" s="61"/>
      <c r="S426" s="61"/>
      <c r="T426" s="61"/>
      <c r="U426" s="61"/>
      <c r="V426" s="61"/>
      <c r="W426" s="61"/>
      <c r="X426" s="61"/>
      <c r="Y426" s="61"/>
      <c r="Z426" s="61"/>
    </row>
    <row r="427" ht="15.75" customHeight="1">
      <c r="A427" s="61"/>
      <c r="B427" s="2"/>
      <c r="C427" s="3"/>
      <c r="D427" s="4"/>
      <c r="E427" s="61"/>
      <c r="F427" s="61"/>
      <c r="G427" s="61"/>
      <c r="H427" s="61"/>
      <c r="I427" s="61"/>
      <c r="J427" s="61"/>
      <c r="K427" s="61"/>
      <c r="L427" s="61"/>
      <c r="M427" s="61"/>
      <c r="N427" s="61"/>
      <c r="O427" s="61"/>
      <c r="P427" s="61"/>
      <c r="Q427" s="61"/>
      <c r="R427" s="61"/>
      <c r="S427" s="61"/>
      <c r="T427" s="61"/>
      <c r="U427" s="61"/>
      <c r="V427" s="61"/>
      <c r="W427" s="61"/>
      <c r="X427" s="61"/>
      <c r="Y427" s="61"/>
      <c r="Z427" s="61"/>
    </row>
    <row r="428" ht="15.75" customHeight="1">
      <c r="A428" s="61"/>
      <c r="B428" s="2"/>
      <c r="C428" s="3"/>
      <c r="D428" s="4"/>
      <c r="E428" s="61"/>
      <c r="F428" s="61"/>
      <c r="G428" s="61"/>
      <c r="H428" s="61"/>
      <c r="I428" s="61"/>
      <c r="J428" s="61"/>
      <c r="K428" s="61"/>
      <c r="L428" s="61"/>
      <c r="M428" s="61"/>
      <c r="N428" s="61"/>
      <c r="O428" s="61"/>
      <c r="P428" s="61"/>
      <c r="Q428" s="61"/>
      <c r="R428" s="61"/>
      <c r="S428" s="61"/>
      <c r="T428" s="61"/>
      <c r="U428" s="61"/>
      <c r="V428" s="61"/>
      <c r="W428" s="61"/>
      <c r="X428" s="61"/>
      <c r="Y428" s="61"/>
      <c r="Z428" s="61"/>
    </row>
    <row r="429" ht="15.75" customHeight="1">
      <c r="A429" s="61"/>
      <c r="B429" s="2"/>
      <c r="C429" s="3"/>
      <c r="D429" s="4"/>
      <c r="E429" s="61"/>
      <c r="F429" s="61"/>
      <c r="G429" s="61"/>
      <c r="H429" s="61"/>
      <c r="I429" s="61"/>
      <c r="J429" s="61"/>
      <c r="K429" s="61"/>
      <c r="L429" s="61"/>
      <c r="M429" s="61"/>
      <c r="N429" s="61"/>
      <c r="O429" s="61"/>
      <c r="P429" s="61"/>
      <c r="Q429" s="61"/>
      <c r="R429" s="61"/>
      <c r="S429" s="61"/>
      <c r="T429" s="61"/>
      <c r="U429" s="61"/>
      <c r="V429" s="61"/>
      <c r="W429" s="61"/>
      <c r="X429" s="61"/>
      <c r="Y429" s="61"/>
      <c r="Z429" s="61"/>
    </row>
    <row r="430" ht="15.75" customHeight="1">
      <c r="A430" s="61"/>
      <c r="B430" s="2"/>
      <c r="C430" s="3"/>
      <c r="D430" s="4"/>
      <c r="E430" s="61"/>
      <c r="F430" s="61"/>
      <c r="G430" s="61"/>
      <c r="H430" s="61"/>
      <c r="I430" s="61"/>
      <c r="J430" s="61"/>
      <c r="K430" s="61"/>
      <c r="L430" s="61"/>
      <c r="M430" s="61"/>
      <c r="N430" s="61"/>
      <c r="O430" s="61"/>
      <c r="P430" s="61"/>
      <c r="Q430" s="61"/>
      <c r="R430" s="61"/>
      <c r="S430" s="61"/>
      <c r="T430" s="61"/>
      <c r="U430" s="61"/>
      <c r="V430" s="61"/>
      <c r="W430" s="61"/>
      <c r="X430" s="61"/>
      <c r="Y430" s="61"/>
      <c r="Z430" s="61"/>
    </row>
    <row r="431" ht="15.75" customHeight="1">
      <c r="A431" s="61"/>
      <c r="B431" s="2"/>
      <c r="C431" s="3"/>
      <c r="D431" s="4"/>
      <c r="E431" s="61"/>
      <c r="F431" s="61"/>
      <c r="G431" s="61"/>
      <c r="H431" s="61"/>
      <c r="I431" s="61"/>
      <c r="J431" s="61"/>
      <c r="K431" s="61"/>
      <c r="L431" s="61"/>
      <c r="M431" s="61"/>
      <c r="N431" s="61"/>
      <c r="O431" s="61"/>
      <c r="P431" s="61"/>
      <c r="Q431" s="61"/>
      <c r="R431" s="61"/>
      <c r="S431" s="61"/>
      <c r="T431" s="61"/>
      <c r="U431" s="61"/>
      <c r="V431" s="61"/>
      <c r="W431" s="61"/>
      <c r="X431" s="61"/>
      <c r="Y431" s="61"/>
      <c r="Z431" s="61"/>
    </row>
    <row r="432" ht="15.75" customHeight="1">
      <c r="A432" s="61"/>
      <c r="B432" s="2"/>
      <c r="C432" s="3"/>
      <c r="D432" s="4"/>
      <c r="E432" s="61"/>
      <c r="F432" s="61"/>
      <c r="G432" s="61"/>
      <c r="H432" s="61"/>
      <c r="I432" s="61"/>
      <c r="J432" s="61"/>
      <c r="K432" s="61"/>
      <c r="L432" s="61"/>
      <c r="M432" s="61"/>
      <c r="N432" s="61"/>
      <c r="O432" s="61"/>
      <c r="P432" s="61"/>
      <c r="Q432" s="61"/>
      <c r="R432" s="61"/>
      <c r="S432" s="61"/>
      <c r="T432" s="61"/>
      <c r="U432" s="61"/>
      <c r="V432" s="61"/>
      <c r="W432" s="61"/>
      <c r="X432" s="61"/>
      <c r="Y432" s="61"/>
      <c r="Z432" s="61"/>
    </row>
    <row r="433" ht="15.75" customHeight="1">
      <c r="A433" s="61"/>
      <c r="B433" s="2"/>
      <c r="C433" s="3"/>
      <c r="D433" s="4"/>
      <c r="E433" s="61"/>
      <c r="F433" s="61"/>
      <c r="G433" s="61"/>
      <c r="H433" s="61"/>
      <c r="I433" s="61"/>
      <c r="J433" s="61"/>
      <c r="K433" s="61"/>
      <c r="L433" s="61"/>
      <c r="M433" s="61"/>
      <c r="N433" s="61"/>
      <c r="O433" s="61"/>
      <c r="P433" s="61"/>
      <c r="Q433" s="61"/>
      <c r="R433" s="61"/>
      <c r="S433" s="61"/>
      <c r="T433" s="61"/>
      <c r="U433" s="61"/>
      <c r="V433" s="61"/>
      <c r="W433" s="61"/>
      <c r="X433" s="61"/>
      <c r="Y433" s="61"/>
      <c r="Z433" s="61"/>
    </row>
    <row r="434" ht="15.75" customHeight="1">
      <c r="A434" s="61"/>
      <c r="B434" s="2"/>
      <c r="C434" s="3"/>
      <c r="D434" s="4"/>
      <c r="E434" s="61"/>
      <c r="F434" s="61"/>
      <c r="G434" s="61"/>
      <c r="H434" s="61"/>
      <c r="I434" s="61"/>
      <c r="J434" s="61"/>
      <c r="K434" s="61"/>
      <c r="L434" s="61"/>
      <c r="M434" s="61"/>
      <c r="N434" s="61"/>
      <c r="O434" s="61"/>
      <c r="P434" s="61"/>
      <c r="Q434" s="61"/>
      <c r="R434" s="61"/>
      <c r="S434" s="61"/>
      <c r="T434" s="61"/>
      <c r="U434" s="61"/>
      <c r="V434" s="61"/>
      <c r="W434" s="61"/>
      <c r="X434" s="61"/>
      <c r="Y434" s="61"/>
      <c r="Z434" s="61"/>
    </row>
    <row r="435" ht="15.75" customHeight="1">
      <c r="A435" s="61"/>
      <c r="B435" s="2"/>
      <c r="C435" s="3"/>
      <c r="D435" s="4"/>
      <c r="E435" s="61"/>
      <c r="F435" s="61"/>
      <c r="G435" s="61"/>
      <c r="H435" s="61"/>
      <c r="I435" s="61"/>
      <c r="J435" s="61"/>
      <c r="K435" s="61"/>
      <c r="L435" s="61"/>
      <c r="M435" s="61"/>
      <c r="N435" s="61"/>
      <c r="O435" s="61"/>
      <c r="P435" s="61"/>
      <c r="Q435" s="61"/>
      <c r="R435" s="61"/>
      <c r="S435" s="61"/>
      <c r="T435" s="61"/>
      <c r="U435" s="61"/>
      <c r="V435" s="61"/>
      <c r="W435" s="61"/>
      <c r="X435" s="61"/>
      <c r="Y435" s="61"/>
      <c r="Z435" s="61"/>
    </row>
    <row r="436" ht="15.75" customHeight="1">
      <c r="A436" s="61"/>
      <c r="B436" s="2"/>
      <c r="C436" s="3"/>
      <c r="D436" s="4"/>
      <c r="E436" s="61"/>
      <c r="F436" s="61"/>
      <c r="G436" s="61"/>
      <c r="H436" s="61"/>
      <c r="I436" s="61"/>
      <c r="J436" s="61"/>
      <c r="K436" s="61"/>
      <c r="L436" s="61"/>
      <c r="M436" s="61"/>
      <c r="N436" s="61"/>
      <c r="O436" s="61"/>
      <c r="P436" s="61"/>
      <c r="Q436" s="61"/>
      <c r="R436" s="61"/>
      <c r="S436" s="61"/>
      <c r="T436" s="61"/>
      <c r="U436" s="61"/>
      <c r="V436" s="61"/>
      <c r="W436" s="61"/>
      <c r="X436" s="61"/>
      <c r="Y436" s="61"/>
      <c r="Z436" s="61"/>
    </row>
    <row r="437" ht="15.75" customHeight="1">
      <c r="A437" s="61"/>
      <c r="B437" s="2"/>
      <c r="C437" s="3"/>
      <c r="D437" s="4"/>
      <c r="E437" s="61"/>
      <c r="F437" s="61"/>
      <c r="G437" s="61"/>
      <c r="H437" s="61"/>
      <c r="I437" s="61"/>
      <c r="J437" s="61"/>
      <c r="K437" s="61"/>
      <c r="L437" s="61"/>
      <c r="M437" s="61"/>
      <c r="N437" s="61"/>
      <c r="O437" s="61"/>
      <c r="P437" s="61"/>
      <c r="Q437" s="61"/>
      <c r="R437" s="61"/>
      <c r="S437" s="61"/>
      <c r="T437" s="61"/>
      <c r="U437" s="61"/>
      <c r="V437" s="61"/>
      <c r="W437" s="61"/>
      <c r="X437" s="61"/>
      <c r="Y437" s="61"/>
      <c r="Z437" s="61"/>
    </row>
    <row r="438" ht="15.75" customHeight="1">
      <c r="A438" s="61"/>
      <c r="B438" s="2"/>
      <c r="C438" s="3"/>
      <c r="D438" s="4"/>
      <c r="E438" s="61"/>
      <c r="F438" s="61"/>
      <c r="G438" s="61"/>
      <c r="H438" s="61"/>
      <c r="I438" s="61"/>
      <c r="J438" s="61"/>
      <c r="K438" s="61"/>
      <c r="L438" s="61"/>
      <c r="M438" s="61"/>
      <c r="N438" s="61"/>
      <c r="O438" s="61"/>
      <c r="P438" s="61"/>
      <c r="Q438" s="61"/>
      <c r="R438" s="61"/>
      <c r="S438" s="61"/>
      <c r="T438" s="61"/>
      <c r="U438" s="61"/>
      <c r="V438" s="61"/>
      <c r="W438" s="61"/>
      <c r="X438" s="61"/>
      <c r="Y438" s="61"/>
      <c r="Z438" s="61"/>
    </row>
    <row r="439" ht="15.75" customHeight="1">
      <c r="A439" s="61"/>
      <c r="B439" s="2"/>
      <c r="C439" s="3"/>
      <c r="D439" s="4"/>
      <c r="E439" s="61"/>
      <c r="F439" s="61"/>
      <c r="G439" s="61"/>
      <c r="H439" s="61"/>
      <c r="I439" s="61"/>
      <c r="J439" s="61"/>
      <c r="K439" s="61"/>
      <c r="L439" s="61"/>
      <c r="M439" s="61"/>
      <c r="N439" s="61"/>
      <c r="O439" s="61"/>
      <c r="P439" s="61"/>
      <c r="Q439" s="61"/>
      <c r="R439" s="61"/>
      <c r="S439" s="61"/>
      <c r="T439" s="61"/>
      <c r="U439" s="61"/>
      <c r="V439" s="61"/>
      <c r="W439" s="61"/>
      <c r="X439" s="61"/>
      <c r="Y439" s="61"/>
      <c r="Z439" s="61"/>
    </row>
    <row r="440" ht="15.75" customHeight="1">
      <c r="A440" s="61"/>
      <c r="B440" s="2"/>
      <c r="C440" s="3"/>
      <c r="D440" s="4"/>
      <c r="E440" s="61"/>
      <c r="F440" s="61"/>
      <c r="G440" s="61"/>
      <c r="H440" s="61"/>
      <c r="I440" s="61"/>
      <c r="J440" s="61"/>
      <c r="K440" s="61"/>
      <c r="L440" s="61"/>
      <c r="M440" s="61"/>
      <c r="N440" s="61"/>
      <c r="O440" s="61"/>
      <c r="P440" s="61"/>
      <c r="Q440" s="61"/>
      <c r="R440" s="61"/>
      <c r="S440" s="61"/>
      <c r="T440" s="61"/>
      <c r="U440" s="61"/>
      <c r="V440" s="61"/>
      <c r="W440" s="61"/>
      <c r="X440" s="61"/>
      <c r="Y440" s="61"/>
      <c r="Z440" s="61"/>
    </row>
    <row r="441" ht="15.75" customHeight="1">
      <c r="A441" s="61"/>
      <c r="B441" s="2"/>
      <c r="C441" s="3"/>
      <c r="D441" s="4"/>
      <c r="E441" s="61"/>
      <c r="F441" s="61"/>
      <c r="G441" s="61"/>
      <c r="H441" s="61"/>
      <c r="I441" s="61"/>
      <c r="J441" s="61"/>
      <c r="K441" s="61"/>
      <c r="L441" s="61"/>
      <c r="M441" s="61"/>
      <c r="N441" s="61"/>
      <c r="O441" s="61"/>
      <c r="P441" s="61"/>
      <c r="Q441" s="61"/>
      <c r="R441" s="61"/>
      <c r="S441" s="61"/>
      <c r="T441" s="61"/>
      <c r="U441" s="61"/>
      <c r="V441" s="61"/>
      <c r="W441" s="61"/>
      <c r="X441" s="61"/>
      <c r="Y441" s="61"/>
      <c r="Z441" s="61"/>
    </row>
    <row r="442" ht="15.75" customHeight="1">
      <c r="A442" s="61"/>
      <c r="B442" s="2"/>
      <c r="C442" s="3"/>
      <c r="D442" s="4"/>
      <c r="E442" s="61"/>
      <c r="F442" s="61"/>
      <c r="G442" s="61"/>
      <c r="H442" s="61"/>
      <c r="I442" s="61"/>
      <c r="J442" s="61"/>
      <c r="K442" s="61"/>
      <c r="L442" s="61"/>
      <c r="M442" s="61"/>
      <c r="N442" s="61"/>
      <c r="O442" s="61"/>
      <c r="P442" s="61"/>
      <c r="Q442" s="61"/>
      <c r="R442" s="61"/>
      <c r="S442" s="61"/>
      <c r="T442" s="61"/>
      <c r="U442" s="61"/>
      <c r="V442" s="61"/>
      <c r="W442" s="61"/>
      <c r="X442" s="61"/>
      <c r="Y442" s="61"/>
      <c r="Z442" s="61"/>
    </row>
    <row r="443" ht="15.75" customHeight="1">
      <c r="A443" s="61"/>
      <c r="B443" s="2"/>
      <c r="C443" s="3"/>
      <c r="D443" s="4"/>
      <c r="E443" s="61"/>
      <c r="F443" s="61"/>
      <c r="G443" s="61"/>
      <c r="H443" s="61"/>
      <c r="I443" s="61"/>
      <c r="J443" s="61"/>
      <c r="K443" s="61"/>
      <c r="L443" s="61"/>
      <c r="M443" s="61"/>
      <c r="N443" s="61"/>
      <c r="O443" s="61"/>
      <c r="P443" s="61"/>
      <c r="Q443" s="61"/>
      <c r="R443" s="61"/>
      <c r="S443" s="61"/>
      <c r="T443" s="61"/>
      <c r="U443" s="61"/>
      <c r="V443" s="61"/>
      <c r="W443" s="61"/>
      <c r="X443" s="61"/>
      <c r="Y443" s="61"/>
      <c r="Z443" s="61"/>
    </row>
    <row r="444" ht="15.75" customHeight="1">
      <c r="A444" s="61"/>
      <c r="B444" s="2"/>
      <c r="C444" s="3"/>
      <c r="D444" s="4"/>
      <c r="E444" s="61"/>
      <c r="F444" s="61"/>
      <c r="G444" s="61"/>
      <c r="H444" s="61"/>
      <c r="I444" s="61"/>
      <c r="J444" s="61"/>
      <c r="K444" s="61"/>
      <c r="L444" s="61"/>
      <c r="M444" s="61"/>
      <c r="N444" s="61"/>
      <c r="O444" s="61"/>
      <c r="P444" s="61"/>
      <c r="Q444" s="61"/>
      <c r="R444" s="61"/>
      <c r="S444" s="61"/>
      <c r="T444" s="61"/>
      <c r="U444" s="61"/>
      <c r="V444" s="61"/>
      <c r="W444" s="61"/>
      <c r="X444" s="61"/>
      <c r="Y444" s="61"/>
      <c r="Z444" s="61"/>
    </row>
    <row r="445" ht="15.75" customHeight="1">
      <c r="A445" s="61"/>
      <c r="B445" s="2"/>
      <c r="C445" s="3"/>
      <c r="D445" s="4"/>
      <c r="E445" s="61"/>
      <c r="F445" s="61"/>
      <c r="G445" s="61"/>
      <c r="H445" s="61"/>
      <c r="I445" s="61"/>
      <c r="J445" s="61"/>
      <c r="K445" s="61"/>
      <c r="L445" s="61"/>
      <c r="M445" s="61"/>
      <c r="N445" s="61"/>
      <c r="O445" s="61"/>
      <c r="P445" s="61"/>
      <c r="Q445" s="61"/>
      <c r="R445" s="61"/>
      <c r="S445" s="61"/>
      <c r="T445" s="61"/>
      <c r="U445" s="61"/>
      <c r="V445" s="61"/>
      <c r="W445" s="61"/>
      <c r="X445" s="61"/>
      <c r="Y445" s="61"/>
      <c r="Z445" s="61"/>
    </row>
    <row r="446" ht="15.75" customHeight="1">
      <c r="A446" s="61"/>
      <c r="B446" s="2"/>
      <c r="C446" s="3"/>
      <c r="D446" s="4"/>
      <c r="E446" s="61"/>
      <c r="F446" s="61"/>
      <c r="G446" s="61"/>
      <c r="H446" s="61"/>
      <c r="I446" s="61"/>
      <c r="J446" s="61"/>
      <c r="K446" s="61"/>
      <c r="L446" s="61"/>
      <c r="M446" s="61"/>
      <c r="N446" s="61"/>
      <c r="O446" s="61"/>
      <c r="P446" s="61"/>
      <c r="Q446" s="61"/>
      <c r="R446" s="61"/>
      <c r="S446" s="61"/>
      <c r="T446" s="61"/>
      <c r="U446" s="61"/>
      <c r="V446" s="61"/>
      <c r="W446" s="61"/>
      <c r="X446" s="61"/>
      <c r="Y446" s="61"/>
      <c r="Z446" s="61"/>
    </row>
    <row r="447" ht="15.75" customHeight="1">
      <c r="A447" s="61"/>
      <c r="B447" s="2"/>
      <c r="C447" s="3"/>
      <c r="D447" s="4"/>
      <c r="E447" s="61"/>
      <c r="F447" s="61"/>
      <c r="G447" s="61"/>
      <c r="H447" s="61"/>
      <c r="I447" s="61"/>
      <c r="J447" s="61"/>
      <c r="K447" s="61"/>
      <c r="L447" s="61"/>
      <c r="M447" s="61"/>
      <c r="N447" s="61"/>
      <c r="O447" s="61"/>
      <c r="P447" s="61"/>
      <c r="Q447" s="61"/>
      <c r="R447" s="61"/>
      <c r="S447" s="61"/>
      <c r="T447" s="61"/>
      <c r="U447" s="61"/>
      <c r="V447" s="61"/>
      <c r="W447" s="61"/>
      <c r="X447" s="61"/>
      <c r="Y447" s="61"/>
      <c r="Z447" s="61"/>
    </row>
    <row r="448" ht="15.75" customHeight="1">
      <c r="A448" s="61"/>
      <c r="B448" s="2"/>
      <c r="C448" s="3"/>
      <c r="D448" s="4"/>
      <c r="E448" s="61"/>
      <c r="F448" s="61"/>
      <c r="G448" s="61"/>
      <c r="H448" s="61"/>
      <c r="I448" s="61"/>
      <c r="J448" s="61"/>
      <c r="K448" s="61"/>
      <c r="L448" s="61"/>
      <c r="M448" s="61"/>
      <c r="N448" s="61"/>
      <c r="O448" s="61"/>
      <c r="P448" s="61"/>
      <c r="Q448" s="61"/>
      <c r="R448" s="61"/>
      <c r="S448" s="61"/>
      <c r="T448" s="61"/>
      <c r="U448" s="61"/>
      <c r="V448" s="61"/>
      <c r="W448" s="61"/>
      <c r="X448" s="61"/>
      <c r="Y448" s="61"/>
      <c r="Z448" s="61"/>
    </row>
    <row r="449" ht="15.75" customHeight="1">
      <c r="A449" s="61"/>
      <c r="B449" s="2"/>
      <c r="C449" s="3"/>
      <c r="D449" s="4"/>
      <c r="E449" s="61"/>
      <c r="F449" s="61"/>
      <c r="G449" s="61"/>
      <c r="H449" s="61"/>
      <c r="I449" s="61"/>
      <c r="J449" s="61"/>
      <c r="K449" s="61"/>
      <c r="L449" s="61"/>
      <c r="M449" s="61"/>
      <c r="N449" s="61"/>
      <c r="O449" s="61"/>
      <c r="P449" s="61"/>
      <c r="Q449" s="61"/>
      <c r="R449" s="61"/>
      <c r="S449" s="61"/>
      <c r="T449" s="61"/>
      <c r="U449" s="61"/>
      <c r="V449" s="61"/>
      <c r="W449" s="61"/>
      <c r="X449" s="61"/>
      <c r="Y449" s="61"/>
      <c r="Z449" s="61"/>
    </row>
    <row r="450" ht="15.75" customHeight="1">
      <c r="A450" s="61"/>
      <c r="B450" s="2"/>
      <c r="C450" s="3"/>
      <c r="D450" s="4"/>
      <c r="E450" s="61"/>
      <c r="F450" s="61"/>
      <c r="G450" s="61"/>
      <c r="H450" s="61"/>
      <c r="I450" s="61"/>
      <c r="J450" s="61"/>
      <c r="K450" s="61"/>
      <c r="L450" s="61"/>
      <c r="M450" s="61"/>
      <c r="N450" s="61"/>
      <c r="O450" s="61"/>
      <c r="P450" s="61"/>
      <c r="Q450" s="61"/>
      <c r="R450" s="61"/>
      <c r="S450" s="61"/>
      <c r="T450" s="61"/>
      <c r="U450" s="61"/>
      <c r="V450" s="61"/>
      <c r="W450" s="61"/>
      <c r="X450" s="61"/>
      <c r="Y450" s="61"/>
      <c r="Z450" s="61"/>
    </row>
    <row r="451" ht="15.75" customHeight="1">
      <c r="A451" s="61"/>
      <c r="B451" s="2"/>
      <c r="C451" s="3"/>
      <c r="D451" s="4"/>
      <c r="E451" s="61"/>
      <c r="F451" s="61"/>
      <c r="G451" s="61"/>
      <c r="H451" s="61"/>
      <c r="I451" s="61"/>
      <c r="J451" s="61"/>
      <c r="K451" s="61"/>
      <c r="L451" s="61"/>
      <c r="M451" s="61"/>
      <c r="N451" s="61"/>
      <c r="O451" s="61"/>
      <c r="P451" s="61"/>
      <c r="Q451" s="61"/>
      <c r="R451" s="61"/>
      <c r="S451" s="61"/>
      <c r="T451" s="61"/>
      <c r="U451" s="61"/>
      <c r="V451" s="61"/>
      <c r="W451" s="61"/>
      <c r="X451" s="61"/>
      <c r="Y451" s="61"/>
      <c r="Z451" s="61"/>
    </row>
    <row r="452" ht="15.75" customHeight="1">
      <c r="A452" s="61"/>
      <c r="B452" s="2"/>
      <c r="C452" s="3"/>
      <c r="D452" s="4"/>
      <c r="E452" s="61"/>
      <c r="F452" s="61"/>
      <c r="G452" s="61"/>
      <c r="H452" s="61"/>
      <c r="I452" s="61"/>
      <c r="J452" s="61"/>
      <c r="K452" s="61"/>
      <c r="L452" s="61"/>
      <c r="M452" s="61"/>
      <c r="N452" s="61"/>
      <c r="O452" s="61"/>
      <c r="P452" s="61"/>
      <c r="Q452" s="61"/>
      <c r="R452" s="61"/>
      <c r="S452" s="61"/>
      <c r="T452" s="61"/>
      <c r="U452" s="61"/>
      <c r="V452" s="61"/>
      <c r="W452" s="61"/>
      <c r="X452" s="61"/>
      <c r="Y452" s="61"/>
      <c r="Z452" s="61"/>
    </row>
    <row r="453" ht="15.75" customHeight="1">
      <c r="A453" s="61"/>
      <c r="B453" s="2"/>
      <c r="C453" s="3"/>
      <c r="D453" s="4"/>
      <c r="E453" s="61"/>
      <c r="F453" s="61"/>
      <c r="G453" s="61"/>
      <c r="H453" s="61"/>
      <c r="I453" s="61"/>
      <c r="J453" s="61"/>
      <c r="K453" s="61"/>
      <c r="L453" s="61"/>
      <c r="M453" s="61"/>
      <c r="N453" s="61"/>
      <c r="O453" s="61"/>
      <c r="P453" s="61"/>
      <c r="Q453" s="61"/>
      <c r="R453" s="61"/>
      <c r="S453" s="61"/>
      <c r="T453" s="61"/>
      <c r="U453" s="61"/>
      <c r="V453" s="61"/>
      <c r="W453" s="61"/>
      <c r="X453" s="61"/>
      <c r="Y453" s="61"/>
      <c r="Z453" s="61"/>
    </row>
    <row r="454" ht="15.75" customHeight="1">
      <c r="A454" s="61"/>
      <c r="B454" s="2"/>
      <c r="C454" s="3"/>
      <c r="D454" s="4"/>
      <c r="E454" s="61"/>
      <c r="F454" s="61"/>
      <c r="G454" s="61"/>
      <c r="H454" s="61"/>
      <c r="I454" s="61"/>
      <c r="J454" s="61"/>
      <c r="K454" s="61"/>
      <c r="L454" s="61"/>
      <c r="M454" s="61"/>
      <c r="N454" s="61"/>
      <c r="O454" s="61"/>
      <c r="P454" s="61"/>
      <c r="Q454" s="61"/>
      <c r="R454" s="61"/>
      <c r="S454" s="61"/>
      <c r="T454" s="61"/>
      <c r="U454" s="61"/>
      <c r="V454" s="61"/>
      <c r="W454" s="61"/>
      <c r="X454" s="61"/>
      <c r="Y454" s="61"/>
      <c r="Z454" s="61"/>
    </row>
    <row r="455" ht="15.75" customHeight="1">
      <c r="A455" s="61"/>
      <c r="B455" s="2"/>
      <c r="C455" s="3"/>
      <c r="D455" s="4"/>
      <c r="E455" s="61"/>
      <c r="F455" s="61"/>
      <c r="G455" s="61"/>
      <c r="H455" s="61"/>
      <c r="I455" s="61"/>
      <c r="J455" s="61"/>
      <c r="K455" s="61"/>
      <c r="L455" s="61"/>
      <c r="M455" s="61"/>
      <c r="N455" s="61"/>
      <c r="O455" s="61"/>
      <c r="P455" s="61"/>
      <c r="Q455" s="61"/>
      <c r="R455" s="61"/>
      <c r="S455" s="61"/>
      <c r="T455" s="61"/>
      <c r="U455" s="61"/>
      <c r="V455" s="61"/>
      <c r="W455" s="61"/>
      <c r="X455" s="61"/>
      <c r="Y455" s="61"/>
      <c r="Z455" s="61"/>
    </row>
    <row r="456" ht="15.75" customHeight="1">
      <c r="A456" s="61"/>
      <c r="B456" s="2"/>
      <c r="C456" s="3"/>
      <c r="D456" s="4"/>
      <c r="E456" s="61"/>
      <c r="F456" s="61"/>
      <c r="G456" s="61"/>
      <c r="H456" s="61"/>
      <c r="I456" s="61"/>
      <c r="J456" s="61"/>
      <c r="K456" s="61"/>
      <c r="L456" s="61"/>
      <c r="M456" s="61"/>
      <c r="N456" s="61"/>
      <c r="O456" s="61"/>
      <c r="P456" s="61"/>
      <c r="Q456" s="61"/>
      <c r="R456" s="61"/>
      <c r="S456" s="61"/>
      <c r="T456" s="61"/>
      <c r="U456" s="61"/>
      <c r="V456" s="61"/>
      <c r="W456" s="61"/>
      <c r="X456" s="61"/>
      <c r="Y456" s="61"/>
      <c r="Z456" s="61"/>
    </row>
    <row r="457" ht="15.75" customHeight="1">
      <c r="A457" s="61"/>
      <c r="B457" s="2"/>
      <c r="C457" s="3"/>
      <c r="D457" s="4"/>
      <c r="E457" s="61"/>
      <c r="F457" s="61"/>
      <c r="G457" s="61"/>
      <c r="H457" s="61"/>
      <c r="I457" s="61"/>
      <c r="J457" s="61"/>
      <c r="K457" s="61"/>
      <c r="L457" s="61"/>
      <c r="M457" s="61"/>
      <c r="N457" s="61"/>
      <c r="O457" s="61"/>
      <c r="P457" s="61"/>
      <c r="Q457" s="61"/>
      <c r="R457" s="61"/>
      <c r="S457" s="61"/>
      <c r="T457" s="61"/>
      <c r="U457" s="61"/>
      <c r="V457" s="61"/>
      <c r="W457" s="61"/>
      <c r="X457" s="61"/>
      <c r="Y457" s="61"/>
      <c r="Z457" s="61"/>
    </row>
    <row r="458" ht="15.75" customHeight="1">
      <c r="A458" s="61"/>
      <c r="B458" s="2"/>
      <c r="C458" s="3"/>
      <c r="D458" s="4"/>
      <c r="E458" s="61"/>
      <c r="F458" s="61"/>
      <c r="G458" s="61"/>
      <c r="H458" s="61"/>
      <c r="I458" s="61"/>
      <c r="J458" s="61"/>
      <c r="K458" s="61"/>
      <c r="L458" s="61"/>
      <c r="M458" s="61"/>
      <c r="N458" s="61"/>
      <c r="O458" s="61"/>
      <c r="P458" s="61"/>
      <c r="Q458" s="61"/>
      <c r="R458" s="61"/>
      <c r="S458" s="61"/>
      <c r="T458" s="61"/>
      <c r="U458" s="61"/>
      <c r="V458" s="61"/>
      <c r="W458" s="61"/>
      <c r="X458" s="61"/>
      <c r="Y458" s="61"/>
      <c r="Z458" s="61"/>
    </row>
    <row r="459" ht="15.75" customHeight="1">
      <c r="A459" s="61"/>
      <c r="B459" s="2"/>
      <c r="C459" s="3"/>
      <c r="D459" s="4"/>
      <c r="E459" s="61"/>
      <c r="F459" s="61"/>
      <c r="G459" s="61"/>
      <c r="H459" s="61"/>
      <c r="I459" s="61"/>
      <c r="J459" s="61"/>
      <c r="K459" s="61"/>
      <c r="L459" s="61"/>
      <c r="M459" s="61"/>
      <c r="N459" s="61"/>
      <c r="O459" s="61"/>
      <c r="P459" s="61"/>
      <c r="Q459" s="61"/>
      <c r="R459" s="61"/>
      <c r="S459" s="61"/>
      <c r="T459" s="61"/>
      <c r="U459" s="61"/>
      <c r="V459" s="61"/>
      <c r="W459" s="61"/>
      <c r="X459" s="61"/>
      <c r="Y459" s="61"/>
      <c r="Z459" s="61"/>
    </row>
    <row r="460" ht="15.75" customHeight="1">
      <c r="A460" s="61"/>
      <c r="B460" s="2"/>
      <c r="C460" s="3"/>
      <c r="D460" s="4"/>
      <c r="E460" s="61"/>
      <c r="F460" s="61"/>
      <c r="G460" s="61"/>
      <c r="H460" s="61"/>
      <c r="I460" s="61"/>
      <c r="J460" s="61"/>
      <c r="K460" s="61"/>
      <c r="L460" s="61"/>
      <c r="M460" s="61"/>
      <c r="N460" s="61"/>
      <c r="O460" s="61"/>
      <c r="P460" s="61"/>
      <c r="Q460" s="61"/>
      <c r="R460" s="61"/>
      <c r="S460" s="61"/>
      <c r="T460" s="61"/>
      <c r="U460" s="61"/>
      <c r="V460" s="61"/>
      <c r="W460" s="61"/>
      <c r="X460" s="61"/>
      <c r="Y460" s="61"/>
      <c r="Z460" s="61"/>
    </row>
    <row r="461" ht="15.75" customHeight="1">
      <c r="A461" s="61"/>
      <c r="B461" s="2"/>
      <c r="C461" s="3"/>
      <c r="D461" s="4"/>
      <c r="E461" s="61"/>
      <c r="F461" s="61"/>
      <c r="G461" s="61"/>
      <c r="H461" s="61"/>
      <c r="I461" s="61"/>
      <c r="J461" s="61"/>
      <c r="K461" s="61"/>
      <c r="L461" s="61"/>
      <c r="M461" s="61"/>
      <c r="N461" s="61"/>
      <c r="O461" s="61"/>
      <c r="P461" s="61"/>
      <c r="Q461" s="61"/>
      <c r="R461" s="61"/>
      <c r="S461" s="61"/>
      <c r="T461" s="61"/>
      <c r="U461" s="61"/>
      <c r="V461" s="61"/>
      <c r="W461" s="61"/>
      <c r="X461" s="61"/>
      <c r="Y461" s="61"/>
      <c r="Z461" s="61"/>
    </row>
    <row r="462" ht="15.75" customHeight="1">
      <c r="A462" s="61"/>
      <c r="B462" s="2"/>
      <c r="C462" s="3"/>
      <c r="D462" s="4"/>
      <c r="E462" s="61"/>
      <c r="F462" s="61"/>
      <c r="G462" s="61"/>
      <c r="H462" s="61"/>
      <c r="I462" s="61"/>
      <c r="J462" s="61"/>
      <c r="K462" s="61"/>
      <c r="L462" s="61"/>
      <c r="M462" s="61"/>
      <c r="N462" s="61"/>
      <c r="O462" s="61"/>
      <c r="P462" s="61"/>
      <c r="Q462" s="61"/>
      <c r="R462" s="61"/>
      <c r="S462" s="61"/>
      <c r="T462" s="61"/>
      <c r="U462" s="61"/>
      <c r="V462" s="61"/>
      <c r="W462" s="61"/>
      <c r="X462" s="61"/>
      <c r="Y462" s="61"/>
      <c r="Z462" s="61"/>
    </row>
    <row r="463" ht="15.75" customHeight="1">
      <c r="A463" s="61"/>
      <c r="B463" s="2"/>
      <c r="C463" s="3"/>
      <c r="D463" s="4"/>
      <c r="E463" s="61"/>
      <c r="F463" s="61"/>
      <c r="G463" s="61"/>
      <c r="H463" s="61"/>
      <c r="I463" s="61"/>
      <c r="J463" s="61"/>
      <c r="K463" s="61"/>
      <c r="L463" s="61"/>
      <c r="M463" s="61"/>
      <c r="N463" s="61"/>
      <c r="O463" s="61"/>
      <c r="P463" s="61"/>
      <c r="Q463" s="61"/>
      <c r="R463" s="61"/>
      <c r="S463" s="61"/>
      <c r="T463" s="61"/>
      <c r="U463" s="61"/>
      <c r="V463" s="61"/>
      <c r="W463" s="61"/>
      <c r="X463" s="61"/>
      <c r="Y463" s="61"/>
      <c r="Z463" s="61"/>
    </row>
    <row r="464" ht="15.75" customHeight="1">
      <c r="A464" s="61"/>
      <c r="B464" s="2"/>
      <c r="C464" s="3"/>
      <c r="D464" s="4"/>
      <c r="E464" s="61"/>
      <c r="F464" s="61"/>
      <c r="G464" s="61"/>
      <c r="H464" s="61"/>
      <c r="I464" s="61"/>
      <c r="J464" s="61"/>
      <c r="K464" s="61"/>
      <c r="L464" s="61"/>
      <c r="M464" s="61"/>
      <c r="N464" s="61"/>
      <c r="O464" s="61"/>
      <c r="P464" s="61"/>
      <c r="Q464" s="61"/>
      <c r="R464" s="61"/>
      <c r="S464" s="61"/>
      <c r="T464" s="61"/>
      <c r="U464" s="61"/>
      <c r="V464" s="61"/>
      <c r="W464" s="61"/>
      <c r="X464" s="61"/>
      <c r="Y464" s="61"/>
      <c r="Z464" s="61"/>
    </row>
    <row r="465" ht="15.75" customHeight="1">
      <c r="A465" s="61"/>
      <c r="B465" s="2"/>
      <c r="C465" s="3"/>
      <c r="D465" s="4"/>
      <c r="E465" s="61"/>
      <c r="F465" s="61"/>
      <c r="G465" s="61"/>
      <c r="H465" s="61"/>
      <c r="I465" s="61"/>
      <c r="J465" s="61"/>
      <c r="K465" s="61"/>
      <c r="L465" s="61"/>
      <c r="M465" s="61"/>
      <c r="N465" s="61"/>
      <c r="O465" s="61"/>
      <c r="P465" s="61"/>
      <c r="Q465" s="61"/>
      <c r="R465" s="61"/>
      <c r="S465" s="61"/>
      <c r="T465" s="61"/>
      <c r="U465" s="61"/>
      <c r="V465" s="61"/>
      <c r="W465" s="61"/>
      <c r="X465" s="61"/>
      <c r="Y465" s="61"/>
      <c r="Z465" s="61"/>
    </row>
    <row r="466" ht="15.75" customHeight="1">
      <c r="A466" s="61"/>
      <c r="B466" s="2"/>
      <c r="C466" s="3"/>
      <c r="D466" s="4"/>
      <c r="E466" s="61"/>
      <c r="F466" s="61"/>
      <c r="G466" s="61"/>
      <c r="H466" s="61"/>
      <c r="I466" s="61"/>
      <c r="J466" s="61"/>
      <c r="K466" s="61"/>
      <c r="L466" s="61"/>
      <c r="M466" s="61"/>
      <c r="N466" s="61"/>
      <c r="O466" s="61"/>
      <c r="P466" s="61"/>
      <c r="Q466" s="61"/>
      <c r="R466" s="61"/>
      <c r="S466" s="61"/>
      <c r="T466" s="61"/>
      <c r="U466" s="61"/>
      <c r="V466" s="61"/>
      <c r="W466" s="61"/>
      <c r="X466" s="61"/>
      <c r="Y466" s="61"/>
      <c r="Z466" s="61"/>
    </row>
    <row r="467" ht="15.75" customHeight="1">
      <c r="A467" s="61"/>
      <c r="B467" s="2"/>
      <c r="C467" s="3"/>
      <c r="D467" s="4"/>
      <c r="E467" s="61"/>
      <c r="F467" s="61"/>
      <c r="G467" s="61"/>
      <c r="H467" s="61"/>
      <c r="I467" s="61"/>
      <c r="J467" s="61"/>
      <c r="K467" s="61"/>
      <c r="L467" s="61"/>
      <c r="M467" s="61"/>
      <c r="N467" s="61"/>
      <c r="O467" s="61"/>
      <c r="P467" s="61"/>
      <c r="Q467" s="61"/>
      <c r="R467" s="61"/>
      <c r="S467" s="61"/>
      <c r="T467" s="61"/>
      <c r="U467" s="61"/>
      <c r="V467" s="61"/>
      <c r="W467" s="61"/>
      <c r="X467" s="61"/>
      <c r="Y467" s="61"/>
      <c r="Z467" s="61"/>
    </row>
    <row r="468" ht="15.75" customHeight="1">
      <c r="A468" s="61"/>
      <c r="B468" s="2"/>
      <c r="C468" s="3"/>
      <c r="D468" s="4"/>
      <c r="E468" s="61"/>
      <c r="F468" s="61"/>
      <c r="G468" s="61"/>
      <c r="H468" s="61"/>
      <c r="I468" s="61"/>
      <c r="J468" s="61"/>
      <c r="K468" s="61"/>
      <c r="L468" s="61"/>
      <c r="M468" s="61"/>
      <c r="N468" s="61"/>
      <c r="O468" s="61"/>
      <c r="P468" s="61"/>
      <c r="Q468" s="61"/>
      <c r="R468" s="61"/>
      <c r="S468" s="61"/>
      <c r="T468" s="61"/>
      <c r="U468" s="61"/>
      <c r="V468" s="61"/>
      <c r="W468" s="61"/>
      <c r="X468" s="61"/>
      <c r="Y468" s="61"/>
      <c r="Z468" s="61"/>
    </row>
    <row r="469" ht="15.75" customHeight="1">
      <c r="A469" s="61"/>
      <c r="B469" s="2"/>
      <c r="C469" s="3"/>
      <c r="D469" s="4"/>
      <c r="E469" s="61"/>
      <c r="F469" s="61"/>
      <c r="G469" s="61"/>
      <c r="H469" s="61"/>
      <c r="I469" s="61"/>
      <c r="J469" s="61"/>
      <c r="K469" s="61"/>
      <c r="L469" s="61"/>
      <c r="M469" s="61"/>
      <c r="N469" s="61"/>
      <c r="O469" s="61"/>
      <c r="P469" s="61"/>
      <c r="Q469" s="61"/>
      <c r="R469" s="61"/>
      <c r="S469" s="61"/>
      <c r="T469" s="61"/>
      <c r="U469" s="61"/>
      <c r="V469" s="61"/>
      <c r="W469" s="61"/>
      <c r="X469" s="61"/>
      <c r="Y469" s="61"/>
      <c r="Z469" s="61"/>
    </row>
    <row r="470" ht="15.75" customHeight="1">
      <c r="A470" s="61"/>
      <c r="B470" s="2"/>
      <c r="C470" s="3"/>
      <c r="D470" s="4"/>
      <c r="E470" s="61"/>
      <c r="F470" s="61"/>
      <c r="G470" s="61"/>
      <c r="H470" s="61"/>
      <c r="I470" s="61"/>
      <c r="J470" s="61"/>
      <c r="K470" s="61"/>
      <c r="L470" s="61"/>
      <c r="M470" s="61"/>
      <c r="N470" s="61"/>
      <c r="O470" s="61"/>
      <c r="P470" s="61"/>
      <c r="Q470" s="61"/>
      <c r="R470" s="61"/>
      <c r="S470" s="61"/>
      <c r="T470" s="61"/>
      <c r="U470" s="61"/>
      <c r="V470" s="61"/>
      <c r="W470" s="61"/>
      <c r="X470" s="61"/>
      <c r="Y470" s="61"/>
      <c r="Z470" s="61"/>
    </row>
    <row r="471" ht="15.75" customHeight="1">
      <c r="A471" s="61"/>
      <c r="B471" s="2"/>
      <c r="C471" s="3"/>
      <c r="D471" s="4"/>
      <c r="E471" s="61"/>
      <c r="F471" s="61"/>
      <c r="G471" s="61"/>
      <c r="H471" s="61"/>
      <c r="I471" s="61"/>
      <c r="J471" s="61"/>
      <c r="K471" s="61"/>
      <c r="L471" s="61"/>
      <c r="M471" s="61"/>
      <c r="N471" s="61"/>
      <c r="O471" s="61"/>
      <c r="P471" s="61"/>
      <c r="Q471" s="61"/>
      <c r="R471" s="61"/>
      <c r="S471" s="61"/>
      <c r="T471" s="61"/>
      <c r="U471" s="61"/>
      <c r="V471" s="61"/>
      <c r="W471" s="61"/>
      <c r="X471" s="61"/>
      <c r="Y471" s="61"/>
      <c r="Z471" s="61"/>
    </row>
    <row r="472" ht="15.75" customHeight="1">
      <c r="A472" s="61"/>
      <c r="B472" s="2"/>
      <c r="C472" s="3"/>
      <c r="D472" s="4"/>
      <c r="E472" s="61"/>
      <c r="F472" s="61"/>
      <c r="G472" s="61"/>
      <c r="H472" s="61"/>
      <c r="I472" s="61"/>
      <c r="J472" s="61"/>
      <c r="K472" s="61"/>
      <c r="L472" s="61"/>
      <c r="M472" s="61"/>
      <c r="N472" s="61"/>
      <c r="O472" s="61"/>
      <c r="P472" s="61"/>
      <c r="Q472" s="61"/>
      <c r="R472" s="61"/>
      <c r="S472" s="61"/>
      <c r="T472" s="61"/>
      <c r="U472" s="61"/>
      <c r="V472" s="61"/>
      <c r="W472" s="61"/>
      <c r="X472" s="61"/>
      <c r="Y472" s="61"/>
      <c r="Z472" s="61"/>
    </row>
    <row r="473" ht="15.75" customHeight="1">
      <c r="A473" s="61"/>
      <c r="B473" s="2"/>
      <c r="C473" s="3"/>
      <c r="D473" s="4"/>
      <c r="E473" s="61"/>
      <c r="F473" s="61"/>
      <c r="G473" s="61"/>
      <c r="H473" s="61"/>
      <c r="I473" s="61"/>
      <c r="J473" s="61"/>
      <c r="K473" s="61"/>
      <c r="L473" s="61"/>
      <c r="M473" s="61"/>
      <c r="N473" s="61"/>
      <c r="O473" s="61"/>
      <c r="P473" s="61"/>
      <c r="Q473" s="61"/>
      <c r="R473" s="61"/>
      <c r="S473" s="61"/>
      <c r="T473" s="61"/>
      <c r="U473" s="61"/>
      <c r="V473" s="61"/>
      <c r="W473" s="61"/>
      <c r="X473" s="61"/>
      <c r="Y473" s="61"/>
      <c r="Z473" s="61"/>
    </row>
    <row r="474" ht="15.75" customHeight="1">
      <c r="A474" s="61"/>
      <c r="B474" s="2"/>
      <c r="C474" s="3"/>
      <c r="D474" s="4"/>
      <c r="E474" s="61"/>
      <c r="F474" s="61"/>
      <c r="G474" s="61"/>
      <c r="H474" s="61"/>
      <c r="I474" s="61"/>
      <c r="J474" s="61"/>
      <c r="K474" s="61"/>
      <c r="L474" s="61"/>
      <c r="M474" s="61"/>
      <c r="N474" s="61"/>
      <c r="O474" s="61"/>
      <c r="P474" s="61"/>
      <c r="Q474" s="61"/>
      <c r="R474" s="61"/>
      <c r="S474" s="61"/>
      <c r="T474" s="61"/>
      <c r="U474" s="61"/>
      <c r="V474" s="61"/>
      <c r="W474" s="61"/>
      <c r="X474" s="61"/>
      <c r="Y474" s="61"/>
      <c r="Z474" s="61"/>
    </row>
    <row r="475" ht="15.75" customHeight="1">
      <c r="A475" s="61"/>
      <c r="B475" s="2"/>
      <c r="C475" s="3"/>
      <c r="D475" s="4"/>
      <c r="E475" s="61"/>
      <c r="F475" s="61"/>
      <c r="G475" s="61"/>
      <c r="H475" s="61"/>
      <c r="I475" s="61"/>
      <c r="J475" s="61"/>
      <c r="K475" s="61"/>
      <c r="L475" s="61"/>
      <c r="M475" s="61"/>
      <c r="N475" s="61"/>
      <c r="O475" s="61"/>
      <c r="P475" s="61"/>
      <c r="Q475" s="61"/>
      <c r="R475" s="61"/>
      <c r="S475" s="61"/>
      <c r="T475" s="61"/>
      <c r="U475" s="61"/>
      <c r="V475" s="61"/>
      <c r="W475" s="61"/>
      <c r="X475" s="61"/>
      <c r="Y475" s="61"/>
      <c r="Z475" s="61"/>
    </row>
    <row r="476" ht="15.75" customHeight="1">
      <c r="A476" s="61"/>
      <c r="B476" s="2"/>
      <c r="C476" s="3"/>
      <c r="D476" s="4"/>
      <c r="E476" s="61"/>
      <c r="F476" s="61"/>
      <c r="G476" s="61"/>
      <c r="H476" s="61"/>
      <c r="I476" s="61"/>
      <c r="J476" s="61"/>
      <c r="K476" s="61"/>
      <c r="L476" s="61"/>
      <c r="M476" s="61"/>
      <c r="N476" s="61"/>
      <c r="O476" s="61"/>
      <c r="P476" s="61"/>
      <c r="Q476" s="61"/>
      <c r="R476" s="61"/>
      <c r="S476" s="61"/>
      <c r="T476" s="61"/>
      <c r="U476" s="61"/>
      <c r="V476" s="61"/>
      <c r="W476" s="61"/>
      <c r="X476" s="61"/>
      <c r="Y476" s="61"/>
      <c r="Z476" s="61"/>
    </row>
    <row r="477" ht="15.75" customHeight="1">
      <c r="A477" s="61"/>
      <c r="B477" s="2"/>
      <c r="C477" s="3"/>
      <c r="D477" s="4"/>
      <c r="E477" s="61"/>
      <c r="F477" s="61"/>
      <c r="G477" s="61"/>
      <c r="H477" s="61"/>
      <c r="I477" s="61"/>
      <c r="J477" s="61"/>
      <c r="K477" s="61"/>
      <c r="L477" s="61"/>
      <c r="M477" s="61"/>
      <c r="N477" s="61"/>
      <c r="O477" s="61"/>
      <c r="P477" s="61"/>
      <c r="Q477" s="61"/>
      <c r="R477" s="61"/>
      <c r="S477" s="61"/>
      <c r="T477" s="61"/>
      <c r="U477" s="61"/>
      <c r="V477" s="61"/>
      <c r="W477" s="61"/>
      <c r="X477" s="61"/>
      <c r="Y477" s="61"/>
      <c r="Z477" s="61"/>
    </row>
    <row r="478" ht="15.75" customHeight="1">
      <c r="A478" s="61"/>
      <c r="B478" s="2"/>
      <c r="C478" s="3"/>
      <c r="D478" s="4"/>
      <c r="E478" s="61"/>
      <c r="F478" s="61"/>
      <c r="G478" s="61"/>
      <c r="H478" s="61"/>
      <c r="I478" s="61"/>
      <c r="J478" s="61"/>
      <c r="K478" s="61"/>
      <c r="L478" s="61"/>
      <c r="M478" s="61"/>
      <c r="N478" s="61"/>
      <c r="O478" s="61"/>
      <c r="P478" s="61"/>
      <c r="Q478" s="61"/>
      <c r="R478" s="61"/>
      <c r="S478" s="61"/>
      <c r="T478" s="61"/>
      <c r="U478" s="61"/>
      <c r="V478" s="61"/>
      <c r="W478" s="61"/>
      <c r="X478" s="61"/>
      <c r="Y478" s="61"/>
      <c r="Z478" s="61"/>
    </row>
    <row r="479" ht="15.75" customHeight="1">
      <c r="A479" s="61"/>
      <c r="B479" s="2"/>
      <c r="C479" s="3"/>
      <c r="D479" s="4"/>
      <c r="E479" s="61"/>
      <c r="F479" s="61"/>
      <c r="G479" s="61"/>
      <c r="H479" s="61"/>
      <c r="I479" s="61"/>
      <c r="J479" s="61"/>
      <c r="K479" s="61"/>
      <c r="L479" s="61"/>
      <c r="M479" s="61"/>
      <c r="N479" s="61"/>
      <c r="O479" s="61"/>
      <c r="P479" s="61"/>
      <c r="Q479" s="61"/>
      <c r="R479" s="61"/>
      <c r="S479" s="61"/>
      <c r="T479" s="61"/>
      <c r="U479" s="61"/>
      <c r="V479" s="61"/>
      <c r="W479" s="61"/>
      <c r="X479" s="61"/>
      <c r="Y479" s="61"/>
      <c r="Z479" s="61"/>
    </row>
    <row r="480" ht="15.75" customHeight="1">
      <c r="A480" s="61"/>
      <c r="B480" s="2"/>
      <c r="C480" s="3"/>
      <c r="D480" s="4"/>
      <c r="E480" s="61"/>
      <c r="F480" s="61"/>
      <c r="G480" s="61"/>
      <c r="H480" s="61"/>
      <c r="I480" s="61"/>
      <c r="J480" s="61"/>
      <c r="K480" s="61"/>
      <c r="L480" s="61"/>
      <c r="M480" s="61"/>
      <c r="N480" s="61"/>
      <c r="O480" s="61"/>
      <c r="P480" s="61"/>
      <c r="Q480" s="61"/>
      <c r="R480" s="61"/>
      <c r="S480" s="61"/>
      <c r="T480" s="61"/>
      <c r="U480" s="61"/>
      <c r="V480" s="61"/>
      <c r="W480" s="61"/>
      <c r="X480" s="61"/>
      <c r="Y480" s="61"/>
      <c r="Z480" s="61"/>
    </row>
    <row r="481" ht="15.75" customHeight="1">
      <c r="A481" s="61"/>
      <c r="B481" s="2"/>
      <c r="C481" s="3"/>
      <c r="D481" s="4"/>
      <c r="E481" s="61"/>
      <c r="F481" s="61"/>
      <c r="G481" s="61"/>
      <c r="H481" s="61"/>
      <c r="I481" s="61"/>
      <c r="J481" s="61"/>
      <c r="K481" s="61"/>
      <c r="L481" s="61"/>
      <c r="M481" s="61"/>
      <c r="N481" s="61"/>
      <c r="O481" s="61"/>
      <c r="P481" s="61"/>
      <c r="Q481" s="61"/>
      <c r="R481" s="61"/>
      <c r="S481" s="61"/>
      <c r="T481" s="61"/>
      <c r="U481" s="61"/>
      <c r="V481" s="61"/>
      <c r="W481" s="61"/>
      <c r="X481" s="61"/>
      <c r="Y481" s="61"/>
      <c r="Z481" s="61"/>
    </row>
    <row r="482" ht="15.75" customHeight="1">
      <c r="A482" s="61"/>
      <c r="B482" s="2"/>
      <c r="C482" s="3"/>
      <c r="D482" s="4"/>
      <c r="E482" s="61"/>
      <c r="F482" s="61"/>
      <c r="G482" s="61"/>
      <c r="H482" s="61"/>
      <c r="I482" s="61"/>
      <c r="J482" s="61"/>
      <c r="K482" s="61"/>
      <c r="L482" s="61"/>
      <c r="M482" s="61"/>
      <c r="N482" s="61"/>
      <c r="O482" s="61"/>
      <c r="P482" s="61"/>
      <c r="Q482" s="61"/>
      <c r="R482" s="61"/>
      <c r="S482" s="61"/>
      <c r="T482" s="61"/>
      <c r="U482" s="61"/>
      <c r="V482" s="61"/>
      <c r="W482" s="61"/>
      <c r="X482" s="61"/>
      <c r="Y482" s="61"/>
      <c r="Z482" s="61"/>
    </row>
    <row r="483" ht="15.75" customHeight="1">
      <c r="A483" s="61"/>
      <c r="B483" s="2"/>
      <c r="C483" s="3"/>
      <c r="D483" s="4"/>
      <c r="E483" s="61"/>
      <c r="F483" s="61"/>
      <c r="G483" s="61"/>
      <c r="H483" s="61"/>
      <c r="I483" s="61"/>
      <c r="J483" s="61"/>
      <c r="K483" s="61"/>
      <c r="L483" s="61"/>
      <c r="M483" s="61"/>
      <c r="N483" s="61"/>
      <c r="O483" s="61"/>
      <c r="P483" s="61"/>
      <c r="Q483" s="61"/>
      <c r="R483" s="61"/>
      <c r="S483" s="61"/>
      <c r="T483" s="61"/>
      <c r="U483" s="61"/>
      <c r="V483" s="61"/>
      <c r="W483" s="61"/>
      <c r="X483" s="61"/>
      <c r="Y483" s="61"/>
      <c r="Z483" s="61"/>
    </row>
    <row r="484" ht="15.75" customHeight="1">
      <c r="A484" s="61"/>
      <c r="B484" s="2"/>
      <c r="C484" s="3"/>
      <c r="D484" s="4"/>
      <c r="E484" s="61"/>
      <c r="F484" s="61"/>
      <c r="G484" s="61"/>
      <c r="H484" s="61"/>
      <c r="I484" s="61"/>
      <c r="J484" s="61"/>
      <c r="K484" s="61"/>
      <c r="L484" s="61"/>
      <c r="M484" s="61"/>
      <c r="N484" s="61"/>
      <c r="O484" s="61"/>
      <c r="P484" s="61"/>
      <c r="Q484" s="61"/>
      <c r="R484" s="61"/>
      <c r="S484" s="61"/>
      <c r="T484" s="61"/>
      <c r="U484" s="61"/>
      <c r="V484" s="61"/>
      <c r="W484" s="61"/>
      <c r="X484" s="61"/>
      <c r="Y484" s="61"/>
      <c r="Z484" s="61"/>
    </row>
    <row r="485" ht="15.75" customHeight="1">
      <c r="A485" s="61"/>
      <c r="B485" s="2"/>
      <c r="C485" s="3"/>
      <c r="D485" s="4"/>
      <c r="E485" s="61"/>
      <c r="F485" s="61"/>
      <c r="G485" s="61"/>
      <c r="H485" s="61"/>
      <c r="I485" s="61"/>
      <c r="J485" s="61"/>
      <c r="K485" s="61"/>
      <c r="L485" s="61"/>
      <c r="M485" s="61"/>
      <c r="N485" s="61"/>
      <c r="O485" s="61"/>
      <c r="P485" s="61"/>
      <c r="Q485" s="61"/>
      <c r="R485" s="61"/>
      <c r="S485" s="61"/>
      <c r="T485" s="61"/>
      <c r="U485" s="61"/>
      <c r="V485" s="61"/>
      <c r="W485" s="61"/>
      <c r="X485" s="61"/>
      <c r="Y485" s="61"/>
      <c r="Z485" s="61"/>
    </row>
    <row r="486" ht="15.75" customHeight="1">
      <c r="A486" s="61"/>
      <c r="B486" s="2"/>
      <c r="C486" s="3"/>
      <c r="D486" s="4"/>
      <c r="E486" s="61"/>
      <c r="F486" s="61"/>
      <c r="G486" s="61"/>
      <c r="H486" s="61"/>
      <c r="I486" s="61"/>
      <c r="J486" s="61"/>
      <c r="K486" s="61"/>
      <c r="L486" s="61"/>
      <c r="M486" s="61"/>
      <c r="N486" s="61"/>
      <c r="O486" s="61"/>
      <c r="P486" s="61"/>
      <c r="Q486" s="61"/>
      <c r="R486" s="61"/>
      <c r="S486" s="61"/>
      <c r="T486" s="61"/>
      <c r="U486" s="61"/>
      <c r="V486" s="61"/>
      <c r="W486" s="61"/>
      <c r="X486" s="61"/>
      <c r="Y486" s="61"/>
      <c r="Z486" s="61"/>
    </row>
    <row r="487" ht="15.75" customHeight="1">
      <c r="A487" s="61"/>
      <c r="B487" s="2"/>
      <c r="C487" s="3"/>
      <c r="D487" s="4"/>
      <c r="E487" s="61"/>
      <c r="F487" s="61"/>
      <c r="G487" s="61"/>
      <c r="H487" s="61"/>
      <c r="I487" s="61"/>
      <c r="J487" s="61"/>
      <c r="K487" s="61"/>
      <c r="L487" s="61"/>
      <c r="M487" s="61"/>
      <c r="N487" s="61"/>
      <c r="O487" s="61"/>
      <c r="P487" s="61"/>
      <c r="Q487" s="61"/>
      <c r="R487" s="61"/>
      <c r="S487" s="61"/>
      <c r="T487" s="61"/>
      <c r="U487" s="61"/>
      <c r="V487" s="61"/>
      <c r="W487" s="61"/>
      <c r="X487" s="61"/>
      <c r="Y487" s="61"/>
      <c r="Z487" s="61"/>
    </row>
    <row r="488" ht="15.75" customHeight="1">
      <c r="A488" s="61"/>
      <c r="B488" s="2"/>
      <c r="C488" s="3"/>
      <c r="D488" s="4"/>
      <c r="E488" s="61"/>
      <c r="F488" s="61"/>
      <c r="G488" s="61"/>
      <c r="H488" s="61"/>
      <c r="I488" s="61"/>
      <c r="J488" s="61"/>
      <c r="K488" s="61"/>
      <c r="L488" s="61"/>
      <c r="M488" s="61"/>
      <c r="N488" s="61"/>
      <c r="O488" s="61"/>
      <c r="P488" s="61"/>
      <c r="Q488" s="61"/>
      <c r="R488" s="61"/>
      <c r="S488" s="61"/>
      <c r="T488" s="61"/>
      <c r="U488" s="61"/>
      <c r="V488" s="61"/>
      <c r="W488" s="61"/>
      <c r="X488" s="61"/>
      <c r="Y488" s="61"/>
      <c r="Z488" s="61"/>
    </row>
    <row r="489" ht="15.75" customHeight="1">
      <c r="A489" s="61"/>
      <c r="B489" s="2"/>
      <c r="C489" s="3"/>
      <c r="D489" s="4"/>
      <c r="E489" s="61"/>
      <c r="F489" s="61"/>
      <c r="G489" s="61"/>
      <c r="H489" s="61"/>
      <c r="I489" s="61"/>
      <c r="J489" s="61"/>
      <c r="K489" s="61"/>
      <c r="L489" s="61"/>
      <c r="M489" s="61"/>
      <c r="N489" s="61"/>
      <c r="O489" s="61"/>
      <c r="P489" s="61"/>
      <c r="Q489" s="61"/>
      <c r="R489" s="61"/>
      <c r="S489" s="61"/>
      <c r="T489" s="61"/>
      <c r="U489" s="61"/>
      <c r="V489" s="61"/>
      <c r="W489" s="61"/>
      <c r="X489" s="61"/>
      <c r="Y489" s="61"/>
      <c r="Z489" s="61"/>
    </row>
    <row r="490" ht="15.75" customHeight="1">
      <c r="A490" s="61"/>
      <c r="B490" s="2"/>
      <c r="C490" s="3"/>
      <c r="D490" s="4"/>
      <c r="E490" s="61"/>
      <c r="F490" s="61"/>
      <c r="G490" s="61"/>
      <c r="H490" s="61"/>
      <c r="I490" s="61"/>
      <c r="J490" s="61"/>
      <c r="K490" s="61"/>
      <c r="L490" s="61"/>
      <c r="M490" s="61"/>
      <c r="N490" s="61"/>
      <c r="O490" s="61"/>
      <c r="P490" s="61"/>
      <c r="Q490" s="61"/>
      <c r="R490" s="61"/>
      <c r="S490" s="61"/>
      <c r="T490" s="61"/>
      <c r="U490" s="61"/>
      <c r="V490" s="61"/>
      <c r="W490" s="61"/>
      <c r="X490" s="61"/>
      <c r="Y490" s="61"/>
      <c r="Z490" s="61"/>
    </row>
    <row r="491" ht="15.75" customHeight="1">
      <c r="A491" s="61"/>
      <c r="B491" s="2"/>
      <c r="C491" s="3"/>
      <c r="D491" s="4"/>
      <c r="E491" s="61"/>
      <c r="F491" s="61"/>
      <c r="G491" s="61"/>
      <c r="H491" s="61"/>
      <c r="I491" s="61"/>
      <c r="J491" s="61"/>
      <c r="K491" s="61"/>
      <c r="L491" s="61"/>
      <c r="M491" s="61"/>
      <c r="N491" s="61"/>
      <c r="O491" s="61"/>
      <c r="P491" s="61"/>
      <c r="Q491" s="61"/>
      <c r="R491" s="61"/>
      <c r="S491" s="61"/>
      <c r="T491" s="61"/>
      <c r="U491" s="61"/>
      <c r="V491" s="61"/>
      <c r="W491" s="61"/>
      <c r="X491" s="61"/>
      <c r="Y491" s="61"/>
      <c r="Z491" s="61"/>
    </row>
    <row r="492" ht="15.75" customHeight="1">
      <c r="A492" s="61"/>
      <c r="B492" s="2"/>
      <c r="C492" s="3"/>
      <c r="D492" s="4"/>
      <c r="E492" s="61"/>
      <c r="F492" s="61"/>
      <c r="G492" s="61"/>
      <c r="H492" s="61"/>
      <c r="I492" s="61"/>
      <c r="J492" s="61"/>
      <c r="K492" s="61"/>
      <c r="L492" s="61"/>
      <c r="M492" s="61"/>
      <c r="N492" s="61"/>
      <c r="O492" s="61"/>
      <c r="P492" s="61"/>
      <c r="Q492" s="61"/>
      <c r="R492" s="61"/>
      <c r="S492" s="61"/>
      <c r="T492" s="61"/>
      <c r="U492" s="61"/>
      <c r="V492" s="61"/>
      <c r="W492" s="61"/>
      <c r="X492" s="61"/>
      <c r="Y492" s="61"/>
      <c r="Z492" s="61"/>
    </row>
    <row r="493" ht="15.75" customHeight="1">
      <c r="A493" s="61"/>
      <c r="B493" s="2"/>
      <c r="C493" s="3"/>
      <c r="D493" s="4"/>
      <c r="E493" s="61"/>
      <c r="F493" s="61"/>
      <c r="G493" s="61"/>
      <c r="H493" s="61"/>
      <c r="I493" s="61"/>
      <c r="J493" s="61"/>
      <c r="K493" s="61"/>
      <c r="L493" s="61"/>
      <c r="M493" s="61"/>
      <c r="N493" s="61"/>
      <c r="O493" s="61"/>
      <c r="P493" s="61"/>
      <c r="Q493" s="61"/>
      <c r="R493" s="61"/>
      <c r="S493" s="61"/>
      <c r="T493" s="61"/>
      <c r="U493" s="61"/>
      <c r="V493" s="61"/>
      <c r="W493" s="61"/>
      <c r="X493" s="61"/>
      <c r="Y493" s="61"/>
      <c r="Z493" s="61"/>
    </row>
    <row r="494" ht="15.75" customHeight="1">
      <c r="A494" s="61"/>
      <c r="B494" s="2"/>
      <c r="C494" s="3"/>
      <c r="D494" s="4"/>
      <c r="E494" s="61"/>
      <c r="F494" s="61"/>
      <c r="G494" s="61"/>
      <c r="H494" s="61"/>
      <c r="I494" s="61"/>
      <c r="J494" s="61"/>
      <c r="K494" s="61"/>
      <c r="L494" s="61"/>
      <c r="M494" s="61"/>
      <c r="N494" s="61"/>
      <c r="O494" s="61"/>
      <c r="P494" s="61"/>
      <c r="Q494" s="61"/>
      <c r="R494" s="61"/>
      <c r="S494" s="61"/>
      <c r="T494" s="61"/>
      <c r="U494" s="61"/>
      <c r="V494" s="61"/>
      <c r="W494" s="61"/>
      <c r="X494" s="61"/>
      <c r="Y494" s="61"/>
      <c r="Z494" s="61"/>
    </row>
    <row r="495" ht="15.75" customHeight="1">
      <c r="A495" s="61"/>
      <c r="B495" s="2"/>
      <c r="C495" s="3"/>
      <c r="D495" s="4"/>
      <c r="E495" s="61"/>
      <c r="F495" s="61"/>
      <c r="G495" s="61"/>
      <c r="H495" s="61"/>
      <c r="I495" s="61"/>
      <c r="J495" s="61"/>
      <c r="K495" s="61"/>
      <c r="L495" s="61"/>
      <c r="M495" s="61"/>
      <c r="N495" s="61"/>
      <c r="O495" s="61"/>
      <c r="P495" s="61"/>
      <c r="Q495" s="61"/>
      <c r="R495" s="61"/>
      <c r="S495" s="61"/>
      <c r="T495" s="61"/>
      <c r="U495" s="61"/>
      <c r="V495" s="61"/>
      <c r="W495" s="61"/>
      <c r="X495" s="61"/>
      <c r="Y495" s="61"/>
      <c r="Z495" s="61"/>
    </row>
    <row r="496" ht="15.75" customHeight="1">
      <c r="A496" s="61"/>
      <c r="B496" s="2"/>
      <c r="C496" s="3"/>
      <c r="D496" s="4"/>
      <c r="E496" s="61"/>
      <c r="F496" s="61"/>
      <c r="G496" s="61"/>
      <c r="H496" s="61"/>
      <c r="I496" s="61"/>
      <c r="J496" s="61"/>
      <c r="K496" s="61"/>
      <c r="L496" s="61"/>
      <c r="M496" s="61"/>
      <c r="N496" s="61"/>
      <c r="O496" s="61"/>
      <c r="P496" s="61"/>
      <c r="Q496" s="61"/>
      <c r="R496" s="61"/>
      <c r="S496" s="61"/>
      <c r="T496" s="61"/>
      <c r="U496" s="61"/>
      <c r="V496" s="61"/>
      <c r="W496" s="61"/>
      <c r="X496" s="61"/>
      <c r="Y496" s="61"/>
      <c r="Z496" s="61"/>
    </row>
    <row r="497" ht="15.75" customHeight="1">
      <c r="A497" s="61"/>
      <c r="B497" s="2"/>
      <c r="C497" s="3"/>
      <c r="D497" s="4"/>
      <c r="E497" s="61"/>
      <c r="F497" s="61"/>
      <c r="G497" s="61"/>
      <c r="H497" s="61"/>
      <c r="I497" s="61"/>
      <c r="J497" s="61"/>
      <c r="K497" s="61"/>
      <c r="L497" s="61"/>
      <c r="M497" s="61"/>
      <c r="N497" s="61"/>
      <c r="O497" s="61"/>
      <c r="P497" s="61"/>
      <c r="Q497" s="61"/>
      <c r="R497" s="61"/>
      <c r="S497" s="61"/>
      <c r="T497" s="61"/>
      <c r="U497" s="61"/>
      <c r="V497" s="61"/>
      <c r="W497" s="61"/>
      <c r="X497" s="61"/>
      <c r="Y497" s="61"/>
      <c r="Z497" s="61"/>
    </row>
    <row r="498" ht="15.75" customHeight="1">
      <c r="A498" s="61"/>
      <c r="B498" s="2"/>
      <c r="C498" s="3"/>
      <c r="D498" s="4"/>
      <c r="E498" s="61"/>
      <c r="F498" s="61"/>
      <c r="G498" s="61"/>
      <c r="H498" s="61"/>
      <c r="I498" s="61"/>
      <c r="J498" s="61"/>
      <c r="K498" s="61"/>
      <c r="L498" s="61"/>
      <c r="M498" s="61"/>
      <c r="N498" s="61"/>
      <c r="O498" s="61"/>
      <c r="P498" s="61"/>
      <c r="Q498" s="61"/>
      <c r="R498" s="61"/>
      <c r="S498" s="61"/>
      <c r="T498" s="61"/>
      <c r="U498" s="61"/>
      <c r="V498" s="61"/>
      <c r="W498" s="61"/>
      <c r="X498" s="61"/>
      <c r="Y498" s="61"/>
      <c r="Z498" s="61"/>
    </row>
    <row r="499" ht="15.75" customHeight="1">
      <c r="A499" s="61"/>
      <c r="B499" s="2"/>
      <c r="C499" s="3"/>
      <c r="D499" s="4"/>
      <c r="E499" s="61"/>
      <c r="F499" s="61"/>
      <c r="G499" s="61"/>
      <c r="H499" s="61"/>
      <c r="I499" s="61"/>
      <c r="J499" s="61"/>
      <c r="K499" s="61"/>
      <c r="L499" s="61"/>
      <c r="M499" s="61"/>
      <c r="N499" s="61"/>
      <c r="O499" s="61"/>
      <c r="P499" s="61"/>
      <c r="Q499" s="61"/>
      <c r="R499" s="61"/>
      <c r="S499" s="61"/>
      <c r="T499" s="61"/>
      <c r="U499" s="61"/>
      <c r="V499" s="61"/>
      <c r="W499" s="61"/>
      <c r="X499" s="61"/>
      <c r="Y499" s="61"/>
      <c r="Z499" s="61"/>
    </row>
    <row r="500" ht="15.75" customHeight="1">
      <c r="A500" s="61"/>
      <c r="B500" s="2"/>
      <c r="C500" s="3"/>
      <c r="D500" s="4"/>
      <c r="E500" s="61"/>
      <c r="F500" s="61"/>
      <c r="G500" s="61"/>
      <c r="H500" s="61"/>
      <c r="I500" s="61"/>
      <c r="J500" s="61"/>
      <c r="K500" s="61"/>
      <c r="L500" s="61"/>
      <c r="M500" s="61"/>
      <c r="N500" s="61"/>
      <c r="O500" s="61"/>
      <c r="P500" s="61"/>
      <c r="Q500" s="61"/>
      <c r="R500" s="61"/>
      <c r="S500" s="61"/>
      <c r="T500" s="61"/>
      <c r="U500" s="61"/>
      <c r="V500" s="61"/>
      <c r="W500" s="61"/>
      <c r="X500" s="61"/>
      <c r="Y500" s="61"/>
      <c r="Z500" s="61"/>
    </row>
    <row r="501" ht="15.75" customHeight="1">
      <c r="A501" s="61"/>
      <c r="B501" s="2"/>
      <c r="C501" s="3"/>
      <c r="D501" s="4"/>
      <c r="E501" s="61"/>
      <c r="F501" s="61"/>
      <c r="G501" s="61"/>
      <c r="H501" s="61"/>
      <c r="I501" s="61"/>
      <c r="J501" s="61"/>
      <c r="K501" s="61"/>
      <c r="L501" s="61"/>
      <c r="M501" s="61"/>
      <c r="N501" s="61"/>
      <c r="O501" s="61"/>
      <c r="P501" s="61"/>
      <c r="Q501" s="61"/>
      <c r="R501" s="61"/>
      <c r="S501" s="61"/>
      <c r="T501" s="61"/>
      <c r="U501" s="61"/>
      <c r="V501" s="61"/>
      <c r="W501" s="61"/>
      <c r="X501" s="61"/>
      <c r="Y501" s="61"/>
      <c r="Z501" s="61"/>
    </row>
    <row r="502" ht="15.75" customHeight="1">
      <c r="A502" s="61"/>
      <c r="B502" s="2"/>
      <c r="C502" s="3"/>
      <c r="D502" s="4"/>
      <c r="E502" s="61"/>
      <c r="F502" s="61"/>
      <c r="G502" s="61"/>
      <c r="H502" s="61"/>
      <c r="I502" s="61"/>
      <c r="J502" s="61"/>
      <c r="K502" s="61"/>
      <c r="L502" s="61"/>
      <c r="M502" s="61"/>
      <c r="N502" s="61"/>
      <c r="O502" s="61"/>
      <c r="P502" s="61"/>
      <c r="Q502" s="61"/>
      <c r="R502" s="61"/>
      <c r="S502" s="61"/>
      <c r="T502" s="61"/>
      <c r="U502" s="61"/>
      <c r="V502" s="61"/>
      <c r="W502" s="61"/>
      <c r="X502" s="61"/>
      <c r="Y502" s="61"/>
      <c r="Z502" s="61"/>
    </row>
    <row r="503" ht="15.75" customHeight="1">
      <c r="A503" s="61"/>
      <c r="B503" s="2"/>
      <c r="C503" s="3"/>
      <c r="D503" s="4"/>
      <c r="E503" s="61"/>
      <c r="F503" s="61"/>
      <c r="G503" s="61"/>
      <c r="H503" s="61"/>
      <c r="I503" s="61"/>
      <c r="J503" s="61"/>
      <c r="K503" s="61"/>
      <c r="L503" s="61"/>
      <c r="M503" s="61"/>
      <c r="N503" s="61"/>
      <c r="O503" s="61"/>
      <c r="P503" s="61"/>
      <c r="Q503" s="61"/>
      <c r="R503" s="61"/>
      <c r="S503" s="61"/>
      <c r="T503" s="61"/>
      <c r="U503" s="61"/>
      <c r="V503" s="61"/>
      <c r="W503" s="61"/>
      <c r="X503" s="61"/>
      <c r="Y503" s="61"/>
      <c r="Z503" s="61"/>
    </row>
    <row r="504" ht="15.75" customHeight="1">
      <c r="A504" s="61"/>
      <c r="B504" s="2"/>
      <c r="C504" s="3"/>
      <c r="D504" s="4"/>
      <c r="E504" s="61"/>
      <c r="F504" s="61"/>
      <c r="G504" s="61"/>
      <c r="H504" s="61"/>
      <c r="I504" s="61"/>
      <c r="J504" s="61"/>
      <c r="K504" s="61"/>
      <c r="L504" s="61"/>
      <c r="M504" s="61"/>
      <c r="N504" s="61"/>
      <c r="O504" s="61"/>
      <c r="P504" s="61"/>
      <c r="Q504" s="61"/>
      <c r="R504" s="61"/>
      <c r="S504" s="61"/>
      <c r="T504" s="61"/>
      <c r="U504" s="61"/>
      <c r="V504" s="61"/>
      <c r="W504" s="61"/>
      <c r="X504" s="61"/>
      <c r="Y504" s="61"/>
      <c r="Z504" s="61"/>
    </row>
    <row r="505" ht="15.75" customHeight="1">
      <c r="A505" s="61"/>
      <c r="B505" s="2"/>
      <c r="C505" s="3"/>
      <c r="D505" s="4"/>
      <c r="E505" s="61"/>
      <c r="F505" s="61"/>
      <c r="G505" s="61"/>
      <c r="H505" s="61"/>
      <c r="I505" s="61"/>
      <c r="J505" s="61"/>
      <c r="K505" s="61"/>
      <c r="L505" s="61"/>
      <c r="M505" s="61"/>
      <c r="N505" s="61"/>
      <c r="O505" s="61"/>
      <c r="P505" s="61"/>
      <c r="Q505" s="61"/>
      <c r="R505" s="61"/>
      <c r="S505" s="61"/>
      <c r="T505" s="61"/>
      <c r="U505" s="61"/>
      <c r="V505" s="61"/>
      <c r="W505" s="61"/>
      <c r="X505" s="61"/>
      <c r="Y505" s="61"/>
      <c r="Z505" s="61"/>
    </row>
    <row r="506" ht="15.75" customHeight="1">
      <c r="A506" s="61"/>
      <c r="B506" s="2"/>
      <c r="C506" s="3"/>
      <c r="D506" s="4"/>
      <c r="E506" s="61"/>
      <c r="F506" s="61"/>
      <c r="G506" s="61"/>
      <c r="H506" s="61"/>
      <c r="I506" s="61"/>
      <c r="J506" s="61"/>
      <c r="K506" s="61"/>
      <c r="L506" s="61"/>
      <c r="M506" s="61"/>
      <c r="N506" s="61"/>
      <c r="O506" s="61"/>
      <c r="P506" s="61"/>
      <c r="Q506" s="61"/>
      <c r="R506" s="61"/>
      <c r="S506" s="61"/>
      <c r="T506" s="61"/>
      <c r="U506" s="61"/>
      <c r="V506" s="61"/>
      <c r="W506" s="61"/>
      <c r="X506" s="61"/>
      <c r="Y506" s="61"/>
      <c r="Z506" s="61"/>
    </row>
    <row r="507" ht="15.75" customHeight="1">
      <c r="A507" s="61"/>
      <c r="B507" s="2"/>
      <c r="C507" s="3"/>
      <c r="D507" s="4"/>
      <c r="E507" s="61"/>
      <c r="F507" s="61"/>
      <c r="G507" s="61"/>
      <c r="H507" s="61"/>
      <c r="I507" s="61"/>
      <c r="J507" s="61"/>
      <c r="K507" s="61"/>
      <c r="L507" s="61"/>
      <c r="M507" s="61"/>
      <c r="N507" s="61"/>
      <c r="O507" s="61"/>
      <c r="P507" s="61"/>
      <c r="Q507" s="61"/>
      <c r="R507" s="61"/>
      <c r="S507" s="61"/>
      <c r="T507" s="61"/>
      <c r="U507" s="61"/>
      <c r="V507" s="61"/>
      <c r="W507" s="61"/>
      <c r="X507" s="61"/>
      <c r="Y507" s="61"/>
      <c r="Z507" s="61"/>
    </row>
    <row r="508" ht="15.75" customHeight="1">
      <c r="A508" s="61"/>
      <c r="B508" s="2"/>
      <c r="C508" s="3"/>
      <c r="D508" s="4"/>
      <c r="E508" s="61"/>
      <c r="F508" s="61"/>
      <c r="G508" s="61"/>
      <c r="H508" s="61"/>
      <c r="I508" s="61"/>
      <c r="J508" s="61"/>
      <c r="K508" s="61"/>
      <c r="L508" s="61"/>
      <c r="M508" s="61"/>
      <c r="N508" s="61"/>
      <c r="O508" s="61"/>
      <c r="P508" s="61"/>
      <c r="Q508" s="61"/>
      <c r="R508" s="61"/>
      <c r="S508" s="61"/>
      <c r="T508" s="61"/>
      <c r="U508" s="61"/>
      <c r="V508" s="61"/>
      <c r="W508" s="61"/>
      <c r="X508" s="61"/>
      <c r="Y508" s="61"/>
      <c r="Z508" s="61"/>
    </row>
    <row r="509" ht="15.75" customHeight="1">
      <c r="A509" s="61"/>
      <c r="B509" s="2"/>
      <c r="C509" s="3"/>
      <c r="D509" s="4"/>
      <c r="E509" s="61"/>
      <c r="F509" s="61"/>
      <c r="G509" s="61"/>
      <c r="H509" s="61"/>
      <c r="I509" s="61"/>
      <c r="J509" s="61"/>
      <c r="K509" s="61"/>
      <c r="L509" s="61"/>
      <c r="M509" s="61"/>
      <c r="N509" s="61"/>
      <c r="O509" s="61"/>
      <c r="P509" s="61"/>
      <c r="Q509" s="61"/>
      <c r="R509" s="61"/>
      <c r="S509" s="61"/>
      <c r="T509" s="61"/>
      <c r="U509" s="61"/>
      <c r="V509" s="61"/>
      <c r="W509" s="61"/>
      <c r="X509" s="61"/>
      <c r="Y509" s="61"/>
      <c r="Z509" s="61"/>
    </row>
    <row r="510" ht="15.75" customHeight="1">
      <c r="A510" s="61"/>
      <c r="B510" s="2"/>
      <c r="C510" s="3"/>
      <c r="D510" s="4"/>
      <c r="E510" s="61"/>
      <c r="F510" s="61"/>
      <c r="G510" s="61"/>
      <c r="H510" s="61"/>
      <c r="I510" s="61"/>
      <c r="J510" s="61"/>
      <c r="K510" s="61"/>
      <c r="L510" s="61"/>
      <c r="M510" s="61"/>
      <c r="N510" s="61"/>
      <c r="O510" s="61"/>
      <c r="P510" s="61"/>
      <c r="Q510" s="61"/>
      <c r="R510" s="61"/>
      <c r="S510" s="61"/>
      <c r="T510" s="61"/>
      <c r="U510" s="61"/>
      <c r="V510" s="61"/>
      <c r="W510" s="61"/>
      <c r="X510" s="61"/>
      <c r="Y510" s="61"/>
      <c r="Z510" s="61"/>
    </row>
    <row r="511" ht="15.75" customHeight="1">
      <c r="A511" s="61"/>
      <c r="B511" s="2"/>
      <c r="C511" s="3"/>
      <c r="D511" s="4"/>
      <c r="E511" s="61"/>
      <c r="F511" s="61"/>
      <c r="G511" s="61"/>
      <c r="H511" s="61"/>
      <c r="I511" s="61"/>
      <c r="J511" s="61"/>
      <c r="K511" s="61"/>
      <c r="L511" s="61"/>
      <c r="M511" s="61"/>
      <c r="N511" s="61"/>
      <c r="O511" s="61"/>
      <c r="P511" s="61"/>
      <c r="Q511" s="61"/>
      <c r="R511" s="61"/>
      <c r="S511" s="61"/>
      <c r="T511" s="61"/>
      <c r="U511" s="61"/>
      <c r="V511" s="61"/>
      <c r="W511" s="61"/>
      <c r="X511" s="61"/>
      <c r="Y511" s="61"/>
      <c r="Z511" s="61"/>
    </row>
    <row r="512" ht="15.75" customHeight="1">
      <c r="A512" s="61"/>
      <c r="B512" s="2"/>
      <c r="C512" s="3"/>
      <c r="D512" s="4"/>
      <c r="E512" s="61"/>
      <c r="F512" s="61"/>
      <c r="G512" s="61"/>
      <c r="H512" s="61"/>
      <c r="I512" s="61"/>
      <c r="J512" s="61"/>
      <c r="K512" s="61"/>
      <c r="L512" s="61"/>
      <c r="M512" s="61"/>
      <c r="N512" s="61"/>
      <c r="O512" s="61"/>
      <c r="P512" s="61"/>
      <c r="Q512" s="61"/>
      <c r="R512" s="61"/>
      <c r="S512" s="61"/>
      <c r="T512" s="61"/>
      <c r="U512" s="61"/>
      <c r="V512" s="61"/>
      <c r="W512" s="61"/>
      <c r="X512" s="61"/>
      <c r="Y512" s="61"/>
      <c r="Z512" s="61"/>
    </row>
    <row r="513" ht="15.75" customHeight="1">
      <c r="A513" s="61"/>
      <c r="B513" s="2"/>
      <c r="C513" s="3"/>
      <c r="D513" s="4"/>
      <c r="E513" s="61"/>
      <c r="F513" s="61"/>
      <c r="G513" s="61"/>
      <c r="H513" s="61"/>
      <c r="I513" s="61"/>
      <c r="J513" s="61"/>
      <c r="K513" s="61"/>
      <c r="L513" s="61"/>
      <c r="M513" s="61"/>
      <c r="N513" s="61"/>
      <c r="O513" s="61"/>
      <c r="P513" s="61"/>
      <c r="Q513" s="61"/>
      <c r="R513" s="61"/>
      <c r="S513" s="61"/>
      <c r="T513" s="61"/>
      <c r="U513" s="61"/>
      <c r="V513" s="61"/>
      <c r="W513" s="61"/>
      <c r="X513" s="61"/>
      <c r="Y513" s="61"/>
      <c r="Z513" s="61"/>
    </row>
    <row r="514" ht="15.75" customHeight="1">
      <c r="A514" s="61"/>
      <c r="B514" s="2"/>
      <c r="C514" s="3"/>
      <c r="D514" s="4"/>
      <c r="E514" s="61"/>
      <c r="F514" s="61"/>
      <c r="G514" s="61"/>
      <c r="H514" s="61"/>
      <c r="I514" s="61"/>
      <c r="J514" s="61"/>
      <c r="K514" s="61"/>
      <c r="L514" s="61"/>
      <c r="M514" s="61"/>
      <c r="N514" s="61"/>
      <c r="O514" s="61"/>
      <c r="P514" s="61"/>
      <c r="Q514" s="61"/>
      <c r="R514" s="61"/>
      <c r="S514" s="61"/>
      <c r="T514" s="61"/>
      <c r="U514" s="61"/>
      <c r="V514" s="61"/>
      <c r="W514" s="61"/>
      <c r="X514" s="61"/>
      <c r="Y514" s="61"/>
      <c r="Z514" s="61"/>
    </row>
    <row r="515" ht="15.75" customHeight="1">
      <c r="A515" s="61"/>
      <c r="B515" s="2"/>
      <c r="C515" s="3"/>
      <c r="D515" s="4"/>
      <c r="E515" s="61"/>
      <c r="F515" s="61"/>
      <c r="G515" s="61"/>
      <c r="H515" s="61"/>
      <c r="I515" s="61"/>
      <c r="J515" s="61"/>
      <c r="K515" s="61"/>
      <c r="L515" s="61"/>
      <c r="M515" s="61"/>
      <c r="N515" s="61"/>
      <c r="O515" s="61"/>
      <c r="P515" s="61"/>
      <c r="Q515" s="61"/>
      <c r="R515" s="61"/>
      <c r="S515" s="61"/>
      <c r="T515" s="61"/>
      <c r="U515" s="61"/>
      <c r="V515" s="61"/>
      <c r="W515" s="61"/>
      <c r="X515" s="61"/>
      <c r="Y515" s="61"/>
      <c r="Z515" s="61"/>
    </row>
    <row r="516" ht="15.75" customHeight="1">
      <c r="A516" s="61"/>
      <c r="B516" s="2"/>
      <c r="C516" s="3"/>
      <c r="D516" s="4"/>
      <c r="E516" s="61"/>
      <c r="F516" s="61"/>
      <c r="G516" s="61"/>
      <c r="H516" s="61"/>
      <c r="I516" s="61"/>
      <c r="J516" s="61"/>
      <c r="K516" s="61"/>
      <c r="L516" s="61"/>
      <c r="M516" s="61"/>
      <c r="N516" s="61"/>
      <c r="O516" s="61"/>
      <c r="P516" s="61"/>
      <c r="Q516" s="61"/>
      <c r="R516" s="61"/>
      <c r="S516" s="61"/>
      <c r="T516" s="61"/>
      <c r="U516" s="61"/>
      <c r="V516" s="61"/>
      <c r="W516" s="61"/>
      <c r="X516" s="61"/>
      <c r="Y516" s="61"/>
      <c r="Z516" s="61"/>
    </row>
    <row r="517" ht="15.75" customHeight="1">
      <c r="A517" s="61"/>
      <c r="B517" s="2"/>
      <c r="C517" s="3"/>
      <c r="D517" s="4"/>
      <c r="E517" s="61"/>
      <c r="F517" s="61"/>
      <c r="G517" s="61"/>
      <c r="H517" s="61"/>
      <c r="I517" s="61"/>
      <c r="J517" s="61"/>
      <c r="K517" s="61"/>
      <c r="L517" s="61"/>
      <c r="M517" s="61"/>
      <c r="N517" s="61"/>
      <c r="O517" s="61"/>
      <c r="P517" s="61"/>
      <c r="Q517" s="61"/>
      <c r="R517" s="61"/>
      <c r="S517" s="61"/>
      <c r="T517" s="61"/>
      <c r="U517" s="61"/>
      <c r="V517" s="61"/>
      <c r="W517" s="61"/>
      <c r="X517" s="61"/>
      <c r="Y517" s="61"/>
      <c r="Z517" s="61"/>
    </row>
    <row r="518" ht="15.75" customHeight="1">
      <c r="A518" s="61"/>
      <c r="B518" s="2"/>
      <c r="C518" s="3"/>
      <c r="D518" s="4"/>
      <c r="E518" s="61"/>
      <c r="F518" s="61"/>
      <c r="G518" s="61"/>
      <c r="H518" s="61"/>
      <c r="I518" s="61"/>
      <c r="J518" s="61"/>
      <c r="K518" s="61"/>
      <c r="L518" s="61"/>
      <c r="M518" s="61"/>
      <c r="N518" s="61"/>
      <c r="O518" s="61"/>
      <c r="P518" s="61"/>
      <c r="Q518" s="61"/>
      <c r="R518" s="61"/>
      <c r="S518" s="61"/>
      <c r="T518" s="61"/>
      <c r="U518" s="61"/>
      <c r="V518" s="61"/>
      <c r="W518" s="61"/>
      <c r="X518" s="61"/>
      <c r="Y518" s="61"/>
      <c r="Z518" s="61"/>
    </row>
    <row r="519" ht="15.75" customHeight="1">
      <c r="A519" s="61"/>
      <c r="B519" s="2"/>
      <c r="C519" s="3"/>
      <c r="D519" s="4"/>
      <c r="E519" s="61"/>
      <c r="F519" s="61"/>
      <c r="G519" s="61"/>
      <c r="H519" s="61"/>
      <c r="I519" s="61"/>
      <c r="J519" s="61"/>
      <c r="K519" s="61"/>
      <c r="L519" s="61"/>
      <c r="M519" s="61"/>
      <c r="N519" s="61"/>
      <c r="O519" s="61"/>
      <c r="P519" s="61"/>
      <c r="Q519" s="61"/>
      <c r="R519" s="61"/>
      <c r="S519" s="61"/>
      <c r="T519" s="61"/>
      <c r="U519" s="61"/>
      <c r="V519" s="61"/>
      <c r="W519" s="61"/>
      <c r="X519" s="61"/>
      <c r="Y519" s="61"/>
      <c r="Z519" s="61"/>
    </row>
    <row r="520" ht="15.75" customHeight="1">
      <c r="A520" s="61"/>
      <c r="B520" s="2"/>
      <c r="C520" s="3"/>
      <c r="D520" s="4"/>
      <c r="E520" s="61"/>
      <c r="F520" s="61"/>
      <c r="G520" s="61"/>
      <c r="H520" s="61"/>
      <c r="I520" s="61"/>
      <c r="J520" s="61"/>
      <c r="K520" s="61"/>
      <c r="L520" s="61"/>
      <c r="M520" s="61"/>
      <c r="N520" s="61"/>
      <c r="O520" s="61"/>
      <c r="P520" s="61"/>
      <c r="Q520" s="61"/>
      <c r="R520" s="61"/>
      <c r="S520" s="61"/>
      <c r="T520" s="61"/>
      <c r="U520" s="61"/>
      <c r="V520" s="61"/>
      <c r="W520" s="61"/>
      <c r="X520" s="61"/>
      <c r="Y520" s="61"/>
      <c r="Z520" s="61"/>
    </row>
    <row r="521" ht="15.75" customHeight="1">
      <c r="A521" s="61"/>
      <c r="B521" s="2"/>
      <c r="C521" s="3"/>
      <c r="D521" s="4"/>
      <c r="E521" s="61"/>
      <c r="F521" s="61"/>
      <c r="G521" s="61"/>
      <c r="H521" s="61"/>
      <c r="I521" s="61"/>
      <c r="J521" s="61"/>
      <c r="K521" s="61"/>
      <c r="L521" s="61"/>
      <c r="M521" s="61"/>
      <c r="N521" s="61"/>
      <c r="O521" s="61"/>
      <c r="P521" s="61"/>
      <c r="Q521" s="61"/>
      <c r="R521" s="61"/>
      <c r="S521" s="61"/>
      <c r="T521" s="61"/>
      <c r="U521" s="61"/>
      <c r="V521" s="61"/>
      <c r="W521" s="61"/>
      <c r="X521" s="61"/>
      <c r="Y521" s="61"/>
      <c r="Z521" s="61"/>
    </row>
    <row r="522" ht="15.75" customHeight="1">
      <c r="A522" s="61"/>
      <c r="B522" s="2"/>
      <c r="C522" s="3"/>
      <c r="D522" s="4"/>
      <c r="E522" s="61"/>
      <c r="F522" s="61"/>
      <c r="G522" s="61"/>
      <c r="H522" s="61"/>
      <c r="I522" s="61"/>
      <c r="J522" s="61"/>
      <c r="K522" s="61"/>
      <c r="L522" s="61"/>
      <c r="M522" s="61"/>
      <c r="N522" s="61"/>
      <c r="O522" s="61"/>
      <c r="P522" s="61"/>
      <c r="Q522" s="61"/>
      <c r="R522" s="61"/>
      <c r="S522" s="61"/>
      <c r="T522" s="61"/>
      <c r="U522" s="61"/>
      <c r="V522" s="61"/>
      <c r="W522" s="61"/>
      <c r="X522" s="61"/>
      <c r="Y522" s="61"/>
      <c r="Z522" s="61"/>
    </row>
    <row r="523" ht="15.75" customHeight="1">
      <c r="A523" s="61"/>
      <c r="B523" s="2"/>
      <c r="C523" s="3"/>
      <c r="D523" s="4"/>
      <c r="E523" s="61"/>
      <c r="F523" s="61"/>
      <c r="G523" s="61"/>
      <c r="H523" s="61"/>
      <c r="I523" s="61"/>
      <c r="J523" s="61"/>
      <c r="K523" s="61"/>
      <c r="L523" s="61"/>
      <c r="M523" s="61"/>
      <c r="N523" s="61"/>
      <c r="O523" s="61"/>
      <c r="P523" s="61"/>
      <c r="Q523" s="61"/>
      <c r="R523" s="61"/>
      <c r="S523" s="61"/>
      <c r="T523" s="61"/>
      <c r="U523" s="61"/>
      <c r="V523" s="61"/>
      <c r="W523" s="61"/>
      <c r="X523" s="61"/>
      <c r="Y523" s="61"/>
      <c r="Z523" s="61"/>
    </row>
    <row r="524" ht="15.75" customHeight="1">
      <c r="A524" s="61"/>
      <c r="B524" s="2"/>
      <c r="C524" s="3"/>
      <c r="D524" s="4"/>
      <c r="E524" s="61"/>
      <c r="F524" s="61"/>
      <c r="G524" s="61"/>
      <c r="H524" s="61"/>
      <c r="I524" s="61"/>
      <c r="J524" s="61"/>
      <c r="K524" s="61"/>
      <c r="L524" s="61"/>
      <c r="M524" s="61"/>
      <c r="N524" s="61"/>
      <c r="O524" s="61"/>
      <c r="P524" s="61"/>
      <c r="Q524" s="61"/>
      <c r="R524" s="61"/>
      <c r="S524" s="61"/>
      <c r="T524" s="61"/>
      <c r="U524" s="61"/>
      <c r="V524" s="61"/>
      <c r="W524" s="61"/>
      <c r="X524" s="61"/>
      <c r="Y524" s="61"/>
      <c r="Z524" s="61"/>
    </row>
    <row r="525" ht="15.75" customHeight="1">
      <c r="A525" s="61"/>
      <c r="B525" s="2"/>
      <c r="C525" s="3"/>
      <c r="D525" s="4"/>
      <c r="E525" s="61"/>
      <c r="F525" s="61"/>
      <c r="G525" s="61"/>
      <c r="H525" s="61"/>
      <c r="I525" s="61"/>
      <c r="J525" s="61"/>
      <c r="K525" s="61"/>
      <c r="L525" s="61"/>
      <c r="M525" s="61"/>
      <c r="N525" s="61"/>
      <c r="O525" s="61"/>
      <c r="P525" s="61"/>
      <c r="Q525" s="61"/>
      <c r="R525" s="61"/>
      <c r="S525" s="61"/>
      <c r="T525" s="61"/>
      <c r="U525" s="61"/>
      <c r="V525" s="61"/>
      <c r="W525" s="61"/>
      <c r="X525" s="61"/>
      <c r="Y525" s="61"/>
      <c r="Z525" s="61"/>
    </row>
    <row r="526" ht="15.75" customHeight="1">
      <c r="A526" s="61"/>
      <c r="B526" s="2"/>
      <c r="C526" s="3"/>
      <c r="D526" s="4"/>
      <c r="E526" s="61"/>
      <c r="F526" s="61"/>
      <c r="G526" s="61"/>
      <c r="H526" s="61"/>
      <c r="I526" s="61"/>
      <c r="J526" s="61"/>
      <c r="K526" s="61"/>
      <c r="L526" s="61"/>
      <c r="M526" s="61"/>
      <c r="N526" s="61"/>
      <c r="O526" s="61"/>
      <c r="P526" s="61"/>
      <c r="Q526" s="61"/>
      <c r="R526" s="61"/>
      <c r="S526" s="61"/>
      <c r="T526" s="61"/>
      <c r="U526" s="61"/>
      <c r="V526" s="61"/>
      <c r="W526" s="61"/>
      <c r="X526" s="61"/>
      <c r="Y526" s="61"/>
      <c r="Z526" s="61"/>
    </row>
    <row r="527" ht="15.75" customHeight="1">
      <c r="A527" s="61"/>
      <c r="B527" s="2"/>
      <c r="C527" s="3"/>
      <c r="D527" s="4"/>
      <c r="E527" s="61"/>
      <c r="F527" s="61"/>
      <c r="G527" s="61"/>
      <c r="H527" s="61"/>
      <c r="I527" s="61"/>
      <c r="J527" s="61"/>
      <c r="K527" s="61"/>
      <c r="L527" s="61"/>
      <c r="M527" s="61"/>
      <c r="N527" s="61"/>
      <c r="O527" s="61"/>
      <c r="P527" s="61"/>
      <c r="Q527" s="61"/>
      <c r="R527" s="61"/>
      <c r="S527" s="61"/>
      <c r="T527" s="61"/>
      <c r="U527" s="61"/>
      <c r="V527" s="61"/>
      <c r="W527" s="61"/>
      <c r="X527" s="61"/>
      <c r="Y527" s="61"/>
      <c r="Z527" s="61"/>
    </row>
    <row r="528" ht="15.75" customHeight="1">
      <c r="A528" s="61"/>
      <c r="B528" s="2"/>
      <c r="C528" s="3"/>
      <c r="D528" s="4"/>
      <c r="E528" s="61"/>
      <c r="F528" s="61"/>
      <c r="G528" s="61"/>
      <c r="H528" s="61"/>
      <c r="I528" s="61"/>
      <c r="J528" s="61"/>
      <c r="K528" s="61"/>
      <c r="L528" s="61"/>
      <c r="M528" s="61"/>
      <c r="N528" s="61"/>
      <c r="O528" s="61"/>
      <c r="P528" s="61"/>
      <c r="Q528" s="61"/>
      <c r="R528" s="61"/>
      <c r="S528" s="61"/>
      <c r="T528" s="61"/>
      <c r="U528" s="61"/>
      <c r="V528" s="61"/>
      <c r="W528" s="61"/>
      <c r="X528" s="61"/>
      <c r="Y528" s="61"/>
      <c r="Z528" s="61"/>
    </row>
    <row r="529" ht="15.75" customHeight="1">
      <c r="A529" s="61"/>
      <c r="B529" s="2"/>
      <c r="C529" s="3"/>
      <c r="D529" s="4"/>
      <c r="E529" s="61"/>
      <c r="F529" s="61"/>
      <c r="G529" s="61"/>
      <c r="H529" s="61"/>
      <c r="I529" s="61"/>
      <c r="J529" s="61"/>
      <c r="K529" s="61"/>
      <c r="L529" s="61"/>
      <c r="M529" s="61"/>
      <c r="N529" s="61"/>
      <c r="O529" s="61"/>
      <c r="P529" s="61"/>
      <c r="Q529" s="61"/>
      <c r="R529" s="61"/>
      <c r="S529" s="61"/>
      <c r="T529" s="61"/>
      <c r="U529" s="61"/>
      <c r="V529" s="61"/>
      <c r="W529" s="61"/>
      <c r="X529" s="61"/>
      <c r="Y529" s="61"/>
      <c r="Z529" s="61"/>
    </row>
    <row r="530" ht="15.75" customHeight="1">
      <c r="A530" s="61"/>
      <c r="B530" s="2"/>
      <c r="C530" s="3"/>
      <c r="D530" s="4"/>
      <c r="E530" s="61"/>
      <c r="F530" s="61"/>
      <c r="G530" s="61"/>
      <c r="H530" s="61"/>
      <c r="I530" s="61"/>
      <c r="J530" s="61"/>
      <c r="K530" s="61"/>
      <c r="L530" s="61"/>
      <c r="M530" s="61"/>
      <c r="N530" s="61"/>
      <c r="O530" s="61"/>
      <c r="P530" s="61"/>
      <c r="Q530" s="61"/>
      <c r="R530" s="61"/>
      <c r="S530" s="61"/>
      <c r="T530" s="61"/>
      <c r="U530" s="61"/>
      <c r="V530" s="61"/>
      <c r="W530" s="61"/>
      <c r="X530" s="61"/>
      <c r="Y530" s="61"/>
      <c r="Z530" s="61"/>
    </row>
    <row r="531" ht="15.75" customHeight="1">
      <c r="A531" s="61"/>
      <c r="B531" s="2"/>
      <c r="C531" s="3"/>
      <c r="D531" s="4"/>
      <c r="E531" s="61"/>
      <c r="F531" s="61"/>
      <c r="G531" s="61"/>
      <c r="H531" s="61"/>
      <c r="I531" s="61"/>
      <c r="J531" s="61"/>
      <c r="K531" s="61"/>
      <c r="L531" s="61"/>
      <c r="M531" s="61"/>
      <c r="N531" s="61"/>
      <c r="O531" s="61"/>
      <c r="P531" s="61"/>
      <c r="Q531" s="61"/>
      <c r="R531" s="61"/>
      <c r="S531" s="61"/>
      <c r="T531" s="61"/>
      <c r="U531" s="61"/>
      <c r="V531" s="61"/>
      <c r="W531" s="61"/>
      <c r="X531" s="61"/>
      <c r="Y531" s="61"/>
      <c r="Z531" s="61"/>
    </row>
    <row r="532" ht="15.75" customHeight="1">
      <c r="A532" s="61"/>
      <c r="B532" s="2"/>
      <c r="C532" s="3"/>
      <c r="D532" s="4"/>
      <c r="E532" s="61"/>
      <c r="F532" s="61"/>
      <c r="G532" s="61"/>
      <c r="H532" s="61"/>
      <c r="I532" s="61"/>
      <c r="J532" s="61"/>
      <c r="K532" s="61"/>
      <c r="L532" s="61"/>
      <c r="M532" s="61"/>
      <c r="N532" s="61"/>
      <c r="O532" s="61"/>
      <c r="P532" s="61"/>
      <c r="Q532" s="61"/>
      <c r="R532" s="61"/>
      <c r="S532" s="61"/>
      <c r="T532" s="61"/>
      <c r="U532" s="61"/>
      <c r="V532" s="61"/>
      <c r="W532" s="61"/>
      <c r="X532" s="61"/>
      <c r="Y532" s="61"/>
      <c r="Z532" s="61"/>
    </row>
    <row r="533" ht="15.75" customHeight="1">
      <c r="A533" s="61"/>
      <c r="B533" s="2"/>
      <c r="C533" s="3"/>
      <c r="D533" s="4"/>
      <c r="E533" s="61"/>
      <c r="F533" s="61"/>
      <c r="G533" s="61"/>
      <c r="H533" s="61"/>
      <c r="I533" s="61"/>
      <c r="J533" s="61"/>
      <c r="K533" s="61"/>
      <c r="L533" s="61"/>
      <c r="M533" s="61"/>
      <c r="N533" s="61"/>
      <c r="O533" s="61"/>
      <c r="P533" s="61"/>
      <c r="Q533" s="61"/>
      <c r="R533" s="61"/>
      <c r="S533" s="61"/>
      <c r="T533" s="61"/>
      <c r="U533" s="61"/>
      <c r="V533" s="61"/>
      <c r="W533" s="61"/>
      <c r="X533" s="61"/>
      <c r="Y533" s="61"/>
      <c r="Z533" s="61"/>
    </row>
    <row r="534" ht="15.75" customHeight="1">
      <c r="A534" s="61"/>
      <c r="B534" s="2"/>
      <c r="C534" s="3"/>
      <c r="D534" s="4"/>
      <c r="E534" s="61"/>
      <c r="F534" s="61"/>
      <c r="G534" s="61"/>
      <c r="H534" s="61"/>
      <c r="I534" s="61"/>
      <c r="J534" s="61"/>
      <c r="K534" s="61"/>
      <c r="L534" s="61"/>
      <c r="M534" s="61"/>
      <c r="N534" s="61"/>
      <c r="O534" s="61"/>
      <c r="P534" s="61"/>
      <c r="Q534" s="61"/>
      <c r="R534" s="61"/>
      <c r="S534" s="61"/>
      <c r="T534" s="61"/>
      <c r="U534" s="61"/>
      <c r="V534" s="61"/>
      <c r="W534" s="61"/>
      <c r="X534" s="61"/>
      <c r="Y534" s="61"/>
      <c r="Z534" s="61"/>
    </row>
    <row r="535" ht="15.75" customHeight="1">
      <c r="A535" s="61"/>
      <c r="B535" s="2"/>
      <c r="C535" s="3"/>
      <c r="D535" s="4"/>
      <c r="E535" s="61"/>
      <c r="F535" s="61"/>
      <c r="G535" s="61"/>
      <c r="H535" s="61"/>
      <c r="I535" s="61"/>
      <c r="J535" s="61"/>
      <c r="K535" s="61"/>
      <c r="L535" s="61"/>
      <c r="M535" s="61"/>
      <c r="N535" s="61"/>
      <c r="O535" s="61"/>
      <c r="P535" s="61"/>
      <c r="Q535" s="61"/>
      <c r="R535" s="61"/>
      <c r="S535" s="61"/>
      <c r="T535" s="61"/>
      <c r="U535" s="61"/>
      <c r="V535" s="61"/>
      <c r="W535" s="61"/>
      <c r="X535" s="61"/>
      <c r="Y535" s="61"/>
      <c r="Z535" s="61"/>
    </row>
    <row r="536" ht="15.75" customHeight="1">
      <c r="A536" s="61"/>
      <c r="B536" s="2"/>
      <c r="C536" s="3"/>
      <c r="D536" s="4"/>
      <c r="E536" s="61"/>
      <c r="F536" s="61"/>
      <c r="G536" s="61"/>
      <c r="H536" s="61"/>
      <c r="I536" s="61"/>
      <c r="J536" s="61"/>
      <c r="K536" s="61"/>
      <c r="L536" s="61"/>
      <c r="M536" s="61"/>
      <c r="N536" s="61"/>
      <c r="O536" s="61"/>
      <c r="P536" s="61"/>
      <c r="Q536" s="61"/>
      <c r="R536" s="61"/>
      <c r="S536" s="61"/>
      <c r="T536" s="61"/>
      <c r="U536" s="61"/>
      <c r="V536" s="61"/>
      <c r="W536" s="61"/>
      <c r="X536" s="61"/>
      <c r="Y536" s="61"/>
      <c r="Z536" s="61"/>
    </row>
    <row r="537" ht="15.75" customHeight="1">
      <c r="A537" s="61"/>
      <c r="B537" s="2"/>
      <c r="C537" s="3"/>
      <c r="D537" s="4"/>
      <c r="E537" s="61"/>
      <c r="F537" s="61"/>
      <c r="G537" s="61"/>
      <c r="H537" s="61"/>
      <c r="I537" s="61"/>
      <c r="J537" s="61"/>
      <c r="K537" s="61"/>
      <c r="L537" s="61"/>
      <c r="M537" s="61"/>
      <c r="N537" s="61"/>
      <c r="O537" s="61"/>
      <c r="P537" s="61"/>
      <c r="Q537" s="61"/>
      <c r="R537" s="61"/>
      <c r="S537" s="61"/>
      <c r="T537" s="61"/>
      <c r="U537" s="61"/>
      <c r="V537" s="61"/>
      <c r="W537" s="61"/>
      <c r="X537" s="61"/>
      <c r="Y537" s="61"/>
      <c r="Z537" s="61"/>
    </row>
    <row r="538" ht="15.75" customHeight="1">
      <c r="A538" s="61"/>
      <c r="B538" s="2"/>
      <c r="C538" s="3"/>
      <c r="D538" s="4"/>
      <c r="E538" s="61"/>
      <c r="F538" s="61"/>
      <c r="G538" s="61"/>
      <c r="H538" s="61"/>
      <c r="I538" s="61"/>
      <c r="J538" s="61"/>
      <c r="K538" s="61"/>
      <c r="L538" s="61"/>
      <c r="M538" s="61"/>
      <c r="N538" s="61"/>
      <c r="O538" s="61"/>
      <c r="P538" s="61"/>
      <c r="Q538" s="61"/>
      <c r="R538" s="61"/>
      <c r="S538" s="61"/>
      <c r="T538" s="61"/>
      <c r="U538" s="61"/>
      <c r="V538" s="61"/>
      <c r="W538" s="61"/>
      <c r="X538" s="61"/>
      <c r="Y538" s="61"/>
      <c r="Z538" s="61"/>
    </row>
    <row r="539" ht="15.75" customHeight="1">
      <c r="A539" s="61"/>
      <c r="B539" s="2"/>
      <c r="C539" s="3"/>
      <c r="D539" s="4"/>
      <c r="E539" s="61"/>
      <c r="F539" s="61"/>
      <c r="G539" s="61"/>
      <c r="H539" s="61"/>
      <c r="I539" s="61"/>
      <c r="J539" s="61"/>
      <c r="K539" s="61"/>
      <c r="L539" s="61"/>
      <c r="M539" s="61"/>
      <c r="N539" s="61"/>
      <c r="O539" s="61"/>
      <c r="P539" s="61"/>
      <c r="Q539" s="61"/>
      <c r="R539" s="61"/>
      <c r="S539" s="61"/>
      <c r="T539" s="61"/>
      <c r="U539" s="61"/>
      <c r="V539" s="61"/>
      <c r="W539" s="61"/>
      <c r="X539" s="61"/>
      <c r="Y539" s="61"/>
      <c r="Z539" s="61"/>
    </row>
    <row r="540" ht="15.75" customHeight="1">
      <c r="A540" s="61"/>
      <c r="B540" s="2"/>
      <c r="C540" s="3"/>
      <c r="D540" s="4"/>
      <c r="E540" s="61"/>
      <c r="F540" s="61"/>
      <c r="G540" s="61"/>
      <c r="H540" s="61"/>
      <c r="I540" s="61"/>
      <c r="J540" s="61"/>
      <c r="K540" s="61"/>
      <c r="L540" s="61"/>
      <c r="M540" s="61"/>
      <c r="N540" s="61"/>
      <c r="O540" s="61"/>
      <c r="P540" s="61"/>
      <c r="Q540" s="61"/>
      <c r="R540" s="61"/>
      <c r="S540" s="61"/>
      <c r="T540" s="61"/>
      <c r="U540" s="61"/>
      <c r="V540" s="61"/>
      <c r="W540" s="61"/>
      <c r="X540" s="61"/>
      <c r="Y540" s="61"/>
      <c r="Z540" s="61"/>
    </row>
    <row r="541" ht="15.75" customHeight="1">
      <c r="A541" s="61"/>
      <c r="B541" s="2"/>
      <c r="C541" s="3"/>
      <c r="D541" s="4"/>
      <c r="E541" s="61"/>
      <c r="F541" s="61"/>
      <c r="G541" s="61"/>
      <c r="H541" s="61"/>
      <c r="I541" s="61"/>
      <c r="J541" s="61"/>
      <c r="K541" s="61"/>
      <c r="L541" s="61"/>
      <c r="M541" s="61"/>
      <c r="N541" s="61"/>
      <c r="O541" s="61"/>
      <c r="P541" s="61"/>
      <c r="Q541" s="61"/>
      <c r="R541" s="61"/>
      <c r="S541" s="61"/>
      <c r="T541" s="61"/>
      <c r="U541" s="61"/>
      <c r="V541" s="61"/>
      <c r="W541" s="61"/>
      <c r="X541" s="61"/>
      <c r="Y541" s="61"/>
      <c r="Z541" s="61"/>
    </row>
    <row r="542" ht="15.75" customHeight="1">
      <c r="A542" s="61"/>
      <c r="B542" s="2"/>
      <c r="C542" s="3"/>
      <c r="D542" s="4"/>
      <c r="E542" s="61"/>
      <c r="F542" s="61"/>
      <c r="G542" s="61"/>
      <c r="H542" s="61"/>
      <c r="I542" s="61"/>
      <c r="J542" s="61"/>
      <c r="K542" s="61"/>
      <c r="L542" s="61"/>
      <c r="M542" s="61"/>
      <c r="N542" s="61"/>
      <c r="O542" s="61"/>
      <c r="P542" s="61"/>
      <c r="Q542" s="61"/>
      <c r="R542" s="61"/>
      <c r="S542" s="61"/>
      <c r="T542" s="61"/>
      <c r="U542" s="61"/>
      <c r="V542" s="61"/>
      <c r="W542" s="61"/>
      <c r="X542" s="61"/>
      <c r="Y542" s="61"/>
      <c r="Z542" s="61"/>
    </row>
    <row r="543" ht="15.75" customHeight="1">
      <c r="A543" s="61"/>
      <c r="B543" s="2"/>
      <c r="C543" s="3"/>
      <c r="D543" s="4"/>
      <c r="E543" s="61"/>
      <c r="F543" s="61"/>
      <c r="G543" s="61"/>
      <c r="H543" s="61"/>
      <c r="I543" s="61"/>
      <c r="J543" s="61"/>
      <c r="K543" s="61"/>
      <c r="L543" s="61"/>
      <c r="M543" s="61"/>
      <c r="N543" s="61"/>
      <c r="O543" s="61"/>
      <c r="P543" s="61"/>
      <c r="Q543" s="61"/>
      <c r="R543" s="61"/>
      <c r="S543" s="61"/>
      <c r="T543" s="61"/>
      <c r="U543" s="61"/>
      <c r="V543" s="61"/>
      <c r="W543" s="61"/>
      <c r="X543" s="61"/>
      <c r="Y543" s="61"/>
      <c r="Z543" s="61"/>
    </row>
    <row r="544" ht="15.75" customHeight="1">
      <c r="A544" s="61"/>
      <c r="B544" s="2"/>
      <c r="C544" s="3"/>
      <c r="D544" s="4"/>
      <c r="E544" s="61"/>
      <c r="F544" s="61"/>
      <c r="G544" s="61"/>
      <c r="H544" s="61"/>
      <c r="I544" s="61"/>
      <c r="J544" s="61"/>
      <c r="K544" s="61"/>
      <c r="L544" s="61"/>
      <c r="M544" s="61"/>
      <c r="N544" s="61"/>
      <c r="O544" s="61"/>
      <c r="P544" s="61"/>
      <c r="Q544" s="61"/>
      <c r="R544" s="61"/>
      <c r="S544" s="61"/>
      <c r="T544" s="61"/>
      <c r="U544" s="61"/>
      <c r="V544" s="61"/>
      <c r="W544" s="61"/>
      <c r="X544" s="61"/>
      <c r="Y544" s="61"/>
      <c r="Z544" s="61"/>
    </row>
    <row r="545" ht="15.75" customHeight="1">
      <c r="A545" s="61"/>
      <c r="B545" s="2"/>
      <c r="C545" s="3"/>
      <c r="D545" s="4"/>
      <c r="E545" s="61"/>
      <c r="F545" s="61"/>
      <c r="G545" s="61"/>
      <c r="H545" s="61"/>
      <c r="I545" s="61"/>
      <c r="J545" s="61"/>
      <c r="K545" s="61"/>
      <c r="L545" s="61"/>
      <c r="M545" s="61"/>
      <c r="N545" s="61"/>
      <c r="O545" s="61"/>
      <c r="P545" s="61"/>
      <c r="Q545" s="61"/>
      <c r="R545" s="61"/>
      <c r="S545" s="61"/>
      <c r="T545" s="61"/>
      <c r="U545" s="61"/>
      <c r="V545" s="61"/>
      <c r="W545" s="61"/>
      <c r="X545" s="61"/>
      <c r="Y545" s="61"/>
      <c r="Z545" s="61"/>
    </row>
    <row r="546" ht="15.75" customHeight="1">
      <c r="A546" s="61"/>
      <c r="B546" s="2"/>
      <c r="C546" s="3"/>
      <c r="D546" s="4"/>
      <c r="E546" s="61"/>
      <c r="F546" s="61"/>
      <c r="G546" s="61"/>
      <c r="H546" s="61"/>
      <c r="I546" s="61"/>
      <c r="J546" s="61"/>
      <c r="K546" s="61"/>
      <c r="L546" s="61"/>
      <c r="M546" s="61"/>
      <c r="N546" s="61"/>
      <c r="O546" s="61"/>
      <c r="P546" s="61"/>
      <c r="Q546" s="61"/>
      <c r="R546" s="61"/>
      <c r="S546" s="61"/>
      <c r="T546" s="61"/>
      <c r="U546" s="61"/>
      <c r="V546" s="61"/>
      <c r="W546" s="61"/>
      <c r="X546" s="61"/>
      <c r="Y546" s="61"/>
      <c r="Z546" s="61"/>
    </row>
    <row r="547" ht="15.75" customHeight="1">
      <c r="A547" s="61"/>
      <c r="B547" s="2"/>
      <c r="C547" s="3"/>
      <c r="D547" s="4"/>
      <c r="E547" s="61"/>
      <c r="F547" s="61"/>
      <c r="G547" s="61"/>
      <c r="H547" s="61"/>
      <c r="I547" s="61"/>
      <c r="J547" s="61"/>
      <c r="K547" s="61"/>
      <c r="L547" s="61"/>
      <c r="M547" s="61"/>
      <c r="N547" s="61"/>
      <c r="O547" s="61"/>
      <c r="P547" s="61"/>
      <c r="Q547" s="61"/>
      <c r="R547" s="61"/>
      <c r="S547" s="61"/>
      <c r="T547" s="61"/>
      <c r="U547" s="61"/>
      <c r="V547" s="61"/>
      <c r="W547" s="61"/>
      <c r="X547" s="61"/>
      <c r="Y547" s="61"/>
      <c r="Z547" s="61"/>
    </row>
    <row r="548" ht="15.75" customHeight="1">
      <c r="A548" s="61"/>
      <c r="B548" s="2"/>
      <c r="C548" s="3"/>
      <c r="D548" s="4"/>
      <c r="E548" s="61"/>
      <c r="F548" s="61"/>
      <c r="G548" s="61"/>
      <c r="H548" s="61"/>
      <c r="I548" s="61"/>
      <c r="J548" s="61"/>
      <c r="K548" s="61"/>
      <c r="L548" s="61"/>
      <c r="M548" s="61"/>
      <c r="N548" s="61"/>
      <c r="O548" s="61"/>
      <c r="P548" s="61"/>
      <c r="Q548" s="61"/>
      <c r="R548" s="61"/>
      <c r="S548" s="61"/>
      <c r="T548" s="61"/>
      <c r="U548" s="61"/>
      <c r="V548" s="61"/>
      <c r="W548" s="61"/>
      <c r="X548" s="61"/>
      <c r="Y548" s="61"/>
      <c r="Z548" s="61"/>
    </row>
    <row r="549" ht="15.75" customHeight="1">
      <c r="A549" s="61"/>
      <c r="B549" s="2"/>
      <c r="C549" s="3"/>
      <c r="D549" s="4"/>
      <c r="E549" s="61"/>
      <c r="F549" s="61"/>
      <c r="G549" s="61"/>
      <c r="H549" s="61"/>
      <c r="I549" s="61"/>
      <c r="J549" s="61"/>
      <c r="K549" s="61"/>
      <c r="L549" s="61"/>
      <c r="M549" s="61"/>
      <c r="N549" s="61"/>
      <c r="O549" s="61"/>
      <c r="P549" s="61"/>
      <c r="Q549" s="61"/>
      <c r="R549" s="61"/>
      <c r="S549" s="61"/>
      <c r="T549" s="61"/>
      <c r="U549" s="61"/>
      <c r="V549" s="61"/>
      <c r="W549" s="61"/>
      <c r="X549" s="61"/>
      <c r="Y549" s="61"/>
      <c r="Z549" s="61"/>
    </row>
    <row r="550" ht="15.75" customHeight="1">
      <c r="A550" s="61"/>
      <c r="B550" s="2"/>
      <c r="C550" s="3"/>
      <c r="D550" s="4"/>
      <c r="E550" s="61"/>
      <c r="F550" s="61"/>
      <c r="G550" s="61"/>
      <c r="H550" s="61"/>
      <c r="I550" s="61"/>
      <c r="J550" s="61"/>
      <c r="K550" s="61"/>
      <c r="L550" s="61"/>
      <c r="M550" s="61"/>
      <c r="N550" s="61"/>
      <c r="O550" s="61"/>
      <c r="P550" s="61"/>
      <c r="Q550" s="61"/>
      <c r="R550" s="61"/>
      <c r="S550" s="61"/>
      <c r="T550" s="61"/>
      <c r="U550" s="61"/>
      <c r="V550" s="61"/>
      <c r="W550" s="61"/>
      <c r="X550" s="61"/>
      <c r="Y550" s="61"/>
      <c r="Z550" s="61"/>
    </row>
    <row r="551" ht="15.75" customHeight="1">
      <c r="A551" s="61"/>
      <c r="B551" s="2"/>
      <c r="C551" s="3"/>
      <c r="D551" s="4"/>
      <c r="E551" s="61"/>
      <c r="F551" s="61"/>
      <c r="G551" s="61"/>
      <c r="H551" s="61"/>
      <c r="I551" s="61"/>
      <c r="J551" s="61"/>
      <c r="K551" s="61"/>
      <c r="L551" s="61"/>
      <c r="M551" s="61"/>
      <c r="N551" s="61"/>
      <c r="O551" s="61"/>
      <c r="P551" s="61"/>
      <c r="Q551" s="61"/>
      <c r="R551" s="61"/>
      <c r="S551" s="61"/>
      <c r="T551" s="61"/>
      <c r="U551" s="61"/>
      <c r="V551" s="61"/>
      <c r="W551" s="61"/>
      <c r="X551" s="61"/>
      <c r="Y551" s="61"/>
      <c r="Z551" s="61"/>
    </row>
    <row r="552" ht="15.75" customHeight="1">
      <c r="A552" s="61"/>
      <c r="B552" s="2"/>
      <c r="C552" s="3"/>
      <c r="D552" s="4"/>
      <c r="E552" s="61"/>
      <c r="F552" s="61"/>
      <c r="G552" s="61"/>
      <c r="H552" s="61"/>
      <c r="I552" s="61"/>
      <c r="J552" s="61"/>
      <c r="K552" s="61"/>
      <c r="L552" s="61"/>
      <c r="M552" s="61"/>
      <c r="N552" s="61"/>
      <c r="O552" s="61"/>
      <c r="P552" s="61"/>
      <c r="Q552" s="61"/>
      <c r="R552" s="61"/>
      <c r="S552" s="61"/>
      <c r="T552" s="61"/>
      <c r="U552" s="61"/>
      <c r="V552" s="61"/>
      <c r="W552" s="61"/>
      <c r="X552" s="61"/>
      <c r="Y552" s="61"/>
      <c r="Z552" s="61"/>
    </row>
    <row r="553" ht="15.75" customHeight="1">
      <c r="A553" s="61"/>
      <c r="B553" s="2"/>
      <c r="C553" s="3"/>
      <c r="D553" s="4"/>
      <c r="E553" s="61"/>
      <c r="F553" s="61"/>
      <c r="G553" s="61"/>
      <c r="H553" s="61"/>
      <c r="I553" s="61"/>
      <c r="J553" s="61"/>
      <c r="K553" s="61"/>
      <c r="L553" s="61"/>
      <c r="M553" s="61"/>
      <c r="N553" s="61"/>
      <c r="O553" s="61"/>
      <c r="P553" s="61"/>
      <c r="Q553" s="61"/>
      <c r="R553" s="61"/>
      <c r="S553" s="61"/>
      <c r="T553" s="61"/>
      <c r="U553" s="61"/>
      <c r="V553" s="61"/>
      <c r="W553" s="61"/>
      <c r="X553" s="61"/>
      <c r="Y553" s="61"/>
      <c r="Z553" s="61"/>
    </row>
    <row r="554" ht="15.75" customHeight="1">
      <c r="A554" s="61"/>
      <c r="B554" s="2"/>
      <c r="C554" s="3"/>
      <c r="D554" s="4"/>
      <c r="E554" s="61"/>
      <c r="F554" s="61"/>
      <c r="G554" s="61"/>
      <c r="H554" s="61"/>
      <c r="I554" s="61"/>
      <c r="J554" s="61"/>
      <c r="K554" s="61"/>
      <c r="L554" s="61"/>
      <c r="M554" s="61"/>
      <c r="N554" s="61"/>
      <c r="O554" s="61"/>
      <c r="P554" s="61"/>
      <c r="Q554" s="61"/>
      <c r="R554" s="61"/>
      <c r="S554" s="61"/>
      <c r="T554" s="61"/>
      <c r="U554" s="61"/>
      <c r="V554" s="61"/>
      <c r="W554" s="61"/>
      <c r="X554" s="61"/>
      <c r="Y554" s="61"/>
      <c r="Z554" s="61"/>
    </row>
    <row r="555" ht="15.75" customHeight="1">
      <c r="A555" s="61"/>
      <c r="B555" s="2"/>
      <c r="C555" s="3"/>
      <c r="D555" s="4"/>
      <c r="E555" s="61"/>
      <c r="F555" s="61"/>
      <c r="G555" s="61"/>
      <c r="H555" s="61"/>
      <c r="I555" s="61"/>
      <c r="J555" s="61"/>
      <c r="K555" s="61"/>
      <c r="L555" s="61"/>
      <c r="M555" s="61"/>
      <c r="N555" s="61"/>
      <c r="O555" s="61"/>
      <c r="P555" s="61"/>
      <c r="Q555" s="61"/>
      <c r="R555" s="61"/>
      <c r="S555" s="61"/>
      <c r="T555" s="61"/>
      <c r="U555" s="61"/>
      <c r="V555" s="61"/>
      <c r="W555" s="61"/>
      <c r="X555" s="61"/>
      <c r="Y555" s="61"/>
      <c r="Z555" s="61"/>
    </row>
    <row r="556" ht="15.75" customHeight="1">
      <c r="A556" s="61"/>
      <c r="B556" s="2"/>
      <c r="C556" s="3"/>
      <c r="D556" s="4"/>
      <c r="E556" s="61"/>
      <c r="F556" s="61"/>
      <c r="G556" s="61"/>
      <c r="H556" s="61"/>
      <c r="I556" s="61"/>
      <c r="J556" s="61"/>
      <c r="K556" s="61"/>
      <c r="L556" s="61"/>
      <c r="M556" s="61"/>
      <c r="N556" s="61"/>
      <c r="O556" s="61"/>
      <c r="P556" s="61"/>
      <c r="Q556" s="61"/>
      <c r="R556" s="61"/>
      <c r="S556" s="61"/>
      <c r="T556" s="61"/>
      <c r="U556" s="61"/>
      <c r="V556" s="61"/>
      <c r="W556" s="61"/>
      <c r="X556" s="61"/>
      <c r="Y556" s="61"/>
      <c r="Z556" s="61"/>
    </row>
    <row r="557" ht="15.75" customHeight="1">
      <c r="A557" s="61"/>
      <c r="B557" s="2"/>
      <c r="C557" s="3"/>
      <c r="D557" s="4"/>
      <c r="E557" s="61"/>
      <c r="F557" s="61"/>
      <c r="G557" s="61"/>
      <c r="H557" s="61"/>
      <c r="I557" s="61"/>
      <c r="J557" s="61"/>
      <c r="K557" s="61"/>
      <c r="L557" s="61"/>
      <c r="M557" s="61"/>
      <c r="N557" s="61"/>
      <c r="O557" s="61"/>
      <c r="P557" s="61"/>
      <c r="Q557" s="61"/>
      <c r="R557" s="61"/>
      <c r="S557" s="61"/>
      <c r="T557" s="61"/>
      <c r="U557" s="61"/>
      <c r="V557" s="61"/>
      <c r="W557" s="61"/>
      <c r="X557" s="61"/>
      <c r="Y557" s="61"/>
      <c r="Z557" s="61"/>
    </row>
    <row r="558" ht="15.75" customHeight="1">
      <c r="A558" s="61"/>
      <c r="B558" s="2"/>
      <c r="C558" s="3"/>
      <c r="D558" s="4"/>
      <c r="E558" s="61"/>
      <c r="F558" s="61"/>
      <c r="G558" s="61"/>
      <c r="H558" s="61"/>
      <c r="I558" s="61"/>
      <c r="J558" s="61"/>
      <c r="K558" s="61"/>
      <c r="L558" s="61"/>
      <c r="M558" s="61"/>
      <c r="N558" s="61"/>
      <c r="O558" s="61"/>
      <c r="P558" s="61"/>
      <c r="Q558" s="61"/>
      <c r="R558" s="61"/>
      <c r="S558" s="61"/>
      <c r="T558" s="61"/>
      <c r="U558" s="61"/>
      <c r="V558" s="61"/>
      <c r="W558" s="61"/>
      <c r="X558" s="61"/>
      <c r="Y558" s="61"/>
      <c r="Z558" s="61"/>
    </row>
    <row r="559" ht="15.75" customHeight="1">
      <c r="A559" s="61"/>
      <c r="B559" s="2"/>
      <c r="C559" s="3"/>
      <c r="D559" s="4"/>
      <c r="E559" s="61"/>
      <c r="F559" s="61"/>
      <c r="G559" s="61"/>
      <c r="H559" s="61"/>
      <c r="I559" s="61"/>
      <c r="J559" s="61"/>
      <c r="K559" s="61"/>
      <c r="L559" s="61"/>
      <c r="M559" s="61"/>
      <c r="N559" s="61"/>
      <c r="O559" s="61"/>
      <c r="P559" s="61"/>
      <c r="Q559" s="61"/>
      <c r="R559" s="61"/>
      <c r="S559" s="61"/>
      <c r="T559" s="61"/>
      <c r="U559" s="61"/>
      <c r="V559" s="61"/>
      <c r="W559" s="61"/>
      <c r="X559" s="61"/>
      <c r="Y559" s="61"/>
      <c r="Z559" s="61"/>
    </row>
    <row r="560" ht="15.75" customHeight="1">
      <c r="A560" s="61"/>
      <c r="B560" s="2"/>
      <c r="C560" s="3"/>
      <c r="D560" s="4"/>
      <c r="E560" s="61"/>
      <c r="F560" s="61"/>
      <c r="G560" s="61"/>
      <c r="H560" s="61"/>
      <c r="I560" s="61"/>
      <c r="J560" s="61"/>
      <c r="K560" s="61"/>
      <c r="L560" s="61"/>
      <c r="M560" s="61"/>
      <c r="N560" s="61"/>
      <c r="O560" s="61"/>
      <c r="P560" s="61"/>
      <c r="Q560" s="61"/>
      <c r="R560" s="61"/>
      <c r="S560" s="61"/>
      <c r="T560" s="61"/>
      <c r="U560" s="61"/>
      <c r="V560" s="61"/>
      <c r="W560" s="61"/>
      <c r="X560" s="61"/>
      <c r="Y560" s="61"/>
      <c r="Z560" s="61"/>
    </row>
    <row r="561" ht="15.75" customHeight="1">
      <c r="A561" s="61"/>
      <c r="B561" s="2"/>
      <c r="C561" s="3"/>
      <c r="D561" s="4"/>
      <c r="E561" s="61"/>
      <c r="F561" s="61"/>
      <c r="G561" s="61"/>
      <c r="H561" s="61"/>
      <c r="I561" s="61"/>
      <c r="J561" s="61"/>
      <c r="K561" s="61"/>
      <c r="L561" s="61"/>
      <c r="M561" s="61"/>
      <c r="N561" s="61"/>
      <c r="O561" s="61"/>
      <c r="P561" s="61"/>
      <c r="Q561" s="61"/>
      <c r="R561" s="61"/>
      <c r="S561" s="61"/>
      <c r="T561" s="61"/>
      <c r="U561" s="61"/>
      <c r="V561" s="61"/>
      <c r="W561" s="61"/>
      <c r="X561" s="61"/>
      <c r="Y561" s="61"/>
      <c r="Z561" s="61"/>
    </row>
    <row r="562" ht="15.75" customHeight="1">
      <c r="A562" s="61"/>
      <c r="B562" s="2"/>
      <c r="C562" s="3"/>
      <c r="D562" s="4"/>
      <c r="E562" s="61"/>
      <c r="F562" s="61"/>
      <c r="G562" s="61"/>
      <c r="H562" s="61"/>
      <c r="I562" s="61"/>
      <c r="J562" s="61"/>
      <c r="K562" s="61"/>
      <c r="L562" s="61"/>
      <c r="M562" s="61"/>
      <c r="N562" s="61"/>
      <c r="O562" s="61"/>
      <c r="P562" s="61"/>
      <c r="Q562" s="61"/>
      <c r="R562" s="61"/>
      <c r="S562" s="61"/>
      <c r="T562" s="61"/>
      <c r="U562" s="61"/>
      <c r="V562" s="61"/>
      <c r="W562" s="61"/>
      <c r="X562" s="61"/>
      <c r="Y562" s="61"/>
      <c r="Z562" s="61"/>
    </row>
    <row r="563" ht="15.75" customHeight="1">
      <c r="A563" s="61"/>
      <c r="B563" s="2"/>
      <c r="C563" s="3"/>
      <c r="D563" s="4"/>
      <c r="E563" s="61"/>
      <c r="F563" s="61"/>
      <c r="G563" s="61"/>
      <c r="H563" s="61"/>
      <c r="I563" s="61"/>
      <c r="J563" s="61"/>
      <c r="K563" s="61"/>
      <c r="L563" s="61"/>
      <c r="M563" s="61"/>
      <c r="N563" s="61"/>
      <c r="O563" s="61"/>
      <c r="P563" s="61"/>
      <c r="Q563" s="61"/>
      <c r="R563" s="61"/>
      <c r="S563" s="61"/>
      <c r="T563" s="61"/>
      <c r="U563" s="61"/>
      <c r="V563" s="61"/>
      <c r="W563" s="61"/>
      <c r="X563" s="61"/>
      <c r="Y563" s="61"/>
      <c r="Z563" s="61"/>
    </row>
    <row r="564" ht="15.75" customHeight="1">
      <c r="A564" s="61"/>
      <c r="B564" s="2"/>
      <c r="C564" s="3"/>
      <c r="D564" s="4"/>
      <c r="E564" s="61"/>
      <c r="F564" s="61"/>
      <c r="G564" s="61"/>
      <c r="H564" s="61"/>
      <c r="I564" s="61"/>
      <c r="J564" s="61"/>
      <c r="K564" s="61"/>
      <c r="L564" s="61"/>
      <c r="M564" s="61"/>
      <c r="N564" s="61"/>
      <c r="O564" s="61"/>
      <c r="P564" s="61"/>
      <c r="Q564" s="61"/>
      <c r="R564" s="61"/>
      <c r="S564" s="61"/>
      <c r="T564" s="61"/>
      <c r="U564" s="61"/>
      <c r="V564" s="61"/>
      <c r="W564" s="61"/>
      <c r="X564" s="61"/>
      <c r="Y564" s="61"/>
      <c r="Z564" s="61"/>
    </row>
    <row r="565" ht="15.75" customHeight="1">
      <c r="A565" s="61"/>
      <c r="B565" s="2"/>
      <c r="C565" s="3"/>
      <c r="D565" s="4"/>
      <c r="E565" s="61"/>
      <c r="F565" s="61"/>
      <c r="G565" s="61"/>
      <c r="H565" s="61"/>
      <c r="I565" s="61"/>
      <c r="J565" s="61"/>
      <c r="K565" s="61"/>
      <c r="L565" s="61"/>
      <c r="M565" s="61"/>
      <c r="N565" s="61"/>
      <c r="O565" s="61"/>
      <c r="P565" s="61"/>
      <c r="Q565" s="61"/>
      <c r="R565" s="61"/>
      <c r="S565" s="61"/>
      <c r="T565" s="61"/>
      <c r="U565" s="61"/>
      <c r="V565" s="61"/>
      <c r="W565" s="61"/>
      <c r="X565" s="61"/>
      <c r="Y565" s="61"/>
      <c r="Z565" s="61"/>
    </row>
    <row r="566" ht="15.75" customHeight="1">
      <c r="A566" s="61"/>
      <c r="B566" s="2"/>
      <c r="C566" s="3"/>
      <c r="D566" s="4"/>
      <c r="E566" s="61"/>
      <c r="F566" s="61"/>
      <c r="G566" s="61"/>
      <c r="H566" s="61"/>
      <c r="I566" s="61"/>
      <c r="J566" s="61"/>
      <c r="K566" s="61"/>
      <c r="L566" s="61"/>
      <c r="M566" s="61"/>
      <c r="N566" s="61"/>
      <c r="O566" s="61"/>
      <c r="P566" s="61"/>
      <c r="Q566" s="61"/>
      <c r="R566" s="61"/>
      <c r="S566" s="61"/>
      <c r="T566" s="61"/>
      <c r="U566" s="61"/>
      <c r="V566" s="61"/>
      <c r="W566" s="61"/>
      <c r="X566" s="61"/>
      <c r="Y566" s="61"/>
      <c r="Z566" s="61"/>
    </row>
    <row r="567" ht="15.75" customHeight="1">
      <c r="A567" s="61"/>
      <c r="B567" s="2"/>
      <c r="C567" s="3"/>
      <c r="D567" s="4"/>
      <c r="E567" s="61"/>
      <c r="F567" s="61"/>
      <c r="G567" s="61"/>
      <c r="H567" s="61"/>
      <c r="I567" s="61"/>
      <c r="J567" s="61"/>
      <c r="K567" s="61"/>
      <c r="L567" s="61"/>
      <c r="M567" s="61"/>
      <c r="N567" s="61"/>
      <c r="O567" s="61"/>
      <c r="P567" s="61"/>
      <c r="Q567" s="61"/>
      <c r="R567" s="61"/>
      <c r="S567" s="61"/>
      <c r="T567" s="61"/>
      <c r="U567" s="61"/>
      <c r="V567" s="61"/>
      <c r="W567" s="61"/>
      <c r="X567" s="61"/>
      <c r="Y567" s="61"/>
      <c r="Z567" s="61"/>
    </row>
    <row r="568" ht="15.75" customHeight="1">
      <c r="A568" s="61"/>
      <c r="B568" s="2"/>
      <c r="C568" s="3"/>
      <c r="D568" s="4"/>
      <c r="E568" s="61"/>
      <c r="F568" s="61"/>
      <c r="G568" s="61"/>
      <c r="H568" s="61"/>
      <c r="I568" s="61"/>
      <c r="J568" s="61"/>
      <c r="K568" s="61"/>
      <c r="L568" s="61"/>
      <c r="M568" s="61"/>
      <c r="N568" s="61"/>
      <c r="O568" s="61"/>
      <c r="P568" s="61"/>
      <c r="Q568" s="61"/>
      <c r="R568" s="61"/>
      <c r="S568" s="61"/>
      <c r="T568" s="61"/>
      <c r="U568" s="61"/>
      <c r="V568" s="61"/>
      <c r="W568" s="61"/>
      <c r="X568" s="61"/>
      <c r="Y568" s="61"/>
      <c r="Z568" s="61"/>
    </row>
    <row r="569" ht="15.75" customHeight="1">
      <c r="A569" s="61"/>
      <c r="B569" s="2"/>
      <c r="C569" s="3"/>
      <c r="D569" s="4"/>
      <c r="E569" s="61"/>
      <c r="F569" s="61"/>
      <c r="G569" s="61"/>
      <c r="H569" s="61"/>
      <c r="I569" s="61"/>
      <c r="J569" s="61"/>
      <c r="K569" s="61"/>
      <c r="L569" s="61"/>
      <c r="M569" s="61"/>
      <c r="N569" s="61"/>
      <c r="O569" s="61"/>
      <c r="P569" s="61"/>
      <c r="Q569" s="61"/>
      <c r="R569" s="61"/>
      <c r="S569" s="61"/>
      <c r="T569" s="61"/>
      <c r="U569" s="61"/>
      <c r="V569" s="61"/>
      <c r="W569" s="61"/>
      <c r="X569" s="61"/>
      <c r="Y569" s="61"/>
      <c r="Z569" s="61"/>
    </row>
    <row r="570" ht="15.75" customHeight="1">
      <c r="A570" s="61"/>
      <c r="B570" s="2"/>
      <c r="C570" s="3"/>
      <c r="D570" s="4"/>
      <c r="E570" s="61"/>
      <c r="F570" s="61"/>
      <c r="G570" s="61"/>
      <c r="H570" s="61"/>
      <c r="I570" s="61"/>
      <c r="J570" s="61"/>
      <c r="K570" s="61"/>
      <c r="L570" s="61"/>
      <c r="M570" s="61"/>
      <c r="N570" s="61"/>
      <c r="O570" s="61"/>
      <c r="P570" s="61"/>
      <c r="Q570" s="61"/>
      <c r="R570" s="61"/>
      <c r="S570" s="61"/>
      <c r="T570" s="61"/>
      <c r="U570" s="61"/>
      <c r="V570" s="61"/>
      <c r="W570" s="61"/>
      <c r="X570" s="61"/>
      <c r="Y570" s="61"/>
      <c r="Z570" s="61"/>
    </row>
    <row r="571" ht="15.75" customHeight="1">
      <c r="A571" s="61"/>
      <c r="B571" s="2"/>
      <c r="C571" s="3"/>
      <c r="D571" s="4"/>
      <c r="E571" s="61"/>
      <c r="F571" s="61"/>
      <c r="G571" s="61"/>
      <c r="H571" s="61"/>
      <c r="I571" s="61"/>
      <c r="J571" s="61"/>
      <c r="K571" s="61"/>
      <c r="L571" s="61"/>
      <c r="M571" s="61"/>
      <c r="N571" s="61"/>
      <c r="O571" s="61"/>
      <c r="P571" s="61"/>
      <c r="Q571" s="61"/>
      <c r="R571" s="61"/>
      <c r="S571" s="61"/>
      <c r="T571" s="61"/>
      <c r="U571" s="61"/>
      <c r="V571" s="61"/>
      <c r="W571" s="61"/>
      <c r="X571" s="61"/>
      <c r="Y571" s="61"/>
      <c r="Z571" s="61"/>
    </row>
    <row r="572" ht="15.75" customHeight="1">
      <c r="A572" s="61"/>
      <c r="B572" s="2"/>
      <c r="C572" s="3"/>
      <c r="D572" s="4"/>
      <c r="E572" s="61"/>
      <c r="F572" s="61"/>
      <c r="G572" s="61"/>
      <c r="H572" s="61"/>
      <c r="I572" s="61"/>
      <c r="J572" s="61"/>
      <c r="K572" s="61"/>
      <c r="L572" s="61"/>
      <c r="M572" s="61"/>
      <c r="N572" s="61"/>
      <c r="O572" s="61"/>
      <c r="P572" s="61"/>
      <c r="Q572" s="61"/>
      <c r="R572" s="61"/>
      <c r="S572" s="61"/>
      <c r="T572" s="61"/>
      <c r="U572" s="61"/>
      <c r="V572" s="61"/>
      <c r="W572" s="61"/>
      <c r="X572" s="61"/>
      <c r="Y572" s="61"/>
      <c r="Z572" s="61"/>
    </row>
    <row r="573" ht="15.75" customHeight="1">
      <c r="A573" s="61"/>
      <c r="B573" s="2"/>
      <c r="C573" s="3"/>
      <c r="D573" s="4"/>
      <c r="E573" s="61"/>
      <c r="F573" s="61"/>
      <c r="G573" s="61"/>
      <c r="H573" s="61"/>
      <c r="I573" s="61"/>
      <c r="J573" s="61"/>
      <c r="K573" s="61"/>
      <c r="L573" s="61"/>
      <c r="M573" s="61"/>
      <c r="N573" s="61"/>
      <c r="O573" s="61"/>
      <c r="P573" s="61"/>
      <c r="Q573" s="61"/>
      <c r="R573" s="61"/>
      <c r="S573" s="61"/>
      <c r="T573" s="61"/>
      <c r="U573" s="61"/>
      <c r="V573" s="61"/>
      <c r="W573" s="61"/>
      <c r="X573" s="61"/>
      <c r="Y573" s="61"/>
      <c r="Z573" s="61"/>
    </row>
    <row r="574" ht="15.75" customHeight="1">
      <c r="A574" s="61"/>
      <c r="B574" s="2"/>
      <c r="C574" s="3"/>
      <c r="D574" s="4"/>
      <c r="E574" s="61"/>
      <c r="F574" s="61"/>
      <c r="G574" s="61"/>
      <c r="H574" s="61"/>
      <c r="I574" s="61"/>
      <c r="J574" s="61"/>
      <c r="K574" s="61"/>
      <c r="L574" s="61"/>
      <c r="M574" s="61"/>
      <c r="N574" s="61"/>
      <c r="O574" s="61"/>
      <c r="P574" s="61"/>
      <c r="Q574" s="61"/>
      <c r="R574" s="61"/>
      <c r="S574" s="61"/>
      <c r="T574" s="61"/>
      <c r="U574" s="61"/>
      <c r="V574" s="61"/>
      <c r="W574" s="61"/>
      <c r="X574" s="61"/>
      <c r="Y574" s="61"/>
      <c r="Z574" s="61"/>
    </row>
    <row r="575" ht="15.75" customHeight="1">
      <c r="A575" s="61"/>
      <c r="B575" s="2"/>
      <c r="C575" s="3"/>
      <c r="D575" s="4"/>
      <c r="E575" s="61"/>
      <c r="F575" s="61"/>
      <c r="G575" s="61"/>
      <c r="H575" s="61"/>
      <c r="I575" s="61"/>
      <c r="J575" s="61"/>
      <c r="K575" s="61"/>
      <c r="L575" s="61"/>
      <c r="M575" s="61"/>
      <c r="N575" s="61"/>
      <c r="O575" s="61"/>
      <c r="P575" s="61"/>
      <c r="Q575" s="61"/>
      <c r="R575" s="61"/>
      <c r="S575" s="61"/>
      <c r="T575" s="61"/>
      <c r="U575" s="61"/>
      <c r="V575" s="61"/>
      <c r="W575" s="61"/>
      <c r="X575" s="61"/>
      <c r="Y575" s="61"/>
      <c r="Z575" s="61"/>
    </row>
    <row r="576" ht="15.75" customHeight="1">
      <c r="A576" s="61"/>
      <c r="B576" s="2"/>
      <c r="C576" s="3"/>
      <c r="D576" s="4"/>
      <c r="E576" s="61"/>
      <c r="F576" s="61"/>
      <c r="G576" s="61"/>
      <c r="H576" s="61"/>
      <c r="I576" s="61"/>
      <c r="J576" s="61"/>
      <c r="K576" s="61"/>
      <c r="L576" s="61"/>
      <c r="M576" s="61"/>
      <c r="N576" s="61"/>
      <c r="O576" s="61"/>
      <c r="P576" s="61"/>
      <c r="Q576" s="61"/>
      <c r="R576" s="61"/>
      <c r="S576" s="61"/>
      <c r="T576" s="61"/>
      <c r="U576" s="61"/>
      <c r="V576" s="61"/>
      <c r="W576" s="61"/>
      <c r="X576" s="61"/>
      <c r="Y576" s="61"/>
      <c r="Z576" s="61"/>
    </row>
    <row r="577" ht="15.75" customHeight="1">
      <c r="A577" s="61"/>
      <c r="B577" s="2"/>
      <c r="C577" s="3"/>
      <c r="D577" s="4"/>
      <c r="E577" s="61"/>
      <c r="F577" s="61"/>
      <c r="G577" s="61"/>
      <c r="H577" s="61"/>
      <c r="I577" s="61"/>
      <c r="J577" s="61"/>
      <c r="K577" s="61"/>
      <c r="L577" s="61"/>
      <c r="M577" s="61"/>
      <c r="N577" s="61"/>
      <c r="O577" s="61"/>
      <c r="P577" s="61"/>
      <c r="Q577" s="61"/>
      <c r="R577" s="61"/>
      <c r="S577" s="61"/>
      <c r="T577" s="61"/>
      <c r="U577" s="61"/>
      <c r="V577" s="61"/>
      <c r="W577" s="61"/>
      <c r="X577" s="61"/>
      <c r="Y577" s="61"/>
      <c r="Z577" s="61"/>
    </row>
    <row r="578" ht="15.75" customHeight="1">
      <c r="A578" s="61"/>
      <c r="B578" s="2"/>
      <c r="C578" s="3"/>
      <c r="D578" s="4"/>
      <c r="E578" s="61"/>
      <c r="F578" s="61"/>
      <c r="G578" s="61"/>
      <c r="H578" s="61"/>
      <c r="I578" s="61"/>
      <c r="J578" s="61"/>
      <c r="K578" s="61"/>
      <c r="L578" s="61"/>
      <c r="M578" s="61"/>
      <c r="N578" s="61"/>
      <c r="O578" s="61"/>
      <c r="P578" s="61"/>
      <c r="Q578" s="61"/>
      <c r="R578" s="61"/>
      <c r="S578" s="61"/>
      <c r="T578" s="61"/>
      <c r="U578" s="61"/>
      <c r="V578" s="61"/>
      <c r="W578" s="61"/>
      <c r="X578" s="61"/>
      <c r="Y578" s="61"/>
      <c r="Z578" s="61"/>
    </row>
    <row r="579" ht="15.75" customHeight="1">
      <c r="A579" s="61"/>
      <c r="B579" s="2"/>
      <c r="C579" s="3"/>
      <c r="D579" s="4"/>
      <c r="E579" s="61"/>
      <c r="F579" s="61"/>
      <c r="G579" s="61"/>
      <c r="H579" s="61"/>
      <c r="I579" s="61"/>
      <c r="J579" s="61"/>
      <c r="K579" s="61"/>
      <c r="L579" s="61"/>
      <c r="M579" s="61"/>
      <c r="N579" s="61"/>
      <c r="O579" s="61"/>
      <c r="P579" s="61"/>
      <c r="Q579" s="61"/>
      <c r="R579" s="61"/>
      <c r="S579" s="61"/>
      <c r="T579" s="61"/>
      <c r="U579" s="61"/>
      <c r="V579" s="61"/>
      <c r="W579" s="61"/>
      <c r="X579" s="61"/>
      <c r="Y579" s="61"/>
      <c r="Z579" s="61"/>
    </row>
    <row r="580" ht="15.75" customHeight="1">
      <c r="A580" s="61"/>
      <c r="B580" s="2"/>
      <c r="C580" s="3"/>
      <c r="D580" s="4"/>
      <c r="E580" s="61"/>
      <c r="F580" s="61"/>
      <c r="G580" s="61"/>
      <c r="H580" s="61"/>
      <c r="I580" s="61"/>
      <c r="J580" s="61"/>
      <c r="K580" s="61"/>
      <c r="L580" s="61"/>
      <c r="M580" s="61"/>
      <c r="N580" s="61"/>
      <c r="O580" s="61"/>
      <c r="P580" s="61"/>
      <c r="Q580" s="61"/>
      <c r="R580" s="61"/>
      <c r="S580" s="61"/>
      <c r="T580" s="61"/>
      <c r="U580" s="61"/>
      <c r="V580" s="61"/>
      <c r="W580" s="61"/>
      <c r="X580" s="61"/>
      <c r="Y580" s="61"/>
      <c r="Z580" s="61"/>
    </row>
    <row r="581" ht="15.75" customHeight="1">
      <c r="A581" s="61"/>
      <c r="B581" s="2"/>
      <c r="C581" s="3"/>
      <c r="D581" s="4"/>
      <c r="E581" s="61"/>
      <c r="F581" s="61"/>
      <c r="G581" s="61"/>
      <c r="H581" s="61"/>
      <c r="I581" s="61"/>
      <c r="J581" s="61"/>
      <c r="K581" s="61"/>
      <c r="L581" s="61"/>
      <c r="M581" s="61"/>
      <c r="N581" s="61"/>
      <c r="O581" s="61"/>
      <c r="P581" s="61"/>
      <c r="Q581" s="61"/>
      <c r="R581" s="61"/>
      <c r="S581" s="61"/>
      <c r="T581" s="61"/>
      <c r="U581" s="61"/>
      <c r="V581" s="61"/>
      <c r="W581" s="61"/>
      <c r="X581" s="61"/>
      <c r="Y581" s="61"/>
      <c r="Z581" s="61"/>
    </row>
    <row r="582" ht="15.75" customHeight="1">
      <c r="A582" s="61"/>
      <c r="B582" s="2"/>
      <c r="C582" s="3"/>
      <c r="D582" s="4"/>
      <c r="E582" s="61"/>
      <c r="F582" s="61"/>
      <c r="G582" s="61"/>
      <c r="H582" s="61"/>
      <c r="I582" s="61"/>
      <c r="J582" s="61"/>
      <c r="K582" s="61"/>
      <c r="L582" s="61"/>
      <c r="M582" s="61"/>
      <c r="N582" s="61"/>
      <c r="O582" s="61"/>
      <c r="P582" s="61"/>
      <c r="Q582" s="61"/>
      <c r="R582" s="61"/>
      <c r="S582" s="61"/>
      <c r="T582" s="61"/>
      <c r="U582" s="61"/>
      <c r="V582" s="61"/>
      <c r="W582" s="61"/>
      <c r="X582" s="61"/>
      <c r="Y582" s="61"/>
      <c r="Z582" s="61"/>
    </row>
    <row r="583" ht="15.75" customHeight="1">
      <c r="A583" s="61"/>
      <c r="B583" s="2"/>
      <c r="C583" s="3"/>
      <c r="D583" s="4"/>
      <c r="E583" s="61"/>
      <c r="F583" s="61"/>
      <c r="G583" s="61"/>
      <c r="H583" s="61"/>
      <c r="I583" s="61"/>
      <c r="J583" s="61"/>
      <c r="K583" s="61"/>
      <c r="L583" s="61"/>
      <c r="M583" s="61"/>
      <c r="N583" s="61"/>
      <c r="O583" s="61"/>
      <c r="P583" s="61"/>
      <c r="Q583" s="61"/>
      <c r="R583" s="61"/>
      <c r="S583" s="61"/>
      <c r="T583" s="61"/>
      <c r="U583" s="61"/>
      <c r="V583" s="61"/>
      <c r="W583" s="61"/>
      <c r="X583" s="61"/>
      <c r="Y583" s="61"/>
      <c r="Z583" s="61"/>
    </row>
    <row r="584" ht="15.75" customHeight="1">
      <c r="A584" s="61"/>
      <c r="B584" s="2"/>
      <c r="C584" s="3"/>
      <c r="D584" s="4"/>
      <c r="E584" s="61"/>
      <c r="F584" s="61"/>
      <c r="G584" s="61"/>
      <c r="H584" s="61"/>
      <c r="I584" s="61"/>
      <c r="J584" s="61"/>
      <c r="K584" s="61"/>
      <c r="L584" s="61"/>
      <c r="M584" s="61"/>
      <c r="N584" s="61"/>
      <c r="O584" s="61"/>
      <c r="P584" s="61"/>
      <c r="Q584" s="61"/>
      <c r="R584" s="61"/>
      <c r="S584" s="61"/>
      <c r="T584" s="61"/>
      <c r="U584" s="61"/>
      <c r="V584" s="61"/>
      <c r="W584" s="61"/>
      <c r="X584" s="61"/>
      <c r="Y584" s="61"/>
      <c r="Z584" s="61"/>
    </row>
    <row r="585" ht="15.75" customHeight="1">
      <c r="A585" s="61"/>
      <c r="B585" s="2"/>
      <c r="C585" s="3"/>
      <c r="D585" s="4"/>
      <c r="E585" s="61"/>
      <c r="F585" s="61"/>
      <c r="G585" s="61"/>
      <c r="H585" s="61"/>
      <c r="I585" s="61"/>
      <c r="J585" s="61"/>
      <c r="K585" s="61"/>
      <c r="L585" s="61"/>
      <c r="M585" s="61"/>
      <c r="N585" s="61"/>
      <c r="O585" s="61"/>
      <c r="P585" s="61"/>
      <c r="Q585" s="61"/>
      <c r="R585" s="61"/>
      <c r="S585" s="61"/>
      <c r="T585" s="61"/>
      <c r="U585" s="61"/>
      <c r="V585" s="61"/>
      <c r="W585" s="61"/>
      <c r="X585" s="61"/>
      <c r="Y585" s="61"/>
      <c r="Z585" s="61"/>
    </row>
    <row r="586" ht="15.75" customHeight="1">
      <c r="A586" s="61"/>
      <c r="B586" s="2"/>
      <c r="C586" s="3"/>
      <c r="D586" s="4"/>
      <c r="E586" s="61"/>
      <c r="F586" s="61"/>
      <c r="G586" s="61"/>
      <c r="H586" s="61"/>
      <c r="I586" s="61"/>
      <c r="J586" s="61"/>
      <c r="K586" s="61"/>
      <c r="L586" s="61"/>
      <c r="M586" s="61"/>
      <c r="N586" s="61"/>
      <c r="O586" s="61"/>
      <c r="P586" s="61"/>
      <c r="Q586" s="61"/>
      <c r="R586" s="61"/>
      <c r="S586" s="61"/>
      <c r="T586" s="61"/>
      <c r="U586" s="61"/>
      <c r="V586" s="61"/>
      <c r="W586" s="61"/>
      <c r="X586" s="61"/>
      <c r="Y586" s="61"/>
      <c r="Z586" s="61"/>
    </row>
    <row r="587" ht="15.75" customHeight="1">
      <c r="A587" s="61"/>
      <c r="B587" s="2"/>
      <c r="C587" s="3"/>
      <c r="D587" s="4"/>
      <c r="E587" s="61"/>
      <c r="F587" s="61"/>
      <c r="G587" s="61"/>
      <c r="H587" s="61"/>
      <c r="I587" s="61"/>
      <c r="J587" s="61"/>
      <c r="K587" s="61"/>
      <c r="L587" s="61"/>
      <c r="M587" s="61"/>
      <c r="N587" s="61"/>
      <c r="O587" s="61"/>
      <c r="P587" s="61"/>
      <c r="Q587" s="61"/>
      <c r="R587" s="61"/>
      <c r="S587" s="61"/>
      <c r="T587" s="61"/>
      <c r="U587" s="61"/>
      <c r="V587" s="61"/>
      <c r="W587" s="61"/>
      <c r="X587" s="61"/>
      <c r="Y587" s="61"/>
      <c r="Z587" s="61"/>
    </row>
    <row r="588" ht="15.75" customHeight="1">
      <c r="A588" s="61"/>
      <c r="B588" s="2"/>
      <c r="C588" s="3"/>
      <c r="D588" s="4"/>
      <c r="E588" s="61"/>
      <c r="F588" s="61"/>
      <c r="G588" s="61"/>
      <c r="H588" s="61"/>
      <c r="I588" s="61"/>
      <c r="J588" s="61"/>
      <c r="K588" s="61"/>
      <c r="L588" s="61"/>
      <c r="M588" s="61"/>
      <c r="N588" s="61"/>
      <c r="O588" s="61"/>
      <c r="P588" s="61"/>
      <c r="Q588" s="61"/>
      <c r="R588" s="61"/>
      <c r="S588" s="61"/>
      <c r="T588" s="61"/>
      <c r="U588" s="61"/>
      <c r="V588" s="61"/>
      <c r="W588" s="61"/>
      <c r="X588" s="61"/>
      <c r="Y588" s="61"/>
      <c r="Z588" s="61"/>
    </row>
    <row r="589" ht="15.75" customHeight="1">
      <c r="A589" s="61"/>
      <c r="B589" s="2"/>
      <c r="C589" s="3"/>
      <c r="D589" s="4"/>
      <c r="E589" s="61"/>
      <c r="F589" s="61"/>
      <c r="G589" s="61"/>
      <c r="H589" s="61"/>
      <c r="I589" s="61"/>
      <c r="J589" s="61"/>
      <c r="K589" s="61"/>
      <c r="L589" s="61"/>
      <c r="M589" s="61"/>
      <c r="N589" s="61"/>
      <c r="O589" s="61"/>
      <c r="P589" s="61"/>
      <c r="Q589" s="61"/>
      <c r="R589" s="61"/>
      <c r="S589" s="61"/>
      <c r="T589" s="61"/>
      <c r="U589" s="61"/>
      <c r="V589" s="61"/>
      <c r="W589" s="61"/>
      <c r="X589" s="61"/>
      <c r="Y589" s="61"/>
      <c r="Z589" s="61"/>
    </row>
    <row r="590" ht="15.75" customHeight="1">
      <c r="A590" s="61"/>
      <c r="B590" s="2"/>
      <c r="C590" s="3"/>
      <c r="D590" s="4"/>
      <c r="E590" s="61"/>
      <c r="F590" s="61"/>
      <c r="G590" s="61"/>
      <c r="H590" s="61"/>
      <c r="I590" s="61"/>
      <c r="J590" s="61"/>
      <c r="K590" s="61"/>
      <c r="L590" s="61"/>
      <c r="M590" s="61"/>
      <c r="N590" s="61"/>
      <c r="O590" s="61"/>
      <c r="P590" s="61"/>
      <c r="Q590" s="61"/>
      <c r="R590" s="61"/>
      <c r="S590" s="61"/>
      <c r="T590" s="61"/>
      <c r="U590" s="61"/>
      <c r="V590" s="61"/>
      <c r="W590" s="61"/>
      <c r="X590" s="61"/>
      <c r="Y590" s="61"/>
      <c r="Z590" s="61"/>
    </row>
    <row r="591" ht="15.75" customHeight="1">
      <c r="A591" s="61"/>
      <c r="B591" s="2"/>
      <c r="C591" s="3"/>
      <c r="D591" s="4"/>
      <c r="E591" s="61"/>
      <c r="F591" s="61"/>
      <c r="G591" s="61"/>
      <c r="H591" s="61"/>
      <c r="I591" s="61"/>
      <c r="J591" s="61"/>
      <c r="K591" s="61"/>
      <c r="L591" s="61"/>
      <c r="M591" s="61"/>
      <c r="N591" s="61"/>
      <c r="O591" s="61"/>
      <c r="P591" s="61"/>
      <c r="Q591" s="61"/>
      <c r="R591" s="61"/>
      <c r="S591" s="61"/>
      <c r="T591" s="61"/>
      <c r="U591" s="61"/>
      <c r="V591" s="61"/>
      <c r="W591" s="61"/>
      <c r="X591" s="61"/>
      <c r="Y591" s="61"/>
      <c r="Z591" s="61"/>
    </row>
    <row r="592" ht="15.75" customHeight="1">
      <c r="A592" s="61"/>
      <c r="B592" s="2"/>
      <c r="C592" s="3"/>
      <c r="D592" s="4"/>
      <c r="E592" s="61"/>
      <c r="F592" s="61"/>
      <c r="G592" s="61"/>
      <c r="H592" s="61"/>
      <c r="I592" s="61"/>
      <c r="J592" s="61"/>
      <c r="K592" s="61"/>
      <c r="L592" s="61"/>
      <c r="M592" s="61"/>
      <c r="N592" s="61"/>
      <c r="O592" s="61"/>
      <c r="P592" s="61"/>
      <c r="Q592" s="61"/>
      <c r="R592" s="61"/>
      <c r="S592" s="61"/>
      <c r="T592" s="61"/>
      <c r="U592" s="61"/>
      <c r="V592" s="61"/>
      <c r="W592" s="61"/>
      <c r="X592" s="61"/>
      <c r="Y592" s="61"/>
      <c r="Z592" s="61"/>
    </row>
    <row r="593" ht="15.75" customHeight="1">
      <c r="A593" s="61"/>
      <c r="B593" s="2"/>
      <c r="C593" s="3"/>
      <c r="D593" s="4"/>
      <c r="E593" s="61"/>
      <c r="F593" s="61"/>
      <c r="G593" s="61"/>
      <c r="H593" s="61"/>
      <c r="I593" s="61"/>
      <c r="J593" s="61"/>
      <c r="K593" s="61"/>
      <c r="L593" s="61"/>
      <c r="M593" s="61"/>
      <c r="N593" s="61"/>
      <c r="O593" s="61"/>
      <c r="P593" s="61"/>
      <c r="Q593" s="61"/>
      <c r="R593" s="61"/>
      <c r="S593" s="61"/>
      <c r="T593" s="61"/>
      <c r="U593" s="61"/>
      <c r="V593" s="61"/>
      <c r="W593" s="61"/>
      <c r="X593" s="61"/>
      <c r="Y593" s="61"/>
      <c r="Z593" s="61"/>
    </row>
    <row r="594" ht="15.75" customHeight="1">
      <c r="A594" s="61"/>
      <c r="B594" s="2"/>
      <c r="C594" s="3"/>
      <c r="D594" s="4"/>
      <c r="E594" s="61"/>
      <c r="F594" s="61"/>
      <c r="G594" s="61"/>
      <c r="H594" s="61"/>
      <c r="I594" s="61"/>
      <c r="J594" s="61"/>
      <c r="K594" s="61"/>
      <c r="L594" s="61"/>
      <c r="M594" s="61"/>
      <c r="N594" s="61"/>
      <c r="O594" s="61"/>
      <c r="P594" s="61"/>
      <c r="Q594" s="61"/>
      <c r="R594" s="61"/>
      <c r="S594" s="61"/>
      <c r="T594" s="61"/>
      <c r="U594" s="61"/>
      <c r="V594" s="61"/>
      <c r="W594" s="61"/>
      <c r="X594" s="61"/>
      <c r="Y594" s="61"/>
      <c r="Z594" s="61"/>
    </row>
    <row r="595" ht="15.75" customHeight="1">
      <c r="A595" s="61"/>
      <c r="B595" s="2"/>
      <c r="C595" s="3"/>
      <c r="D595" s="4"/>
      <c r="E595" s="61"/>
      <c r="F595" s="61"/>
      <c r="G595" s="61"/>
      <c r="H595" s="61"/>
      <c r="I595" s="61"/>
      <c r="J595" s="61"/>
      <c r="K595" s="61"/>
      <c r="L595" s="61"/>
      <c r="M595" s="61"/>
      <c r="N595" s="61"/>
      <c r="O595" s="61"/>
      <c r="P595" s="61"/>
      <c r="Q595" s="61"/>
      <c r="R595" s="61"/>
      <c r="S595" s="61"/>
      <c r="T595" s="61"/>
      <c r="U595" s="61"/>
      <c r="V595" s="61"/>
      <c r="W595" s="61"/>
      <c r="X595" s="61"/>
      <c r="Y595" s="61"/>
      <c r="Z595" s="61"/>
    </row>
    <row r="596" ht="15.75" customHeight="1">
      <c r="A596" s="61"/>
      <c r="B596" s="2"/>
      <c r="C596" s="3"/>
      <c r="D596" s="4"/>
      <c r="E596" s="61"/>
      <c r="F596" s="61"/>
      <c r="G596" s="61"/>
      <c r="H596" s="61"/>
      <c r="I596" s="61"/>
      <c r="J596" s="61"/>
      <c r="K596" s="61"/>
      <c r="L596" s="61"/>
      <c r="M596" s="61"/>
      <c r="N596" s="61"/>
      <c r="O596" s="61"/>
      <c r="P596" s="61"/>
      <c r="Q596" s="61"/>
      <c r="R596" s="61"/>
      <c r="S596" s="61"/>
      <c r="T596" s="61"/>
      <c r="U596" s="61"/>
      <c r="V596" s="61"/>
      <c r="W596" s="61"/>
      <c r="X596" s="61"/>
      <c r="Y596" s="61"/>
      <c r="Z596" s="61"/>
    </row>
    <row r="597" ht="15.75" customHeight="1">
      <c r="A597" s="61"/>
      <c r="B597" s="2"/>
      <c r="C597" s="3"/>
      <c r="D597" s="4"/>
      <c r="E597" s="61"/>
      <c r="F597" s="61"/>
      <c r="G597" s="61"/>
      <c r="H597" s="61"/>
      <c r="I597" s="61"/>
      <c r="J597" s="61"/>
      <c r="K597" s="61"/>
      <c r="L597" s="61"/>
      <c r="M597" s="61"/>
      <c r="N597" s="61"/>
      <c r="O597" s="61"/>
      <c r="P597" s="61"/>
      <c r="Q597" s="61"/>
      <c r="R597" s="61"/>
      <c r="S597" s="61"/>
      <c r="T597" s="61"/>
      <c r="U597" s="61"/>
      <c r="V597" s="61"/>
      <c r="W597" s="61"/>
      <c r="X597" s="61"/>
      <c r="Y597" s="61"/>
      <c r="Z597" s="61"/>
    </row>
    <row r="598" ht="15.75" customHeight="1">
      <c r="A598" s="61"/>
      <c r="B598" s="2"/>
      <c r="C598" s="3"/>
      <c r="D598" s="4"/>
      <c r="E598" s="61"/>
      <c r="F598" s="61"/>
      <c r="G598" s="61"/>
      <c r="H598" s="61"/>
      <c r="I598" s="61"/>
      <c r="J598" s="61"/>
      <c r="K598" s="61"/>
      <c r="L598" s="61"/>
      <c r="M598" s="61"/>
      <c r="N598" s="61"/>
      <c r="O598" s="61"/>
      <c r="P598" s="61"/>
      <c r="Q598" s="61"/>
      <c r="R598" s="61"/>
      <c r="S598" s="61"/>
      <c r="T598" s="61"/>
      <c r="U598" s="61"/>
      <c r="V598" s="61"/>
      <c r="W598" s="61"/>
      <c r="X598" s="61"/>
      <c r="Y598" s="61"/>
      <c r="Z598" s="61"/>
    </row>
    <row r="599" ht="15.75" customHeight="1">
      <c r="A599" s="61"/>
      <c r="B599" s="2"/>
      <c r="C599" s="3"/>
      <c r="D599" s="4"/>
      <c r="E599" s="61"/>
      <c r="F599" s="61"/>
      <c r="G599" s="61"/>
      <c r="H599" s="61"/>
      <c r="I599" s="61"/>
      <c r="J599" s="61"/>
      <c r="K599" s="61"/>
      <c r="L599" s="61"/>
      <c r="M599" s="61"/>
      <c r="N599" s="61"/>
      <c r="O599" s="61"/>
      <c r="P599" s="61"/>
      <c r="Q599" s="61"/>
      <c r="R599" s="61"/>
      <c r="S599" s="61"/>
      <c r="T599" s="61"/>
      <c r="U599" s="61"/>
      <c r="V599" s="61"/>
      <c r="W599" s="61"/>
      <c r="X599" s="61"/>
      <c r="Y599" s="61"/>
      <c r="Z599" s="61"/>
    </row>
    <row r="600" ht="15.75" customHeight="1">
      <c r="A600" s="61"/>
      <c r="B600" s="2"/>
      <c r="C600" s="3"/>
      <c r="D600" s="4"/>
      <c r="E600" s="61"/>
      <c r="F600" s="61"/>
      <c r="G600" s="61"/>
      <c r="H600" s="61"/>
      <c r="I600" s="61"/>
      <c r="J600" s="61"/>
      <c r="K600" s="61"/>
      <c r="L600" s="61"/>
      <c r="M600" s="61"/>
      <c r="N600" s="61"/>
      <c r="O600" s="61"/>
      <c r="P600" s="61"/>
      <c r="Q600" s="61"/>
      <c r="R600" s="61"/>
      <c r="S600" s="61"/>
      <c r="T600" s="61"/>
      <c r="U600" s="61"/>
      <c r="V600" s="61"/>
      <c r="W600" s="61"/>
      <c r="X600" s="61"/>
      <c r="Y600" s="61"/>
      <c r="Z600" s="61"/>
    </row>
    <row r="601" ht="15.75" customHeight="1">
      <c r="A601" s="61"/>
      <c r="B601" s="2"/>
      <c r="C601" s="3"/>
      <c r="D601" s="4"/>
      <c r="E601" s="61"/>
      <c r="F601" s="61"/>
      <c r="G601" s="61"/>
      <c r="H601" s="61"/>
      <c r="I601" s="61"/>
      <c r="J601" s="61"/>
      <c r="K601" s="61"/>
      <c r="L601" s="61"/>
      <c r="M601" s="61"/>
      <c r="N601" s="61"/>
      <c r="O601" s="61"/>
      <c r="P601" s="61"/>
      <c r="Q601" s="61"/>
      <c r="R601" s="61"/>
      <c r="S601" s="61"/>
      <c r="T601" s="61"/>
      <c r="U601" s="61"/>
      <c r="V601" s="61"/>
      <c r="W601" s="61"/>
      <c r="X601" s="61"/>
      <c r="Y601" s="61"/>
      <c r="Z601" s="61"/>
    </row>
    <row r="602" ht="15.75" customHeight="1">
      <c r="A602" s="61"/>
      <c r="B602" s="2"/>
      <c r="C602" s="3"/>
      <c r="D602" s="4"/>
      <c r="E602" s="61"/>
      <c r="F602" s="61"/>
      <c r="G602" s="61"/>
      <c r="H602" s="61"/>
      <c r="I602" s="61"/>
      <c r="J602" s="61"/>
      <c r="K602" s="61"/>
      <c r="L602" s="61"/>
      <c r="M602" s="61"/>
      <c r="N602" s="61"/>
      <c r="O602" s="61"/>
      <c r="P602" s="61"/>
      <c r="Q602" s="61"/>
      <c r="R602" s="61"/>
      <c r="S602" s="61"/>
      <c r="T602" s="61"/>
      <c r="U602" s="61"/>
      <c r="V602" s="61"/>
      <c r="W602" s="61"/>
      <c r="X602" s="61"/>
      <c r="Y602" s="61"/>
      <c r="Z602" s="61"/>
    </row>
    <row r="603" ht="15.75" customHeight="1">
      <c r="A603" s="61"/>
      <c r="B603" s="2"/>
      <c r="C603" s="3"/>
      <c r="D603" s="4"/>
      <c r="E603" s="61"/>
      <c r="F603" s="61"/>
      <c r="G603" s="61"/>
      <c r="H603" s="61"/>
      <c r="I603" s="61"/>
      <c r="J603" s="61"/>
      <c r="K603" s="61"/>
      <c r="L603" s="61"/>
      <c r="M603" s="61"/>
      <c r="N603" s="61"/>
      <c r="O603" s="61"/>
      <c r="P603" s="61"/>
      <c r="Q603" s="61"/>
      <c r="R603" s="61"/>
      <c r="S603" s="61"/>
      <c r="T603" s="61"/>
      <c r="U603" s="61"/>
      <c r="V603" s="61"/>
      <c r="W603" s="61"/>
      <c r="X603" s="61"/>
      <c r="Y603" s="61"/>
      <c r="Z603" s="61"/>
    </row>
    <row r="604" ht="15.75" customHeight="1">
      <c r="A604" s="61"/>
      <c r="B604" s="2"/>
      <c r="C604" s="3"/>
      <c r="D604" s="4"/>
      <c r="E604" s="61"/>
      <c r="F604" s="61"/>
      <c r="G604" s="61"/>
      <c r="H604" s="61"/>
      <c r="I604" s="61"/>
      <c r="J604" s="61"/>
      <c r="K604" s="61"/>
      <c r="L604" s="61"/>
      <c r="M604" s="61"/>
      <c r="N604" s="61"/>
      <c r="O604" s="61"/>
      <c r="P604" s="61"/>
      <c r="Q604" s="61"/>
      <c r="R604" s="61"/>
      <c r="S604" s="61"/>
      <c r="T604" s="61"/>
      <c r="U604" s="61"/>
      <c r="V604" s="61"/>
      <c r="W604" s="61"/>
      <c r="X604" s="61"/>
      <c r="Y604" s="61"/>
      <c r="Z604" s="61"/>
    </row>
    <row r="605" ht="15.75" customHeight="1">
      <c r="A605" s="61"/>
      <c r="B605" s="2"/>
      <c r="C605" s="3"/>
      <c r="D605" s="4"/>
      <c r="E605" s="61"/>
      <c r="F605" s="61"/>
      <c r="G605" s="61"/>
      <c r="H605" s="61"/>
      <c r="I605" s="61"/>
      <c r="J605" s="61"/>
      <c r="K605" s="61"/>
      <c r="L605" s="61"/>
      <c r="M605" s="61"/>
      <c r="N605" s="61"/>
      <c r="O605" s="61"/>
      <c r="P605" s="61"/>
      <c r="Q605" s="61"/>
      <c r="R605" s="61"/>
      <c r="S605" s="61"/>
      <c r="T605" s="61"/>
      <c r="U605" s="61"/>
      <c r="V605" s="61"/>
      <c r="W605" s="61"/>
      <c r="X605" s="61"/>
      <c r="Y605" s="61"/>
      <c r="Z605" s="61"/>
    </row>
    <row r="606" ht="15.75" customHeight="1">
      <c r="A606" s="61"/>
      <c r="B606" s="2"/>
      <c r="C606" s="3"/>
      <c r="D606" s="4"/>
      <c r="E606" s="61"/>
      <c r="F606" s="61"/>
      <c r="G606" s="61"/>
      <c r="H606" s="61"/>
      <c r="I606" s="61"/>
      <c r="J606" s="61"/>
      <c r="K606" s="61"/>
      <c r="L606" s="61"/>
      <c r="M606" s="61"/>
      <c r="N606" s="61"/>
      <c r="O606" s="61"/>
      <c r="P606" s="61"/>
      <c r="Q606" s="61"/>
      <c r="R606" s="61"/>
      <c r="S606" s="61"/>
      <c r="T606" s="61"/>
      <c r="U606" s="61"/>
      <c r="V606" s="61"/>
      <c r="W606" s="61"/>
      <c r="X606" s="61"/>
      <c r="Y606" s="61"/>
      <c r="Z606" s="61"/>
    </row>
    <row r="607" ht="15.75" customHeight="1">
      <c r="A607" s="61"/>
      <c r="B607" s="2"/>
      <c r="C607" s="3"/>
      <c r="D607" s="4"/>
      <c r="E607" s="61"/>
      <c r="F607" s="61"/>
      <c r="G607" s="61"/>
      <c r="H607" s="61"/>
      <c r="I607" s="61"/>
      <c r="J607" s="61"/>
      <c r="K607" s="61"/>
      <c r="L607" s="61"/>
      <c r="M607" s="61"/>
      <c r="N607" s="61"/>
      <c r="O607" s="61"/>
      <c r="P607" s="61"/>
      <c r="Q607" s="61"/>
      <c r="R607" s="61"/>
      <c r="S607" s="61"/>
      <c r="T607" s="61"/>
      <c r="U607" s="61"/>
      <c r="V607" s="61"/>
      <c r="W607" s="61"/>
      <c r="X607" s="61"/>
      <c r="Y607" s="61"/>
      <c r="Z607" s="61"/>
    </row>
    <row r="608" ht="15.75" customHeight="1">
      <c r="A608" s="61"/>
      <c r="B608" s="2"/>
      <c r="C608" s="3"/>
      <c r="D608" s="4"/>
      <c r="E608" s="61"/>
      <c r="F608" s="61"/>
      <c r="G608" s="61"/>
      <c r="H608" s="61"/>
      <c r="I608" s="61"/>
      <c r="J608" s="61"/>
      <c r="K608" s="61"/>
      <c r="L608" s="61"/>
      <c r="M608" s="61"/>
      <c r="N608" s="61"/>
      <c r="O608" s="61"/>
      <c r="P608" s="61"/>
      <c r="Q608" s="61"/>
      <c r="R608" s="61"/>
      <c r="S608" s="61"/>
      <c r="T608" s="61"/>
      <c r="U608" s="61"/>
      <c r="V608" s="61"/>
      <c r="W608" s="61"/>
      <c r="X608" s="61"/>
      <c r="Y608" s="61"/>
      <c r="Z608" s="61"/>
    </row>
    <row r="609" ht="15.75" customHeight="1">
      <c r="A609" s="61"/>
      <c r="B609" s="2"/>
      <c r="C609" s="3"/>
      <c r="D609" s="4"/>
      <c r="E609" s="61"/>
      <c r="F609" s="61"/>
      <c r="G609" s="61"/>
      <c r="H609" s="61"/>
      <c r="I609" s="61"/>
      <c r="J609" s="61"/>
      <c r="K609" s="61"/>
      <c r="L609" s="61"/>
      <c r="M609" s="61"/>
      <c r="N609" s="61"/>
      <c r="O609" s="61"/>
      <c r="P609" s="61"/>
      <c r="Q609" s="61"/>
      <c r="R609" s="61"/>
      <c r="S609" s="61"/>
      <c r="T609" s="61"/>
      <c r="U609" s="61"/>
      <c r="V609" s="61"/>
      <c r="W609" s="61"/>
      <c r="X609" s="61"/>
      <c r="Y609" s="61"/>
      <c r="Z609" s="61"/>
    </row>
    <row r="610" ht="15.75" customHeight="1">
      <c r="A610" s="61"/>
      <c r="B610" s="2"/>
      <c r="C610" s="3"/>
      <c r="D610" s="4"/>
      <c r="E610" s="61"/>
      <c r="F610" s="61"/>
      <c r="G610" s="61"/>
      <c r="H610" s="61"/>
      <c r="I610" s="61"/>
      <c r="J610" s="61"/>
      <c r="K610" s="61"/>
      <c r="L610" s="61"/>
      <c r="M610" s="61"/>
      <c r="N610" s="61"/>
      <c r="O610" s="61"/>
      <c r="P610" s="61"/>
      <c r="Q610" s="61"/>
      <c r="R610" s="61"/>
      <c r="S610" s="61"/>
      <c r="T610" s="61"/>
      <c r="U610" s="61"/>
      <c r="V610" s="61"/>
      <c r="W610" s="61"/>
      <c r="X610" s="61"/>
      <c r="Y610" s="61"/>
      <c r="Z610" s="61"/>
    </row>
    <row r="611" ht="15.75" customHeight="1">
      <c r="A611" s="61"/>
      <c r="B611" s="2"/>
      <c r="C611" s="3"/>
      <c r="D611" s="4"/>
      <c r="E611" s="61"/>
      <c r="F611" s="61"/>
      <c r="G611" s="61"/>
      <c r="H611" s="61"/>
      <c r="I611" s="61"/>
      <c r="J611" s="61"/>
      <c r="K611" s="61"/>
      <c r="L611" s="61"/>
      <c r="M611" s="61"/>
      <c r="N611" s="61"/>
      <c r="O611" s="61"/>
      <c r="P611" s="61"/>
      <c r="Q611" s="61"/>
      <c r="R611" s="61"/>
      <c r="S611" s="61"/>
      <c r="T611" s="61"/>
      <c r="U611" s="61"/>
      <c r="V611" s="61"/>
      <c r="W611" s="61"/>
      <c r="X611" s="61"/>
      <c r="Y611" s="61"/>
      <c r="Z611" s="61"/>
    </row>
    <row r="612" ht="15.75" customHeight="1">
      <c r="A612" s="61"/>
      <c r="B612" s="2"/>
      <c r="C612" s="3"/>
      <c r="D612" s="4"/>
      <c r="E612" s="61"/>
      <c r="F612" s="61"/>
      <c r="G612" s="61"/>
      <c r="H612" s="61"/>
      <c r="I612" s="61"/>
      <c r="J612" s="61"/>
      <c r="K612" s="61"/>
      <c r="L612" s="61"/>
      <c r="M612" s="61"/>
      <c r="N612" s="61"/>
      <c r="O612" s="61"/>
      <c r="P612" s="61"/>
      <c r="Q612" s="61"/>
      <c r="R612" s="61"/>
      <c r="S612" s="61"/>
      <c r="T612" s="61"/>
      <c r="U612" s="61"/>
      <c r="V612" s="61"/>
      <c r="W612" s="61"/>
      <c r="X612" s="61"/>
      <c r="Y612" s="61"/>
      <c r="Z612" s="61"/>
    </row>
    <row r="613" ht="15.75" customHeight="1">
      <c r="A613" s="61"/>
      <c r="B613" s="2"/>
      <c r="C613" s="3"/>
      <c r="D613" s="4"/>
      <c r="E613" s="61"/>
      <c r="F613" s="61"/>
      <c r="G613" s="61"/>
      <c r="H613" s="61"/>
      <c r="I613" s="61"/>
      <c r="J613" s="61"/>
      <c r="K613" s="61"/>
      <c r="L613" s="61"/>
      <c r="M613" s="61"/>
      <c r="N613" s="61"/>
      <c r="O613" s="61"/>
      <c r="P613" s="61"/>
      <c r="Q613" s="61"/>
      <c r="R613" s="61"/>
      <c r="S613" s="61"/>
      <c r="T613" s="61"/>
      <c r="U613" s="61"/>
      <c r="V613" s="61"/>
      <c r="W613" s="61"/>
      <c r="X613" s="61"/>
      <c r="Y613" s="61"/>
      <c r="Z613" s="61"/>
    </row>
    <row r="614" ht="15.75" customHeight="1">
      <c r="A614" s="61"/>
      <c r="B614" s="2"/>
      <c r="C614" s="3"/>
      <c r="D614" s="4"/>
      <c r="E614" s="61"/>
      <c r="F614" s="61"/>
      <c r="G614" s="61"/>
      <c r="H614" s="61"/>
      <c r="I614" s="61"/>
      <c r="J614" s="61"/>
      <c r="K614" s="61"/>
      <c r="L614" s="61"/>
      <c r="M614" s="61"/>
      <c r="N614" s="61"/>
      <c r="O614" s="61"/>
      <c r="P614" s="61"/>
      <c r="Q614" s="61"/>
      <c r="R614" s="61"/>
      <c r="S614" s="61"/>
      <c r="T614" s="61"/>
      <c r="U614" s="61"/>
      <c r="V614" s="61"/>
      <c r="W614" s="61"/>
      <c r="X614" s="61"/>
      <c r="Y614" s="61"/>
      <c r="Z614" s="61"/>
    </row>
    <row r="615" ht="15.75" customHeight="1">
      <c r="A615" s="61"/>
      <c r="B615" s="2"/>
      <c r="C615" s="3"/>
      <c r="D615" s="4"/>
      <c r="E615" s="61"/>
      <c r="F615" s="61"/>
      <c r="G615" s="61"/>
      <c r="H615" s="61"/>
      <c r="I615" s="61"/>
      <c r="J615" s="61"/>
      <c r="K615" s="61"/>
      <c r="L615" s="61"/>
      <c r="M615" s="61"/>
      <c r="N615" s="61"/>
      <c r="O615" s="61"/>
      <c r="P615" s="61"/>
      <c r="Q615" s="61"/>
      <c r="R615" s="61"/>
      <c r="S615" s="61"/>
      <c r="T615" s="61"/>
      <c r="U615" s="61"/>
      <c r="V615" s="61"/>
      <c r="W615" s="61"/>
      <c r="X615" s="61"/>
      <c r="Y615" s="61"/>
      <c r="Z615" s="61"/>
    </row>
    <row r="616" ht="15.75" customHeight="1">
      <c r="A616" s="61"/>
      <c r="B616" s="2"/>
      <c r="C616" s="3"/>
      <c r="D616" s="4"/>
      <c r="E616" s="61"/>
      <c r="F616" s="61"/>
      <c r="G616" s="61"/>
      <c r="H616" s="61"/>
      <c r="I616" s="61"/>
      <c r="J616" s="61"/>
      <c r="K616" s="61"/>
      <c r="L616" s="61"/>
      <c r="M616" s="61"/>
      <c r="N616" s="61"/>
      <c r="O616" s="61"/>
      <c r="P616" s="61"/>
      <c r="Q616" s="61"/>
      <c r="R616" s="61"/>
      <c r="S616" s="61"/>
      <c r="T616" s="61"/>
      <c r="U616" s="61"/>
      <c r="V616" s="61"/>
      <c r="W616" s="61"/>
      <c r="X616" s="61"/>
      <c r="Y616" s="61"/>
      <c r="Z616" s="61"/>
    </row>
    <row r="617" ht="15.75" customHeight="1">
      <c r="A617" s="61"/>
      <c r="B617" s="2"/>
      <c r="C617" s="3"/>
      <c r="D617" s="4"/>
      <c r="E617" s="61"/>
      <c r="F617" s="61"/>
      <c r="G617" s="61"/>
      <c r="H617" s="61"/>
      <c r="I617" s="61"/>
      <c r="J617" s="61"/>
      <c r="K617" s="61"/>
      <c r="L617" s="61"/>
      <c r="M617" s="61"/>
      <c r="N617" s="61"/>
      <c r="O617" s="61"/>
      <c r="P617" s="61"/>
      <c r="Q617" s="61"/>
      <c r="R617" s="61"/>
      <c r="S617" s="61"/>
      <c r="T617" s="61"/>
      <c r="U617" s="61"/>
      <c r="V617" s="61"/>
      <c r="W617" s="61"/>
      <c r="X617" s="61"/>
      <c r="Y617" s="61"/>
      <c r="Z617" s="61"/>
    </row>
    <row r="618" ht="15.75" customHeight="1">
      <c r="A618" s="61"/>
      <c r="B618" s="2"/>
      <c r="C618" s="3"/>
      <c r="D618" s="4"/>
      <c r="E618" s="61"/>
      <c r="F618" s="61"/>
      <c r="G618" s="61"/>
      <c r="H618" s="61"/>
      <c r="I618" s="61"/>
      <c r="J618" s="61"/>
      <c r="K618" s="61"/>
      <c r="L618" s="61"/>
      <c r="M618" s="61"/>
      <c r="N618" s="61"/>
      <c r="O618" s="61"/>
      <c r="P618" s="61"/>
      <c r="Q618" s="61"/>
      <c r="R618" s="61"/>
      <c r="S618" s="61"/>
      <c r="T618" s="61"/>
      <c r="U618" s="61"/>
      <c r="V618" s="61"/>
      <c r="W618" s="61"/>
      <c r="X618" s="61"/>
      <c r="Y618" s="61"/>
      <c r="Z618" s="61"/>
    </row>
    <row r="619" ht="15.75" customHeight="1">
      <c r="A619" s="61"/>
      <c r="B619" s="2"/>
      <c r="C619" s="3"/>
      <c r="D619" s="4"/>
      <c r="E619" s="61"/>
      <c r="F619" s="61"/>
      <c r="G619" s="61"/>
      <c r="H619" s="61"/>
      <c r="I619" s="61"/>
      <c r="J619" s="61"/>
      <c r="K619" s="61"/>
      <c r="L619" s="61"/>
      <c r="M619" s="61"/>
      <c r="N619" s="61"/>
      <c r="O619" s="61"/>
      <c r="P619" s="61"/>
      <c r="Q619" s="61"/>
      <c r="R619" s="61"/>
      <c r="S619" s="61"/>
      <c r="T619" s="61"/>
      <c r="U619" s="61"/>
      <c r="V619" s="61"/>
      <c r="W619" s="61"/>
      <c r="X619" s="61"/>
      <c r="Y619" s="61"/>
      <c r="Z619" s="61"/>
    </row>
    <row r="620" ht="15.75" customHeight="1">
      <c r="A620" s="61"/>
      <c r="B620" s="2"/>
      <c r="C620" s="3"/>
      <c r="D620" s="4"/>
      <c r="E620" s="61"/>
      <c r="F620" s="61"/>
      <c r="G620" s="61"/>
      <c r="H620" s="61"/>
      <c r="I620" s="61"/>
      <c r="J620" s="61"/>
      <c r="K620" s="61"/>
      <c r="L620" s="61"/>
      <c r="M620" s="61"/>
      <c r="N620" s="61"/>
      <c r="O620" s="61"/>
      <c r="P620" s="61"/>
      <c r="Q620" s="61"/>
      <c r="R620" s="61"/>
      <c r="S620" s="61"/>
      <c r="T620" s="61"/>
      <c r="U620" s="61"/>
      <c r="V620" s="61"/>
      <c r="W620" s="61"/>
      <c r="X620" s="61"/>
      <c r="Y620" s="61"/>
      <c r="Z620" s="61"/>
    </row>
    <row r="621" ht="15.75" customHeight="1">
      <c r="A621" s="61"/>
      <c r="B621" s="2"/>
      <c r="C621" s="3"/>
      <c r="D621" s="4"/>
      <c r="E621" s="61"/>
      <c r="F621" s="61"/>
      <c r="G621" s="61"/>
      <c r="H621" s="61"/>
      <c r="I621" s="61"/>
      <c r="J621" s="61"/>
      <c r="K621" s="61"/>
      <c r="L621" s="61"/>
      <c r="M621" s="61"/>
      <c r="N621" s="61"/>
      <c r="O621" s="61"/>
      <c r="P621" s="61"/>
      <c r="Q621" s="61"/>
      <c r="R621" s="61"/>
      <c r="S621" s="61"/>
      <c r="T621" s="61"/>
      <c r="U621" s="61"/>
      <c r="V621" s="61"/>
      <c r="W621" s="61"/>
      <c r="X621" s="61"/>
      <c r="Y621" s="61"/>
      <c r="Z621" s="61"/>
    </row>
    <row r="622" ht="15.75" customHeight="1">
      <c r="A622" s="61"/>
      <c r="B622" s="2"/>
      <c r="C622" s="3"/>
      <c r="D622" s="4"/>
      <c r="E622" s="61"/>
      <c r="F622" s="61"/>
      <c r="G622" s="61"/>
      <c r="H622" s="61"/>
      <c r="I622" s="61"/>
      <c r="J622" s="61"/>
      <c r="K622" s="61"/>
      <c r="L622" s="61"/>
      <c r="M622" s="61"/>
      <c r="N622" s="61"/>
      <c r="O622" s="61"/>
      <c r="P622" s="61"/>
      <c r="Q622" s="61"/>
      <c r="R622" s="61"/>
      <c r="S622" s="61"/>
      <c r="T622" s="61"/>
      <c r="U622" s="61"/>
      <c r="V622" s="61"/>
      <c r="W622" s="61"/>
      <c r="X622" s="61"/>
      <c r="Y622" s="61"/>
      <c r="Z622" s="61"/>
    </row>
    <row r="623" ht="15.75" customHeight="1">
      <c r="A623" s="61"/>
      <c r="B623" s="2"/>
      <c r="C623" s="3"/>
      <c r="D623" s="4"/>
      <c r="E623" s="61"/>
      <c r="F623" s="61"/>
      <c r="G623" s="61"/>
      <c r="H623" s="61"/>
      <c r="I623" s="61"/>
      <c r="J623" s="61"/>
      <c r="K623" s="61"/>
      <c r="L623" s="61"/>
      <c r="M623" s="61"/>
      <c r="N623" s="61"/>
      <c r="O623" s="61"/>
      <c r="P623" s="61"/>
      <c r="Q623" s="61"/>
      <c r="R623" s="61"/>
      <c r="S623" s="61"/>
      <c r="T623" s="61"/>
      <c r="U623" s="61"/>
      <c r="V623" s="61"/>
      <c r="W623" s="61"/>
      <c r="X623" s="61"/>
      <c r="Y623" s="61"/>
      <c r="Z623" s="61"/>
    </row>
    <row r="624" ht="15.75" customHeight="1">
      <c r="A624" s="61"/>
      <c r="B624" s="2"/>
      <c r="C624" s="3"/>
      <c r="D624" s="4"/>
      <c r="E624" s="61"/>
      <c r="F624" s="61"/>
      <c r="G624" s="61"/>
      <c r="H624" s="61"/>
      <c r="I624" s="61"/>
      <c r="J624" s="61"/>
      <c r="K624" s="61"/>
      <c r="L624" s="61"/>
      <c r="M624" s="61"/>
      <c r="N624" s="61"/>
      <c r="O624" s="61"/>
      <c r="P624" s="61"/>
      <c r="Q624" s="61"/>
      <c r="R624" s="61"/>
      <c r="S624" s="61"/>
      <c r="T624" s="61"/>
      <c r="U624" s="61"/>
      <c r="V624" s="61"/>
      <c r="W624" s="61"/>
      <c r="X624" s="61"/>
      <c r="Y624" s="61"/>
      <c r="Z624" s="61"/>
    </row>
    <row r="625" ht="15.75" customHeight="1">
      <c r="A625" s="61"/>
      <c r="B625" s="2"/>
      <c r="C625" s="3"/>
      <c r="D625" s="4"/>
      <c r="E625" s="61"/>
      <c r="F625" s="61"/>
      <c r="G625" s="61"/>
      <c r="H625" s="61"/>
      <c r="I625" s="61"/>
      <c r="J625" s="61"/>
      <c r="K625" s="61"/>
      <c r="L625" s="61"/>
      <c r="M625" s="61"/>
      <c r="N625" s="61"/>
      <c r="O625" s="61"/>
      <c r="P625" s="61"/>
      <c r="Q625" s="61"/>
      <c r="R625" s="61"/>
      <c r="S625" s="61"/>
      <c r="T625" s="61"/>
      <c r="U625" s="61"/>
      <c r="V625" s="61"/>
      <c r="W625" s="61"/>
      <c r="X625" s="61"/>
      <c r="Y625" s="61"/>
      <c r="Z625" s="61"/>
    </row>
    <row r="626" ht="15.75" customHeight="1">
      <c r="A626" s="61"/>
      <c r="B626" s="2"/>
      <c r="C626" s="3"/>
      <c r="D626" s="4"/>
      <c r="E626" s="61"/>
      <c r="F626" s="61"/>
      <c r="G626" s="61"/>
      <c r="H626" s="61"/>
      <c r="I626" s="61"/>
      <c r="J626" s="61"/>
      <c r="K626" s="61"/>
      <c r="L626" s="61"/>
      <c r="M626" s="61"/>
      <c r="N626" s="61"/>
      <c r="O626" s="61"/>
      <c r="P626" s="61"/>
      <c r="Q626" s="61"/>
      <c r="R626" s="61"/>
      <c r="S626" s="61"/>
      <c r="T626" s="61"/>
      <c r="U626" s="61"/>
      <c r="V626" s="61"/>
      <c r="W626" s="61"/>
      <c r="X626" s="61"/>
      <c r="Y626" s="61"/>
      <c r="Z626" s="61"/>
    </row>
    <row r="627" ht="15.75" customHeight="1">
      <c r="A627" s="61"/>
      <c r="B627" s="2"/>
      <c r="C627" s="3"/>
      <c r="D627" s="4"/>
      <c r="E627" s="61"/>
      <c r="F627" s="61"/>
      <c r="G627" s="61"/>
      <c r="H627" s="61"/>
      <c r="I627" s="61"/>
      <c r="J627" s="61"/>
      <c r="K627" s="61"/>
      <c r="L627" s="61"/>
      <c r="M627" s="61"/>
      <c r="N627" s="61"/>
      <c r="O627" s="61"/>
      <c r="P627" s="61"/>
      <c r="Q627" s="61"/>
      <c r="R627" s="61"/>
      <c r="S627" s="61"/>
      <c r="T627" s="61"/>
      <c r="U627" s="61"/>
      <c r="V627" s="61"/>
      <c r="W627" s="61"/>
      <c r="X627" s="61"/>
      <c r="Y627" s="61"/>
      <c r="Z627" s="61"/>
    </row>
    <row r="628" ht="15.75" customHeight="1">
      <c r="A628" s="61"/>
      <c r="B628" s="2"/>
      <c r="C628" s="3"/>
      <c r="D628" s="4"/>
      <c r="E628" s="61"/>
      <c r="F628" s="61"/>
      <c r="G628" s="61"/>
      <c r="H628" s="61"/>
      <c r="I628" s="61"/>
      <c r="J628" s="61"/>
      <c r="K628" s="61"/>
      <c r="L628" s="61"/>
      <c r="M628" s="61"/>
      <c r="N628" s="61"/>
      <c r="O628" s="61"/>
      <c r="P628" s="61"/>
      <c r="Q628" s="61"/>
      <c r="R628" s="61"/>
      <c r="S628" s="61"/>
      <c r="T628" s="61"/>
      <c r="U628" s="61"/>
      <c r="V628" s="61"/>
      <c r="W628" s="61"/>
      <c r="X628" s="61"/>
      <c r="Y628" s="61"/>
      <c r="Z628" s="61"/>
    </row>
    <row r="629" ht="15.75" customHeight="1">
      <c r="A629" s="61"/>
      <c r="B629" s="2"/>
      <c r="C629" s="3"/>
      <c r="D629" s="4"/>
      <c r="E629" s="61"/>
      <c r="F629" s="61"/>
      <c r="G629" s="61"/>
      <c r="H629" s="61"/>
      <c r="I629" s="61"/>
      <c r="J629" s="61"/>
      <c r="K629" s="61"/>
      <c r="L629" s="61"/>
      <c r="M629" s="61"/>
      <c r="N629" s="61"/>
      <c r="O629" s="61"/>
      <c r="P629" s="61"/>
      <c r="Q629" s="61"/>
      <c r="R629" s="61"/>
      <c r="S629" s="61"/>
      <c r="T629" s="61"/>
      <c r="U629" s="61"/>
      <c r="V629" s="61"/>
      <c r="W629" s="61"/>
      <c r="X629" s="61"/>
      <c r="Y629" s="61"/>
      <c r="Z629" s="61"/>
    </row>
    <row r="630" ht="15.75" customHeight="1">
      <c r="A630" s="61"/>
      <c r="B630" s="2"/>
      <c r="C630" s="3"/>
      <c r="D630" s="4"/>
      <c r="E630" s="61"/>
      <c r="F630" s="61"/>
      <c r="G630" s="61"/>
      <c r="H630" s="61"/>
      <c r="I630" s="61"/>
      <c r="J630" s="61"/>
      <c r="K630" s="61"/>
      <c r="L630" s="61"/>
      <c r="M630" s="61"/>
      <c r="N630" s="61"/>
      <c r="O630" s="61"/>
      <c r="P630" s="61"/>
      <c r="Q630" s="61"/>
      <c r="R630" s="61"/>
      <c r="S630" s="61"/>
      <c r="T630" s="61"/>
      <c r="U630" s="61"/>
      <c r="V630" s="61"/>
      <c r="W630" s="61"/>
      <c r="X630" s="61"/>
      <c r="Y630" s="61"/>
      <c r="Z630" s="61"/>
    </row>
    <row r="631" ht="15.75" customHeight="1">
      <c r="A631" s="61"/>
      <c r="B631" s="2"/>
      <c r="C631" s="3"/>
      <c r="D631" s="4"/>
      <c r="E631" s="61"/>
      <c r="F631" s="61"/>
      <c r="G631" s="61"/>
      <c r="H631" s="61"/>
      <c r="I631" s="61"/>
      <c r="J631" s="61"/>
      <c r="K631" s="61"/>
      <c r="L631" s="61"/>
      <c r="M631" s="61"/>
      <c r="N631" s="61"/>
      <c r="O631" s="61"/>
      <c r="P631" s="61"/>
      <c r="Q631" s="61"/>
      <c r="R631" s="61"/>
      <c r="S631" s="61"/>
      <c r="T631" s="61"/>
      <c r="U631" s="61"/>
      <c r="V631" s="61"/>
      <c r="W631" s="61"/>
      <c r="X631" s="61"/>
      <c r="Y631" s="61"/>
      <c r="Z631" s="61"/>
    </row>
    <row r="632" ht="15.75" customHeight="1">
      <c r="A632" s="61"/>
      <c r="B632" s="2"/>
      <c r="C632" s="3"/>
      <c r="D632" s="4"/>
      <c r="E632" s="61"/>
      <c r="F632" s="61"/>
      <c r="G632" s="61"/>
      <c r="H632" s="61"/>
      <c r="I632" s="61"/>
      <c r="J632" s="61"/>
      <c r="K632" s="61"/>
      <c r="L632" s="61"/>
      <c r="M632" s="61"/>
      <c r="N632" s="61"/>
      <c r="O632" s="61"/>
      <c r="P632" s="61"/>
      <c r="Q632" s="61"/>
      <c r="R632" s="61"/>
      <c r="S632" s="61"/>
      <c r="T632" s="61"/>
      <c r="U632" s="61"/>
      <c r="V632" s="61"/>
      <c r="W632" s="61"/>
      <c r="X632" s="61"/>
      <c r="Y632" s="61"/>
      <c r="Z632" s="61"/>
    </row>
    <row r="633" ht="15.75" customHeight="1">
      <c r="A633" s="61"/>
      <c r="B633" s="2"/>
      <c r="C633" s="3"/>
      <c r="D633" s="4"/>
      <c r="E633" s="61"/>
      <c r="F633" s="61"/>
      <c r="G633" s="61"/>
      <c r="H633" s="61"/>
      <c r="I633" s="61"/>
      <c r="J633" s="61"/>
      <c r="K633" s="61"/>
      <c r="L633" s="61"/>
      <c r="M633" s="61"/>
      <c r="N633" s="61"/>
      <c r="O633" s="61"/>
      <c r="P633" s="61"/>
      <c r="Q633" s="61"/>
      <c r="R633" s="61"/>
      <c r="S633" s="61"/>
      <c r="T633" s="61"/>
      <c r="U633" s="61"/>
      <c r="V633" s="61"/>
      <c r="W633" s="61"/>
      <c r="X633" s="61"/>
      <c r="Y633" s="61"/>
      <c r="Z633" s="61"/>
    </row>
    <row r="634" ht="15.75" customHeight="1">
      <c r="A634" s="61"/>
      <c r="B634" s="2"/>
      <c r="C634" s="3"/>
      <c r="D634" s="4"/>
      <c r="E634" s="61"/>
      <c r="F634" s="61"/>
      <c r="G634" s="61"/>
      <c r="H634" s="61"/>
      <c r="I634" s="61"/>
      <c r="J634" s="61"/>
      <c r="K634" s="61"/>
      <c r="L634" s="61"/>
      <c r="M634" s="61"/>
      <c r="N634" s="61"/>
      <c r="O634" s="61"/>
      <c r="P634" s="61"/>
      <c r="Q634" s="61"/>
      <c r="R634" s="61"/>
      <c r="S634" s="61"/>
      <c r="T634" s="61"/>
      <c r="U634" s="61"/>
      <c r="V634" s="61"/>
      <c r="W634" s="61"/>
      <c r="X634" s="61"/>
      <c r="Y634" s="61"/>
      <c r="Z634" s="61"/>
    </row>
    <row r="635" ht="15.75" customHeight="1">
      <c r="A635" s="61"/>
      <c r="B635" s="2"/>
      <c r="C635" s="3"/>
      <c r="D635" s="4"/>
      <c r="E635" s="61"/>
      <c r="F635" s="61"/>
      <c r="G635" s="61"/>
      <c r="H635" s="61"/>
      <c r="I635" s="61"/>
      <c r="J635" s="61"/>
      <c r="K635" s="61"/>
      <c r="L635" s="61"/>
      <c r="M635" s="61"/>
      <c r="N635" s="61"/>
      <c r="O635" s="61"/>
      <c r="P635" s="61"/>
      <c r="Q635" s="61"/>
      <c r="R635" s="61"/>
      <c r="S635" s="61"/>
      <c r="T635" s="61"/>
      <c r="U635" s="61"/>
      <c r="V635" s="61"/>
      <c r="W635" s="61"/>
      <c r="X635" s="61"/>
      <c r="Y635" s="61"/>
      <c r="Z635" s="61"/>
    </row>
    <row r="636" ht="15.75" customHeight="1">
      <c r="A636" s="61"/>
      <c r="B636" s="2"/>
      <c r="C636" s="3"/>
      <c r="D636" s="4"/>
      <c r="E636" s="61"/>
      <c r="F636" s="61"/>
      <c r="G636" s="61"/>
      <c r="H636" s="61"/>
      <c r="I636" s="61"/>
      <c r="J636" s="61"/>
      <c r="K636" s="61"/>
      <c r="L636" s="61"/>
      <c r="M636" s="61"/>
      <c r="N636" s="61"/>
      <c r="O636" s="61"/>
      <c r="P636" s="61"/>
      <c r="Q636" s="61"/>
      <c r="R636" s="61"/>
      <c r="S636" s="61"/>
      <c r="T636" s="61"/>
      <c r="U636" s="61"/>
      <c r="V636" s="61"/>
      <c r="W636" s="61"/>
      <c r="X636" s="61"/>
      <c r="Y636" s="61"/>
      <c r="Z636" s="61"/>
    </row>
    <row r="637" ht="15.75" customHeight="1">
      <c r="A637" s="61"/>
      <c r="B637" s="2"/>
      <c r="C637" s="3"/>
      <c r="D637" s="4"/>
      <c r="E637" s="61"/>
      <c r="F637" s="61"/>
      <c r="G637" s="61"/>
      <c r="H637" s="61"/>
      <c r="I637" s="61"/>
      <c r="J637" s="61"/>
      <c r="K637" s="61"/>
      <c r="L637" s="61"/>
      <c r="M637" s="61"/>
      <c r="N637" s="61"/>
      <c r="O637" s="61"/>
      <c r="P637" s="61"/>
      <c r="Q637" s="61"/>
      <c r="R637" s="61"/>
      <c r="S637" s="61"/>
      <c r="T637" s="61"/>
      <c r="U637" s="61"/>
      <c r="V637" s="61"/>
      <c r="W637" s="61"/>
      <c r="X637" s="61"/>
      <c r="Y637" s="61"/>
      <c r="Z637" s="61"/>
    </row>
    <row r="638" ht="15.75" customHeight="1">
      <c r="A638" s="61"/>
      <c r="B638" s="2"/>
      <c r="C638" s="3"/>
      <c r="D638" s="4"/>
      <c r="E638" s="61"/>
      <c r="F638" s="61"/>
      <c r="G638" s="61"/>
      <c r="H638" s="61"/>
      <c r="I638" s="61"/>
      <c r="J638" s="61"/>
      <c r="K638" s="61"/>
      <c r="L638" s="61"/>
      <c r="M638" s="61"/>
      <c r="N638" s="61"/>
      <c r="O638" s="61"/>
      <c r="P638" s="61"/>
      <c r="Q638" s="61"/>
      <c r="R638" s="61"/>
      <c r="S638" s="61"/>
      <c r="T638" s="61"/>
      <c r="U638" s="61"/>
      <c r="V638" s="61"/>
      <c r="W638" s="61"/>
      <c r="X638" s="61"/>
      <c r="Y638" s="61"/>
      <c r="Z638" s="61"/>
    </row>
    <row r="639" ht="15.75" customHeight="1">
      <c r="A639" s="61"/>
      <c r="B639" s="2"/>
      <c r="C639" s="3"/>
      <c r="D639" s="4"/>
      <c r="E639" s="61"/>
      <c r="F639" s="61"/>
      <c r="G639" s="61"/>
      <c r="H639" s="61"/>
      <c r="I639" s="61"/>
      <c r="J639" s="61"/>
      <c r="K639" s="61"/>
      <c r="L639" s="61"/>
      <c r="M639" s="61"/>
      <c r="N639" s="61"/>
      <c r="O639" s="61"/>
      <c r="P639" s="61"/>
      <c r="Q639" s="61"/>
      <c r="R639" s="61"/>
      <c r="S639" s="61"/>
      <c r="T639" s="61"/>
      <c r="U639" s="61"/>
      <c r="V639" s="61"/>
      <c r="W639" s="61"/>
      <c r="X639" s="61"/>
      <c r="Y639" s="61"/>
      <c r="Z639" s="61"/>
    </row>
    <row r="640" ht="15.75" customHeight="1">
      <c r="A640" s="61"/>
      <c r="B640" s="2"/>
      <c r="C640" s="3"/>
      <c r="D640" s="4"/>
      <c r="E640" s="61"/>
      <c r="F640" s="61"/>
      <c r="G640" s="61"/>
      <c r="H640" s="61"/>
      <c r="I640" s="61"/>
      <c r="J640" s="61"/>
      <c r="K640" s="61"/>
      <c r="L640" s="61"/>
      <c r="M640" s="61"/>
      <c r="N640" s="61"/>
      <c r="O640" s="61"/>
      <c r="P640" s="61"/>
      <c r="Q640" s="61"/>
      <c r="R640" s="61"/>
      <c r="S640" s="61"/>
      <c r="T640" s="61"/>
      <c r="U640" s="61"/>
      <c r="V640" s="61"/>
      <c r="W640" s="61"/>
      <c r="X640" s="61"/>
      <c r="Y640" s="61"/>
      <c r="Z640" s="61"/>
    </row>
    <row r="641" ht="15.75" customHeight="1">
      <c r="A641" s="61"/>
      <c r="B641" s="2"/>
      <c r="C641" s="3"/>
      <c r="D641" s="4"/>
      <c r="E641" s="61"/>
      <c r="F641" s="61"/>
      <c r="G641" s="61"/>
      <c r="H641" s="61"/>
      <c r="I641" s="61"/>
      <c r="J641" s="61"/>
      <c r="K641" s="61"/>
      <c r="L641" s="61"/>
      <c r="M641" s="61"/>
      <c r="N641" s="61"/>
      <c r="O641" s="61"/>
      <c r="P641" s="61"/>
      <c r="Q641" s="61"/>
      <c r="R641" s="61"/>
      <c r="S641" s="61"/>
      <c r="T641" s="61"/>
      <c r="U641" s="61"/>
      <c r="V641" s="61"/>
      <c r="W641" s="61"/>
      <c r="X641" s="61"/>
      <c r="Y641" s="61"/>
      <c r="Z641" s="61"/>
    </row>
    <row r="642" ht="15.75" customHeight="1">
      <c r="A642" s="61"/>
      <c r="B642" s="2"/>
      <c r="C642" s="3"/>
      <c r="D642" s="4"/>
      <c r="E642" s="61"/>
      <c r="F642" s="61"/>
      <c r="G642" s="61"/>
      <c r="H642" s="61"/>
      <c r="I642" s="61"/>
      <c r="J642" s="61"/>
      <c r="K642" s="61"/>
      <c r="L642" s="61"/>
      <c r="M642" s="61"/>
      <c r="N642" s="61"/>
      <c r="O642" s="61"/>
      <c r="P642" s="61"/>
      <c r="Q642" s="61"/>
      <c r="R642" s="61"/>
      <c r="S642" s="61"/>
      <c r="T642" s="61"/>
      <c r="U642" s="61"/>
      <c r="V642" s="61"/>
      <c r="W642" s="61"/>
      <c r="X642" s="61"/>
      <c r="Y642" s="61"/>
      <c r="Z642" s="61"/>
    </row>
    <row r="643" ht="15.75" customHeight="1">
      <c r="A643" s="61"/>
      <c r="B643" s="2"/>
      <c r="C643" s="3"/>
      <c r="D643" s="4"/>
      <c r="E643" s="61"/>
      <c r="F643" s="61"/>
      <c r="G643" s="61"/>
      <c r="H643" s="61"/>
      <c r="I643" s="61"/>
      <c r="J643" s="61"/>
      <c r="K643" s="61"/>
      <c r="L643" s="61"/>
      <c r="M643" s="61"/>
      <c r="N643" s="61"/>
      <c r="O643" s="61"/>
      <c r="P643" s="61"/>
      <c r="Q643" s="61"/>
      <c r="R643" s="61"/>
      <c r="S643" s="61"/>
      <c r="T643" s="61"/>
      <c r="U643" s="61"/>
      <c r="V643" s="61"/>
      <c r="W643" s="61"/>
      <c r="X643" s="61"/>
      <c r="Y643" s="61"/>
      <c r="Z643" s="61"/>
    </row>
    <row r="644" ht="15.75" customHeight="1">
      <c r="A644" s="61"/>
      <c r="B644" s="2"/>
      <c r="C644" s="3"/>
      <c r="D644" s="4"/>
      <c r="E644" s="61"/>
      <c r="F644" s="61"/>
      <c r="G644" s="61"/>
      <c r="H644" s="61"/>
      <c r="I644" s="61"/>
      <c r="J644" s="61"/>
      <c r="K644" s="61"/>
      <c r="L644" s="61"/>
      <c r="M644" s="61"/>
      <c r="N644" s="61"/>
      <c r="O644" s="61"/>
      <c r="P644" s="61"/>
      <c r="Q644" s="61"/>
      <c r="R644" s="61"/>
      <c r="S644" s="61"/>
      <c r="T644" s="61"/>
      <c r="U644" s="61"/>
      <c r="V644" s="61"/>
      <c r="W644" s="61"/>
      <c r="X644" s="61"/>
      <c r="Y644" s="61"/>
      <c r="Z644" s="61"/>
    </row>
    <row r="645" ht="15.75" customHeight="1">
      <c r="A645" s="61"/>
      <c r="B645" s="2"/>
      <c r="C645" s="3"/>
      <c r="D645" s="4"/>
      <c r="E645" s="61"/>
      <c r="F645" s="61"/>
      <c r="G645" s="61"/>
      <c r="H645" s="61"/>
      <c r="I645" s="61"/>
      <c r="J645" s="61"/>
      <c r="K645" s="61"/>
      <c r="L645" s="61"/>
      <c r="M645" s="61"/>
      <c r="N645" s="61"/>
      <c r="O645" s="61"/>
      <c r="P645" s="61"/>
      <c r="Q645" s="61"/>
      <c r="R645" s="61"/>
      <c r="S645" s="61"/>
      <c r="T645" s="61"/>
      <c r="U645" s="61"/>
      <c r="V645" s="61"/>
      <c r="W645" s="61"/>
      <c r="X645" s="61"/>
      <c r="Y645" s="61"/>
      <c r="Z645" s="61"/>
    </row>
    <row r="646" ht="15.75" customHeight="1">
      <c r="A646" s="61"/>
      <c r="B646" s="2"/>
      <c r="C646" s="3"/>
      <c r="D646" s="4"/>
      <c r="E646" s="61"/>
      <c r="F646" s="61"/>
      <c r="G646" s="61"/>
      <c r="H646" s="61"/>
      <c r="I646" s="61"/>
      <c r="J646" s="61"/>
      <c r="K646" s="61"/>
      <c r="L646" s="61"/>
      <c r="M646" s="61"/>
      <c r="N646" s="61"/>
      <c r="O646" s="61"/>
      <c r="P646" s="61"/>
      <c r="Q646" s="61"/>
      <c r="R646" s="61"/>
      <c r="S646" s="61"/>
      <c r="T646" s="61"/>
      <c r="U646" s="61"/>
      <c r="V646" s="61"/>
      <c r="W646" s="61"/>
      <c r="X646" s="61"/>
      <c r="Y646" s="61"/>
      <c r="Z646" s="61"/>
    </row>
    <row r="647" ht="15.75" customHeight="1">
      <c r="A647" s="61"/>
      <c r="B647" s="2"/>
      <c r="C647" s="3"/>
      <c r="D647" s="4"/>
      <c r="E647" s="61"/>
      <c r="F647" s="61"/>
      <c r="G647" s="61"/>
      <c r="H647" s="61"/>
      <c r="I647" s="61"/>
      <c r="J647" s="61"/>
      <c r="K647" s="61"/>
      <c r="L647" s="61"/>
      <c r="M647" s="61"/>
      <c r="N647" s="61"/>
      <c r="O647" s="61"/>
      <c r="P647" s="61"/>
      <c r="Q647" s="61"/>
      <c r="R647" s="61"/>
      <c r="S647" s="61"/>
      <c r="T647" s="61"/>
      <c r="U647" s="61"/>
      <c r="V647" s="61"/>
      <c r="W647" s="61"/>
      <c r="X647" s="61"/>
      <c r="Y647" s="61"/>
      <c r="Z647" s="61"/>
    </row>
    <row r="648" ht="15.75" customHeight="1">
      <c r="A648" s="61"/>
      <c r="B648" s="2"/>
      <c r="C648" s="3"/>
      <c r="D648" s="4"/>
      <c r="E648" s="61"/>
      <c r="F648" s="61"/>
      <c r="G648" s="61"/>
      <c r="H648" s="61"/>
      <c r="I648" s="61"/>
      <c r="J648" s="61"/>
      <c r="K648" s="61"/>
      <c r="L648" s="61"/>
      <c r="M648" s="61"/>
      <c r="N648" s="61"/>
      <c r="O648" s="61"/>
      <c r="P648" s="61"/>
      <c r="Q648" s="61"/>
      <c r="R648" s="61"/>
      <c r="S648" s="61"/>
      <c r="T648" s="61"/>
      <c r="U648" s="61"/>
      <c r="V648" s="61"/>
      <c r="W648" s="61"/>
      <c r="X648" s="61"/>
      <c r="Y648" s="61"/>
      <c r="Z648" s="61"/>
    </row>
    <row r="649" ht="15.75" customHeight="1">
      <c r="A649" s="61"/>
      <c r="B649" s="2"/>
      <c r="C649" s="3"/>
      <c r="D649" s="4"/>
      <c r="E649" s="61"/>
      <c r="F649" s="61"/>
      <c r="G649" s="61"/>
      <c r="H649" s="61"/>
      <c r="I649" s="61"/>
      <c r="J649" s="61"/>
      <c r="K649" s="61"/>
      <c r="L649" s="61"/>
      <c r="M649" s="61"/>
      <c r="N649" s="61"/>
      <c r="O649" s="61"/>
      <c r="P649" s="61"/>
      <c r="Q649" s="61"/>
      <c r="R649" s="61"/>
      <c r="S649" s="61"/>
      <c r="T649" s="61"/>
      <c r="U649" s="61"/>
      <c r="V649" s="61"/>
      <c r="W649" s="61"/>
      <c r="X649" s="61"/>
      <c r="Y649" s="61"/>
      <c r="Z649" s="61"/>
    </row>
    <row r="650" ht="15.75" customHeight="1">
      <c r="A650" s="61"/>
      <c r="B650" s="2"/>
      <c r="C650" s="3"/>
      <c r="D650" s="4"/>
      <c r="E650" s="61"/>
      <c r="F650" s="61"/>
      <c r="G650" s="61"/>
      <c r="H650" s="61"/>
      <c r="I650" s="61"/>
      <c r="J650" s="61"/>
      <c r="K650" s="61"/>
      <c r="L650" s="61"/>
      <c r="M650" s="61"/>
      <c r="N650" s="61"/>
      <c r="O650" s="61"/>
      <c r="P650" s="61"/>
      <c r="Q650" s="61"/>
      <c r="R650" s="61"/>
      <c r="S650" s="61"/>
      <c r="T650" s="61"/>
      <c r="U650" s="61"/>
      <c r="V650" s="61"/>
      <c r="W650" s="61"/>
      <c r="X650" s="61"/>
      <c r="Y650" s="61"/>
      <c r="Z650" s="61"/>
    </row>
    <row r="651" ht="15.75" customHeight="1">
      <c r="A651" s="61"/>
      <c r="B651" s="2"/>
      <c r="C651" s="3"/>
      <c r="D651" s="4"/>
      <c r="E651" s="61"/>
      <c r="F651" s="61"/>
      <c r="G651" s="61"/>
      <c r="H651" s="61"/>
      <c r="I651" s="61"/>
      <c r="J651" s="61"/>
      <c r="K651" s="61"/>
      <c r="L651" s="61"/>
      <c r="M651" s="61"/>
      <c r="N651" s="61"/>
      <c r="O651" s="61"/>
      <c r="P651" s="61"/>
      <c r="Q651" s="61"/>
      <c r="R651" s="61"/>
      <c r="S651" s="61"/>
      <c r="T651" s="61"/>
      <c r="U651" s="61"/>
      <c r="V651" s="61"/>
      <c r="W651" s="61"/>
      <c r="X651" s="61"/>
      <c r="Y651" s="61"/>
      <c r="Z651" s="61"/>
    </row>
    <row r="652" ht="15.75" customHeight="1">
      <c r="A652" s="61"/>
      <c r="B652" s="2"/>
      <c r="C652" s="3"/>
      <c r="D652" s="4"/>
      <c r="E652" s="61"/>
      <c r="F652" s="61"/>
      <c r="G652" s="61"/>
      <c r="H652" s="61"/>
      <c r="I652" s="61"/>
      <c r="J652" s="61"/>
      <c r="K652" s="61"/>
      <c r="L652" s="61"/>
      <c r="M652" s="61"/>
      <c r="N652" s="61"/>
      <c r="O652" s="61"/>
      <c r="P652" s="61"/>
      <c r="Q652" s="61"/>
      <c r="R652" s="61"/>
      <c r="S652" s="61"/>
      <c r="T652" s="61"/>
      <c r="U652" s="61"/>
      <c r="V652" s="61"/>
      <c r="W652" s="61"/>
      <c r="X652" s="61"/>
      <c r="Y652" s="61"/>
      <c r="Z652" s="61"/>
    </row>
    <row r="653" ht="15.75" customHeight="1">
      <c r="A653" s="61"/>
      <c r="B653" s="2"/>
      <c r="C653" s="3"/>
      <c r="D653" s="4"/>
      <c r="E653" s="61"/>
      <c r="F653" s="61"/>
      <c r="G653" s="61"/>
      <c r="H653" s="61"/>
      <c r="I653" s="61"/>
      <c r="J653" s="61"/>
      <c r="K653" s="61"/>
      <c r="L653" s="61"/>
      <c r="M653" s="61"/>
      <c r="N653" s="61"/>
      <c r="O653" s="61"/>
      <c r="P653" s="61"/>
      <c r="Q653" s="61"/>
      <c r="R653" s="61"/>
      <c r="S653" s="61"/>
      <c r="T653" s="61"/>
      <c r="U653" s="61"/>
      <c r="V653" s="61"/>
      <c r="W653" s="61"/>
      <c r="X653" s="61"/>
      <c r="Y653" s="61"/>
      <c r="Z653" s="61"/>
    </row>
    <row r="654" ht="15.75" customHeight="1">
      <c r="A654" s="61"/>
      <c r="B654" s="2"/>
      <c r="C654" s="3"/>
      <c r="D654" s="4"/>
      <c r="E654" s="61"/>
      <c r="F654" s="61"/>
      <c r="G654" s="61"/>
      <c r="H654" s="61"/>
      <c r="I654" s="61"/>
      <c r="J654" s="61"/>
      <c r="K654" s="61"/>
      <c r="L654" s="61"/>
      <c r="M654" s="61"/>
      <c r="N654" s="61"/>
      <c r="O654" s="61"/>
      <c r="P654" s="61"/>
      <c r="Q654" s="61"/>
      <c r="R654" s="61"/>
      <c r="S654" s="61"/>
      <c r="T654" s="61"/>
      <c r="U654" s="61"/>
      <c r="V654" s="61"/>
      <c r="W654" s="61"/>
      <c r="X654" s="61"/>
      <c r="Y654" s="61"/>
      <c r="Z654" s="61"/>
    </row>
    <row r="655" ht="15.75" customHeight="1">
      <c r="A655" s="61"/>
      <c r="B655" s="2"/>
      <c r="C655" s="3"/>
      <c r="D655" s="4"/>
      <c r="E655" s="61"/>
      <c r="F655" s="61"/>
      <c r="G655" s="61"/>
      <c r="H655" s="61"/>
      <c r="I655" s="61"/>
      <c r="J655" s="61"/>
      <c r="K655" s="61"/>
      <c r="L655" s="61"/>
      <c r="M655" s="61"/>
      <c r="N655" s="61"/>
      <c r="O655" s="61"/>
      <c r="P655" s="61"/>
      <c r="Q655" s="61"/>
      <c r="R655" s="61"/>
      <c r="S655" s="61"/>
      <c r="T655" s="61"/>
      <c r="U655" s="61"/>
      <c r="V655" s="61"/>
      <c r="W655" s="61"/>
      <c r="X655" s="61"/>
      <c r="Y655" s="61"/>
      <c r="Z655" s="61"/>
    </row>
    <row r="656" ht="15.75" customHeight="1">
      <c r="A656" s="61"/>
      <c r="B656" s="2"/>
      <c r="C656" s="3"/>
      <c r="D656" s="4"/>
      <c r="E656" s="61"/>
      <c r="F656" s="61"/>
      <c r="G656" s="61"/>
      <c r="H656" s="61"/>
      <c r="I656" s="61"/>
      <c r="J656" s="61"/>
      <c r="K656" s="61"/>
      <c r="L656" s="61"/>
      <c r="M656" s="61"/>
      <c r="N656" s="61"/>
      <c r="O656" s="61"/>
      <c r="P656" s="61"/>
      <c r="Q656" s="61"/>
      <c r="R656" s="61"/>
      <c r="S656" s="61"/>
      <c r="T656" s="61"/>
      <c r="U656" s="61"/>
      <c r="V656" s="61"/>
      <c r="W656" s="61"/>
      <c r="X656" s="61"/>
      <c r="Y656" s="61"/>
      <c r="Z656" s="61"/>
    </row>
    <row r="657" ht="15.75" customHeight="1">
      <c r="A657" s="61"/>
      <c r="B657" s="2"/>
      <c r="C657" s="3"/>
      <c r="D657" s="4"/>
      <c r="E657" s="61"/>
      <c r="F657" s="61"/>
      <c r="G657" s="61"/>
      <c r="H657" s="61"/>
      <c r="I657" s="61"/>
      <c r="J657" s="61"/>
      <c r="K657" s="61"/>
      <c r="L657" s="61"/>
      <c r="M657" s="61"/>
      <c r="N657" s="61"/>
      <c r="O657" s="61"/>
      <c r="P657" s="61"/>
      <c r="Q657" s="61"/>
      <c r="R657" s="61"/>
      <c r="S657" s="61"/>
      <c r="T657" s="61"/>
      <c r="U657" s="61"/>
      <c r="V657" s="61"/>
      <c r="W657" s="61"/>
      <c r="X657" s="61"/>
      <c r="Y657" s="61"/>
      <c r="Z657" s="61"/>
    </row>
    <row r="658" ht="15.75" customHeight="1">
      <c r="A658" s="61"/>
      <c r="B658" s="2"/>
      <c r="C658" s="3"/>
      <c r="D658" s="4"/>
      <c r="E658" s="61"/>
      <c r="F658" s="61"/>
      <c r="G658" s="61"/>
      <c r="H658" s="61"/>
      <c r="I658" s="61"/>
      <c r="J658" s="61"/>
      <c r="K658" s="61"/>
      <c r="L658" s="61"/>
      <c r="M658" s="61"/>
      <c r="N658" s="61"/>
      <c r="O658" s="61"/>
      <c r="P658" s="61"/>
      <c r="Q658" s="61"/>
      <c r="R658" s="61"/>
      <c r="S658" s="61"/>
      <c r="T658" s="61"/>
      <c r="U658" s="61"/>
      <c r="V658" s="61"/>
      <c r="W658" s="61"/>
      <c r="X658" s="61"/>
      <c r="Y658" s="61"/>
      <c r="Z658" s="61"/>
    </row>
    <row r="659" ht="15.75" customHeight="1">
      <c r="A659" s="61"/>
      <c r="B659" s="2"/>
      <c r="C659" s="3"/>
      <c r="D659" s="4"/>
      <c r="E659" s="61"/>
      <c r="F659" s="61"/>
      <c r="G659" s="61"/>
      <c r="H659" s="61"/>
      <c r="I659" s="61"/>
      <c r="J659" s="61"/>
      <c r="K659" s="61"/>
      <c r="L659" s="61"/>
      <c r="M659" s="61"/>
      <c r="N659" s="61"/>
      <c r="O659" s="61"/>
      <c r="P659" s="61"/>
      <c r="Q659" s="61"/>
      <c r="R659" s="61"/>
      <c r="S659" s="61"/>
      <c r="T659" s="61"/>
      <c r="U659" s="61"/>
      <c r="V659" s="61"/>
      <c r="W659" s="61"/>
      <c r="X659" s="61"/>
      <c r="Y659" s="61"/>
      <c r="Z659" s="61"/>
    </row>
    <row r="660" ht="15.75" customHeight="1">
      <c r="A660" s="61"/>
      <c r="B660" s="2"/>
      <c r="C660" s="3"/>
      <c r="D660" s="4"/>
      <c r="E660" s="61"/>
      <c r="F660" s="61"/>
      <c r="G660" s="61"/>
      <c r="H660" s="61"/>
      <c r="I660" s="61"/>
      <c r="J660" s="61"/>
      <c r="K660" s="61"/>
      <c r="L660" s="61"/>
      <c r="M660" s="61"/>
      <c r="N660" s="61"/>
      <c r="O660" s="61"/>
      <c r="P660" s="61"/>
      <c r="Q660" s="61"/>
      <c r="R660" s="61"/>
      <c r="S660" s="61"/>
      <c r="T660" s="61"/>
      <c r="U660" s="61"/>
      <c r="V660" s="61"/>
      <c r="W660" s="61"/>
      <c r="X660" s="61"/>
      <c r="Y660" s="61"/>
      <c r="Z660" s="61"/>
    </row>
    <row r="661" ht="15.75" customHeight="1">
      <c r="A661" s="61"/>
      <c r="B661" s="2"/>
      <c r="C661" s="3"/>
      <c r="D661" s="4"/>
      <c r="E661" s="61"/>
      <c r="F661" s="61"/>
      <c r="G661" s="61"/>
      <c r="H661" s="61"/>
      <c r="I661" s="61"/>
      <c r="J661" s="61"/>
      <c r="K661" s="61"/>
      <c r="L661" s="61"/>
      <c r="M661" s="61"/>
      <c r="N661" s="61"/>
      <c r="O661" s="61"/>
      <c r="P661" s="61"/>
      <c r="Q661" s="61"/>
      <c r="R661" s="61"/>
      <c r="S661" s="61"/>
      <c r="T661" s="61"/>
      <c r="U661" s="61"/>
      <c r="V661" s="61"/>
      <c r="W661" s="61"/>
      <c r="X661" s="61"/>
      <c r="Y661" s="61"/>
      <c r="Z661" s="61"/>
    </row>
    <row r="662" ht="15.75" customHeight="1">
      <c r="A662" s="61"/>
      <c r="B662" s="2"/>
      <c r="C662" s="3"/>
      <c r="D662" s="4"/>
      <c r="E662" s="61"/>
      <c r="F662" s="61"/>
      <c r="G662" s="61"/>
      <c r="H662" s="61"/>
      <c r="I662" s="61"/>
      <c r="J662" s="61"/>
      <c r="K662" s="61"/>
      <c r="L662" s="61"/>
      <c r="M662" s="61"/>
      <c r="N662" s="61"/>
      <c r="O662" s="61"/>
      <c r="P662" s="61"/>
      <c r="Q662" s="61"/>
      <c r="R662" s="61"/>
      <c r="S662" s="61"/>
      <c r="T662" s="61"/>
      <c r="U662" s="61"/>
      <c r="V662" s="61"/>
      <c r="W662" s="61"/>
      <c r="X662" s="61"/>
      <c r="Y662" s="61"/>
      <c r="Z662" s="61"/>
    </row>
    <row r="663" ht="15.75" customHeight="1">
      <c r="A663" s="61"/>
      <c r="B663" s="2"/>
      <c r="C663" s="3"/>
      <c r="D663" s="4"/>
      <c r="E663" s="61"/>
      <c r="F663" s="61"/>
      <c r="G663" s="61"/>
      <c r="H663" s="61"/>
      <c r="I663" s="61"/>
      <c r="J663" s="61"/>
      <c r="K663" s="61"/>
      <c r="L663" s="61"/>
      <c r="M663" s="61"/>
      <c r="N663" s="61"/>
      <c r="O663" s="61"/>
      <c r="P663" s="61"/>
      <c r="Q663" s="61"/>
      <c r="R663" s="61"/>
      <c r="S663" s="61"/>
      <c r="T663" s="61"/>
      <c r="U663" s="61"/>
      <c r="V663" s="61"/>
      <c r="W663" s="61"/>
      <c r="X663" s="61"/>
      <c r="Y663" s="61"/>
      <c r="Z663" s="61"/>
    </row>
    <row r="664" ht="15.75" customHeight="1">
      <c r="A664" s="61"/>
      <c r="B664" s="2"/>
      <c r="C664" s="3"/>
      <c r="D664" s="4"/>
      <c r="E664" s="61"/>
      <c r="F664" s="61"/>
      <c r="G664" s="61"/>
      <c r="H664" s="61"/>
      <c r="I664" s="61"/>
      <c r="J664" s="61"/>
      <c r="K664" s="61"/>
      <c r="L664" s="61"/>
      <c r="M664" s="61"/>
      <c r="N664" s="61"/>
      <c r="O664" s="61"/>
      <c r="P664" s="61"/>
      <c r="Q664" s="61"/>
      <c r="R664" s="61"/>
      <c r="S664" s="61"/>
      <c r="T664" s="61"/>
      <c r="U664" s="61"/>
      <c r="V664" s="61"/>
      <c r="W664" s="61"/>
      <c r="X664" s="61"/>
      <c r="Y664" s="61"/>
      <c r="Z664" s="61"/>
    </row>
    <row r="665" ht="15.75" customHeight="1">
      <c r="A665" s="61"/>
      <c r="B665" s="2"/>
      <c r="C665" s="3"/>
      <c r="D665" s="4"/>
      <c r="E665" s="61"/>
      <c r="F665" s="61"/>
      <c r="G665" s="61"/>
      <c r="H665" s="61"/>
      <c r="I665" s="61"/>
      <c r="J665" s="61"/>
      <c r="K665" s="61"/>
      <c r="L665" s="61"/>
      <c r="M665" s="61"/>
      <c r="N665" s="61"/>
      <c r="O665" s="61"/>
      <c r="P665" s="61"/>
      <c r="Q665" s="61"/>
      <c r="R665" s="61"/>
      <c r="S665" s="61"/>
      <c r="T665" s="61"/>
      <c r="U665" s="61"/>
      <c r="V665" s="61"/>
      <c r="W665" s="61"/>
      <c r="X665" s="61"/>
      <c r="Y665" s="61"/>
      <c r="Z665" s="61"/>
    </row>
    <row r="666" ht="15.75" customHeight="1">
      <c r="A666" s="61"/>
      <c r="B666" s="2"/>
      <c r="C666" s="3"/>
      <c r="D666" s="4"/>
      <c r="E666" s="61"/>
      <c r="F666" s="61"/>
      <c r="G666" s="61"/>
      <c r="H666" s="61"/>
      <c r="I666" s="61"/>
      <c r="J666" s="61"/>
      <c r="K666" s="61"/>
      <c r="L666" s="61"/>
      <c r="M666" s="61"/>
      <c r="N666" s="61"/>
      <c r="O666" s="61"/>
      <c r="P666" s="61"/>
      <c r="Q666" s="61"/>
      <c r="R666" s="61"/>
      <c r="S666" s="61"/>
      <c r="T666" s="61"/>
      <c r="U666" s="61"/>
      <c r="V666" s="61"/>
      <c r="W666" s="61"/>
      <c r="X666" s="61"/>
      <c r="Y666" s="61"/>
      <c r="Z666" s="61"/>
    </row>
    <row r="667" ht="15.75" customHeight="1">
      <c r="A667" s="61"/>
      <c r="B667" s="2"/>
      <c r="C667" s="3"/>
      <c r="D667" s="4"/>
      <c r="E667" s="61"/>
      <c r="F667" s="61"/>
      <c r="G667" s="61"/>
      <c r="H667" s="61"/>
      <c r="I667" s="61"/>
      <c r="J667" s="61"/>
      <c r="K667" s="61"/>
      <c r="L667" s="61"/>
      <c r="M667" s="61"/>
      <c r="N667" s="61"/>
      <c r="O667" s="61"/>
      <c r="P667" s="61"/>
      <c r="Q667" s="61"/>
      <c r="R667" s="61"/>
      <c r="S667" s="61"/>
      <c r="T667" s="61"/>
      <c r="U667" s="61"/>
      <c r="V667" s="61"/>
      <c r="W667" s="61"/>
      <c r="X667" s="61"/>
      <c r="Y667" s="61"/>
      <c r="Z667" s="61"/>
    </row>
    <row r="668" ht="15.75" customHeight="1">
      <c r="A668" s="61"/>
      <c r="B668" s="2"/>
      <c r="C668" s="3"/>
      <c r="D668" s="4"/>
      <c r="E668" s="61"/>
      <c r="F668" s="61"/>
      <c r="G668" s="61"/>
      <c r="H668" s="61"/>
      <c r="I668" s="61"/>
      <c r="J668" s="61"/>
      <c r="K668" s="61"/>
      <c r="L668" s="61"/>
      <c r="M668" s="61"/>
      <c r="N668" s="61"/>
      <c r="O668" s="61"/>
      <c r="P668" s="61"/>
      <c r="Q668" s="61"/>
      <c r="R668" s="61"/>
      <c r="S668" s="61"/>
      <c r="T668" s="61"/>
      <c r="U668" s="61"/>
      <c r="V668" s="61"/>
      <c r="W668" s="61"/>
      <c r="X668" s="61"/>
      <c r="Y668" s="61"/>
      <c r="Z668" s="61"/>
    </row>
    <row r="669" ht="15.75" customHeight="1">
      <c r="A669" s="61"/>
      <c r="B669" s="2"/>
      <c r="C669" s="3"/>
      <c r="D669" s="4"/>
      <c r="E669" s="61"/>
      <c r="F669" s="61"/>
      <c r="G669" s="61"/>
      <c r="H669" s="61"/>
      <c r="I669" s="61"/>
      <c r="J669" s="61"/>
      <c r="K669" s="61"/>
      <c r="L669" s="61"/>
      <c r="M669" s="61"/>
      <c r="N669" s="61"/>
      <c r="O669" s="61"/>
      <c r="P669" s="61"/>
      <c r="Q669" s="61"/>
      <c r="R669" s="61"/>
      <c r="S669" s="61"/>
      <c r="T669" s="61"/>
      <c r="U669" s="61"/>
      <c r="V669" s="61"/>
      <c r="W669" s="61"/>
      <c r="X669" s="61"/>
      <c r="Y669" s="61"/>
      <c r="Z669" s="61"/>
    </row>
    <row r="670" ht="15.75" customHeight="1">
      <c r="A670" s="61"/>
      <c r="B670" s="2"/>
      <c r="C670" s="3"/>
      <c r="D670" s="4"/>
      <c r="E670" s="61"/>
      <c r="F670" s="61"/>
      <c r="G670" s="61"/>
      <c r="H670" s="61"/>
      <c r="I670" s="61"/>
      <c r="J670" s="61"/>
      <c r="K670" s="61"/>
      <c r="L670" s="61"/>
      <c r="M670" s="61"/>
      <c r="N670" s="61"/>
      <c r="O670" s="61"/>
      <c r="P670" s="61"/>
      <c r="Q670" s="61"/>
      <c r="R670" s="61"/>
      <c r="S670" s="61"/>
      <c r="T670" s="61"/>
      <c r="U670" s="61"/>
      <c r="V670" s="61"/>
      <c r="W670" s="61"/>
      <c r="X670" s="61"/>
      <c r="Y670" s="61"/>
      <c r="Z670" s="61"/>
    </row>
    <row r="671" ht="15.75" customHeight="1">
      <c r="A671" s="61"/>
      <c r="B671" s="2"/>
      <c r="C671" s="3"/>
      <c r="D671" s="4"/>
      <c r="E671" s="61"/>
      <c r="F671" s="61"/>
      <c r="G671" s="61"/>
      <c r="H671" s="61"/>
      <c r="I671" s="61"/>
      <c r="J671" s="61"/>
      <c r="K671" s="61"/>
      <c r="L671" s="61"/>
      <c r="M671" s="61"/>
      <c r="N671" s="61"/>
      <c r="O671" s="61"/>
      <c r="P671" s="61"/>
      <c r="Q671" s="61"/>
      <c r="R671" s="61"/>
      <c r="S671" s="61"/>
      <c r="T671" s="61"/>
      <c r="U671" s="61"/>
      <c r="V671" s="61"/>
      <c r="W671" s="61"/>
      <c r="X671" s="61"/>
      <c r="Y671" s="61"/>
      <c r="Z671" s="61"/>
    </row>
    <row r="672" ht="15.75" customHeight="1">
      <c r="A672" s="61"/>
      <c r="B672" s="2"/>
      <c r="C672" s="3"/>
      <c r="D672" s="4"/>
      <c r="E672" s="61"/>
      <c r="F672" s="61"/>
      <c r="G672" s="61"/>
      <c r="H672" s="61"/>
      <c r="I672" s="61"/>
      <c r="J672" s="61"/>
      <c r="K672" s="61"/>
      <c r="L672" s="61"/>
      <c r="M672" s="61"/>
      <c r="N672" s="61"/>
      <c r="O672" s="61"/>
      <c r="P672" s="61"/>
      <c r="Q672" s="61"/>
      <c r="R672" s="61"/>
      <c r="S672" s="61"/>
      <c r="T672" s="61"/>
      <c r="U672" s="61"/>
      <c r="V672" s="61"/>
      <c r="W672" s="61"/>
      <c r="X672" s="61"/>
      <c r="Y672" s="61"/>
      <c r="Z672" s="61"/>
    </row>
    <row r="673" ht="15.75" customHeight="1">
      <c r="A673" s="61"/>
      <c r="B673" s="2"/>
      <c r="C673" s="3"/>
      <c r="D673" s="4"/>
      <c r="E673" s="61"/>
      <c r="F673" s="61"/>
      <c r="G673" s="61"/>
      <c r="H673" s="61"/>
      <c r="I673" s="61"/>
      <c r="J673" s="61"/>
      <c r="K673" s="61"/>
      <c r="L673" s="61"/>
      <c r="M673" s="61"/>
      <c r="N673" s="61"/>
      <c r="O673" s="61"/>
      <c r="P673" s="61"/>
      <c r="Q673" s="61"/>
      <c r="R673" s="61"/>
      <c r="S673" s="61"/>
      <c r="T673" s="61"/>
      <c r="U673" s="61"/>
      <c r="V673" s="61"/>
      <c r="W673" s="61"/>
      <c r="X673" s="61"/>
      <c r="Y673" s="61"/>
      <c r="Z673" s="61"/>
    </row>
    <row r="674" ht="15.75" customHeight="1">
      <c r="A674" s="61"/>
      <c r="B674" s="2"/>
      <c r="C674" s="3"/>
      <c r="D674" s="4"/>
      <c r="E674" s="61"/>
      <c r="F674" s="61"/>
      <c r="G674" s="61"/>
      <c r="H674" s="61"/>
      <c r="I674" s="61"/>
      <c r="J674" s="61"/>
      <c r="K674" s="61"/>
      <c r="L674" s="61"/>
      <c r="M674" s="61"/>
      <c r="N674" s="61"/>
      <c r="O674" s="61"/>
      <c r="P674" s="61"/>
      <c r="Q674" s="61"/>
      <c r="R674" s="61"/>
      <c r="S674" s="61"/>
      <c r="T674" s="61"/>
      <c r="U674" s="61"/>
      <c r="V674" s="61"/>
      <c r="W674" s="61"/>
      <c r="X674" s="61"/>
      <c r="Y674" s="61"/>
      <c r="Z674" s="61"/>
    </row>
    <row r="675" ht="15.75" customHeight="1">
      <c r="A675" s="61"/>
      <c r="B675" s="2"/>
      <c r="C675" s="3"/>
      <c r="D675" s="4"/>
      <c r="E675" s="61"/>
      <c r="F675" s="61"/>
      <c r="G675" s="61"/>
      <c r="H675" s="61"/>
      <c r="I675" s="61"/>
      <c r="J675" s="61"/>
      <c r="K675" s="61"/>
      <c r="L675" s="61"/>
      <c r="M675" s="61"/>
      <c r="N675" s="61"/>
      <c r="O675" s="61"/>
      <c r="P675" s="61"/>
      <c r="Q675" s="61"/>
      <c r="R675" s="61"/>
      <c r="S675" s="61"/>
      <c r="T675" s="61"/>
      <c r="U675" s="61"/>
      <c r="V675" s="61"/>
      <c r="W675" s="61"/>
      <c r="X675" s="61"/>
      <c r="Y675" s="61"/>
      <c r="Z675" s="61"/>
    </row>
    <row r="676" ht="15.75" customHeight="1">
      <c r="A676" s="61"/>
      <c r="B676" s="2"/>
      <c r="C676" s="3"/>
      <c r="D676" s="4"/>
      <c r="E676" s="61"/>
      <c r="F676" s="61"/>
      <c r="G676" s="61"/>
      <c r="H676" s="61"/>
      <c r="I676" s="61"/>
      <c r="J676" s="61"/>
      <c r="K676" s="61"/>
      <c r="L676" s="61"/>
      <c r="M676" s="61"/>
      <c r="N676" s="61"/>
      <c r="O676" s="61"/>
      <c r="P676" s="61"/>
      <c r="Q676" s="61"/>
      <c r="R676" s="61"/>
      <c r="S676" s="61"/>
      <c r="T676" s="61"/>
      <c r="U676" s="61"/>
      <c r="V676" s="61"/>
      <c r="W676" s="61"/>
      <c r="X676" s="61"/>
      <c r="Y676" s="61"/>
      <c r="Z676" s="61"/>
    </row>
    <row r="677" ht="15.75" customHeight="1">
      <c r="A677" s="61"/>
      <c r="B677" s="2"/>
      <c r="C677" s="3"/>
      <c r="D677" s="4"/>
      <c r="E677" s="61"/>
      <c r="F677" s="61"/>
      <c r="G677" s="61"/>
      <c r="H677" s="61"/>
      <c r="I677" s="61"/>
      <c r="J677" s="61"/>
      <c r="K677" s="61"/>
      <c r="L677" s="61"/>
      <c r="M677" s="61"/>
      <c r="N677" s="61"/>
      <c r="O677" s="61"/>
      <c r="P677" s="61"/>
      <c r="Q677" s="61"/>
      <c r="R677" s="61"/>
      <c r="S677" s="61"/>
      <c r="T677" s="61"/>
      <c r="U677" s="61"/>
      <c r="V677" s="61"/>
      <c r="W677" s="61"/>
      <c r="X677" s="61"/>
      <c r="Y677" s="61"/>
      <c r="Z677" s="61"/>
    </row>
    <row r="678" ht="15.75" customHeight="1">
      <c r="A678" s="61"/>
      <c r="B678" s="2"/>
      <c r="C678" s="3"/>
      <c r="D678" s="4"/>
      <c r="E678" s="61"/>
      <c r="F678" s="61"/>
      <c r="G678" s="61"/>
      <c r="H678" s="61"/>
      <c r="I678" s="61"/>
      <c r="J678" s="61"/>
      <c r="K678" s="61"/>
      <c r="L678" s="61"/>
      <c r="M678" s="61"/>
      <c r="N678" s="61"/>
      <c r="O678" s="61"/>
      <c r="P678" s="61"/>
      <c r="Q678" s="61"/>
      <c r="R678" s="61"/>
      <c r="S678" s="61"/>
      <c r="T678" s="61"/>
      <c r="U678" s="61"/>
      <c r="V678" s="61"/>
      <c r="W678" s="61"/>
      <c r="X678" s="61"/>
      <c r="Y678" s="61"/>
      <c r="Z678" s="61"/>
    </row>
    <row r="679" ht="15.75" customHeight="1">
      <c r="A679" s="61"/>
      <c r="B679" s="2"/>
      <c r="C679" s="3"/>
      <c r="D679" s="4"/>
      <c r="E679" s="61"/>
      <c r="F679" s="61"/>
      <c r="G679" s="61"/>
      <c r="H679" s="61"/>
      <c r="I679" s="61"/>
      <c r="J679" s="61"/>
      <c r="K679" s="61"/>
      <c r="L679" s="61"/>
      <c r="M679" s="61"/>
      <c r="N679" s="61"/>
      <c r="O679" s="61"/>
      <c r="P679" s="61"/>
      <c r="Q679" s="61"/>
      <c r="R679" s="61"/>
      <c r="S679" s="61"/>
      <c r="T679" s="61"/>
      <c r="U679" s="61"/>
      <c r="V679" s="61"/>
      <c r="W679" s="61"/>
      <c r="X679" s="61"/>
      <c r="Y679" s="61"/>
      <c r="Z679" s="61"/>
    </row>
    <row r="680" ht="15.75" customHeight="1">
      <c r="A680" s="61"/>
      <c r="B680" s="2"/>
      <c r="C680" s="3"/>
      <c r="D680" s="4"/>
      <c r="E680" s="61"/>
      <c r="F680" s="61"/>
      <c r="G680" s="61"/>
      <c r="H680" s="61"/>
      <c r="I680" s="61"/>
      <c r="J680" s="61"/>
      <c r="K680" s="61"/>
      <c r="L680" s="61"/>
      <c r="M680" s="61"/>
      <c r="N680" s="61"/>
      <c r="O680" s="61"/>
      <c r="P680" s="61"/>
      <c r="Q680" s="61"/>
      <c r="R680" s="61"/>
      <c r="S680" s="61"/>
      <c r="T680" s="61"/>
      <c r="U680" s="61"/>
      <c r="V680" s="61"/>
      <c r="W680" s="61"/>
      <c r="X680" s="61"/>
      <c r="Y680" s="61"/>
      <c r="Z680" s="61"/>
    </row>
    <row r="681" ht="15.75" customHeight="1">
      <c r="A681" s="61"/>
      <c r="B681" s="2"/>
      <c r="C681" s="3"/>
      <c r="D681" s="4"/>
      <c r="E681" s="61"/>
      <c r="F681" s="61"/>
      <c r="G681" s="61"/>
      <c r="H681" s="61"/>
      <c r="I681" s="61"/>
      <c r="J681" s="61"/>
      <c r="K681" s="61"/>
      <c r="L681" s="61"/>
      <c r="M681" s="61"/>
      <c r="N681" s="61"/>
      <c r="O681" s="61"/>
      <c r="P681" s="61"/>
      <c r="Q681" s="61"/>
      <c r="R681" s="61"/>
      <c r="S681" s="61"/>
      <c r="T681" s="61"/>
      <c r="U681" s="61"/>
      <c r="V681" s="61"/>
      <c r="W681" s="61"/>
      <c r="X681" s="61"/>
      <c r="Y681" s="61"/>
      <c r="Z681" s="61"/>
    </row>
    <row r="682" ht="15.75" customHeight="1">
      <c r="A682" s="61"/>
      <c r="B682" s="2"/>
      <c r="C682" s="3"/>
      <c r="D682" s="4"/>
      <c r="E682" s="61"/>
      <c r="F682" s="61"/>
      <c r="G682" s="61"/>
      <c r="H682" s="61"/>
      <c r="I682" s="61"/>
      <c r="J682" s="61"/>
      <c r="K682" s="61"/>
      <c r="L682" s="61"/>
      <c r="M682" s="61"/>
      <c r="N682" s="61"/>
      <c r="O682" s="61"/>
      <c r="P682" s="61"/>
      <c r="Q682" s="61"/>
      <c r="R682" s="61"/>
      <c r="S682" s="61"/>
      <c r="T682" s="61"/>
      <c r="U682" s="61"/>
      <c r="V682" s="61"/>
      <c r="W682" s="61"/>
      <c r="X682" s="61"/>
      <c r="Y682" s="61"/>
      <c r="Z682" s="61"/>
    </row>
    <row r="683" ht="15.75" customHeight="1">
      <c r="A683" s="61"/>
      <c r="B683" s="2"/>
      <c r="C683" s="3"/>
      <c r="D683" s="4"/>
      <c r="E683" s="61"/>
      <c r="F683" s="61"/>
      <c r="G683" s="61"/>
      <c r="H683" s="61"/>
      <c r="I683" s="61"/>
      <c r="J683" s="61"/>
      <c r="K683" s="61"/>
      <c r="L683" s="61"/>
      <c r="M683" s="61"/>
      <c r="N683" s="61"/>
      <c r="O683" s="61"/>
      <c r="P683" s="61"/>
      <c r="Q683" s="61"/>
      <c r="R683" s="61"/>
      <c r="S683" s="61"/>
      <c r="T683" s="61"/>
      <c r="U683" s="61"/>
      <c r="V683" s="61"/>
      <c r="W683" s="61"/>
      <c r="X683" s="61"/>
      <c r="Y683" s="61"/>
      <c r="Z683" s="61"/>
    </row>
    <row r="684" ht="15.75" customHeight="1">
      <c r="A684" s="61"/>
      <c r="B684" s="2"/>
      <c r="C684" s="3"/>
      <c r="D684" s="4"/>
      <c r="E684" s="61"/>
      <c r="F684" s="61"/>
      <c r="G684" s="61"/>
      <c r="H684" s="61"/>
      <c r="I684" s="61"/>
      <c r="J684" s="61"/>
      <c r="K684" s="61"/>
      <c r="L684" s="61"/>
      <c r="M684" s="61"/>
      <c r="N684" s="61"/>
      <c r="O684" s="61"/>
      <c r="P684" s="61"/>
      <c r="Q684" s="61"/>
      <c r="R684" s="61"/>
      <c r="S684" s="61"/>
      <c r="T684" s="61"/>
      <c r="U684" s="61"/>
      <c r="V684" s="61"/>
      <c r="W684" s="61"/>
      <c r="X684" s="61"/>
      <c r="Y684" s="61"/>
      <c r="Z684" s="61"/>
    </row>
    <row r="685" ht="15.75" customHeight="1">
      <c r="A685" s="61"/>
      <c r="B685" s="2"/>
      <c r="C685" s="3"/>
      <c r="D685" s="4"/>
      <c r="E685" s="61"/>
      <c r="F685" s="61"/>
      <c r="G685" s="61"/>
      <c r="H685" s="61"/>
      <c r="I685" s="61"/>
      <c r="J685" s="61"/>
      <c r="K685" s="61"/>
      <c r="L685" s="61"/>
      <c r="M685" s="61"/>
      <c r="N685" s="61"/>
      <c r="O685" s="61"/>
      <c r="P685" s="61"/>
      <c r="Q685" s="61"/>
      <c r="R685" s="61"/>
      <c r="S685" s="61"/>
      <c r="T685" s="61"/>
      <c r="U685" s="61"/>
      <c r="V685" s="61"/>
      <c r="W685" s="61"/>
      <c r="X685" s="61"/>
      <c r="Y685" s="61"/>
      <c r="Z685" s="61"/>
    </row>
    <row r="686" ht="15.75" customHeight="1">
      <c r="A686" s="61"/>
      <c r="B686" s="2"/>
      <c r="C686" s="3"/>
      <c r="D686" s="4"/>
      <c r="E686" s="61"/>
      <c r="F686" s="61"/>
      <c r="G686" s="61"/>
      <c r="H686" s="61"/>
      <c r="I686" s="61"/>
      <c r="J686" s="61"/>
      <c r="K686" s="61"/>
      <c r="L686" s="61"/>
      <c r="M686" s="61"/>
      <c r="N686" s="61"/>
      <c r="O686" s="61"/>
      <c r="P686" s="61"/>
      <c r="Q686" s="61"/>
      <c r="R686" s="61"/>
      <c r="S686" s="61"/>
      <c r="T686" s="61"/>
      <c r="U686" s="61"/>
      <c r="V686" s="61"/>
      <c r="W686" s="61"/>
      <c r="X686" s="61"/>
      <c r="Y686" s="61"/>
      <c r="Z686" s="61"/>
    </row>
    <row r="687" ht="15.75" customHeight="1">
      <c r="A687" s="61"/>
      <c r="B687" s="2"/>
      <c r="C687" s="3"/>
      <c r="D687" s="4"/>
      <c r="E687" s="61"/>
      <c r="F687" s="61"/>
      <c r="G687" s="61"/>
      <c r="H687" s="61"/>
      <c r="I687" s="61"/>
      <c r="J687" s="61"/>
      <c r="K687" s="61"/>
      <c r="L687" s="61"/>
      <c r="M687" s="61"/>
      <c r="N687" s="61"/>
      <c r="O687" s="61"/>
      <c r="P687" s="61"/>
      <c r="Q687" s="61"/>
      <c r="R687" s="61"/>
      <c r="S687" s="61"/>
      <c r="T687" s="61"/>
      <c r="U687" s="61"/>
      <c r="V687" s="61"/>
      <c r="W687" s="61"/>
      <c r="X687" s="61"/>
      <c r="Y687" s="61"/>
      <c r="Z687" s="61"/>
    </row>
    <row r="688" ht="15.75" customHeight="1">
      <c r="A688" s="61"/>
      <c r="B688" s="2"/>
      <c r="C688" s="3"/>
      <c r="D688" s="4"/>
      <c r="E688" s="61"/>
      <c r="F688" s="61"/>
      <c r="G688" s="61"/>
      <c r="H688" s="61"/>
      <c r="I688" s="61"/>
      <c r="J688" s="61"/>
      <c r="K688" s="61"/>
      <c r="L688" s="61"/>
      <c r="M688" s="61"/>
      <c r="N688" s="61"/>
      <c r="O688" s="61"/>
      <c r="P688" s="61"/>
      <c r="Q688" s="61"/>
      <c r="R688" s="61"/>
      <c r="S688" s="61"/>
      <c r="T688" s="61"/>
      <c r="U688" s="61"/>
      <c r="V688" s="61"/>
      <c r="W688" s="61"/>
      <c r="X688" s="61"/>
      <c r="Y688" s="61"/>
      <c r="Z688" s="61"/>
    </row>
    <row r="689" ht="15.75" customHeight="1">
      <c r="A689" s="61"/>
      <c r="B689" s="2"/>
      <c r="C689" s="3"/>
      <c r="D689" s="4"/>
      <c r="E689" s="61"/>
      <c r="F689" s="61"/>
      <c r="G689" s="61"/>
      <c r="H689" s="61"/>
      <c r="I689" s="61"/>
      <c r="J689" s="61"/>
      <c r="K689" s="61"/>
      <c r="L689" s="61"/>
      <c r="M689" s="61"/>
      <c r="N689" s="61"/>
      <c r="O689" s="61"/>
      <c r="P689" s="61"/>
      <c r="Q689" s="61"/>
      <c r="R689" s="61"/>
      <c r="S689" s="61"/>
      <c r="T689" s="61"/>
      <c r="U689" s="61"/>
      <c r="V689" s="61"/>
      <c r="W689" s="61"/>
      <c r="X689" s="61"/>
      <c r="Y689" s="61"/>
      <c r="Z689" s="61"/>
    </row>
    <row r="690" ht="15.75" customHeight="1">
      <c r="A690" s="61"/>
      <c r="B690" s="2"/>
      <c r="C690" s="3"/>
      <c r="D690" s="4"/>
      <c r="E690" s="61"/>
      <c r="F690" s="61"/>
      <c r="G690" s="61"/>
      <c r="H690" s="61"/>
      <c r="I690" s="61"/>
      <c r="J690" s="61"/>
      <c r="K690" s="61"/>
      <c r="L690" s="61"/>
      <c r="M690" s="61"/>
      <c r="N690" s="61"/>
      <c r="O690" s="61"/>
      <c r="P690" s="61"/>
      <c r="Q690" s="61"/>
      <c r="R690" s="61"/>
      <c r="S690" s="61"/>
      <c r="T690" s="61"/>
      <c r="U690" s="61"/>
      <c r="V690" s="61"/>
      <c r="W690" s="61"/>
      <c r="X690" s="61"/>
      <c r="Y690" s="61"/>
      <c r="Z690" s="61"/>
    </row>
    <row r="691" ht="15.75" customHeight="1">
      <c r="A691" s="61"/>
      <c r="B691" s="2"/>
      <c r="C691" s="3"/>
      <c r="D691" s="4"/>
      <c r="E691" s="61"/>
      <c r="F691" s="61"/>
      <c r="G691" s="61"/>
      <c r="H691" s="61"/>
      <c r="I691" s="61"/>
      <c r="J691" s="61"/>
      <c r="K691" s="61"/>
      <c r="L691" s="61"/>
      <c r="M691" s="61"/>
      <c r="N691" s="61"/>
      <c r="O691" s="61"/>
      <c r="P691" s="61"/>
      <c r="Q691" s="61"/>
      <c r="R691" s="61"/>
      <c r="S691" s="61"/>
      <c r="T691" s="61"/>
      <c r="U691" s="61"/>
      <c r="V691" s="61"/>
      <c r="W691" s="61"/>
      <c r="X691" s="61"/>
      <c r="Y691" s="61"/>
      <c r="Z691" s="61"/>
    </row>
    <row r="692" ht="15.75" customHeight="1">
      <c r="A692" s="61"/>
      <c r="B692" s="2"/>
      <c r="C692" s="3"/>
      <c r="D692" s="4"/>
      <c r="E692" s="61"/>
      <c r="F692" s="61"/>
      <c r="G692" s="61"/>
      <c r="H692" s="61"/>
      <c r="I692" s="61"/>
      <c r="J692" s="61"/>
      <c r="K692" s="61"/>
      <c r="L692" s="61"/>
      <c r="M692" s="61"/>
      <c r="N692" s="61"/>
      <c r="O692" s="61"/>
      <c r="P692" s="61"/>
      <c r="Q692" s="61"/>
      <c r="R692" s="61"/>
      <c r="S692" s="61"/>
      <c r="T692" s="61"/>
      <c r="U692" s="61"/>
      <c r="V692" s="61"/>
      <c r="W692" s="61"/>
      <c r="X692" s="61"/>
      <c r="Y692" s="61"/>
      <c r="Z692" s="61"/>
    </row>
    <row r="693" ht="15.75" customHeight="1">
      <c r="A693" s="61"/>
      <c r="B693" s="2"/>
      <c r="C693" s="3"/>
      <c r="D693" s="4"/>
      <c r="E693" s="61"/>
      <c r="F693" s="61"/>
      <c r="G693" s="61"/>
      <c r="H693" s="61"/>
      <c r="I693" s="61"/>
      <c r="J693" s="61"/>
      <c r="K693" s="61"/>
      <c r="L693" s="61"/>
      <c r="M693" s="61"/>
      <c r="N693" s="61"/>
      <c r="O693" s="61"/>
      <c r="P693" s="61"/>
      <c r="Q693" s="61"/>
      <c r="R693" s="61"/>
      <c r="S693" s="61"/>
      <c r="T693" s="61"/>
      <c r="U693" s="61"/>
      <c r="V693" s="61"/>
      <c r="W693" s="61"/>
      <c r="X693" s="61"/>
      <c r="Y693" s="61"/>
      <c r="Z693" s="61"/>
    </row>
    <row r="694" ht="15.75" customHeight="1">
      <c r="A694" s="61"/>
      <c r="B694" s="2"/>
      <c r="C694" s="3"/>
      <c r="D694" s="4"/>
      <c r="E694" s="61"/>
      <c r="F694" s="61"/>
      <c r="G694" s="61"/>
      <c r="H694" s="61"/>
      <c r="I694" s="61"/>
      <c r="J694" s="61"/>
      <c r="K694" s="61"/>
      <c r="L694" s="61"/>
      <c r="M694" s="61"/>
      <c r="N694" s="61"/>
      <c r="O694" s="61"/>
      <c r="P694" s="61"/>
      <c r="Q694" s="61"/>
      <c r="R694" s="61"/>
      <c r="S694" s="61"/>
      <c r="T694" s="61"/>
      <c r="U694" s="61"/>
      <c r="V694" s="61"/>
      <c r="W694" s="61"/>
      <c r="X694" s="61"/>
      <c r="Y694" s="61"/>
      <c r="Z694" s="61"/>
    </row>
    <row r="695" ht="15.75" customHeight="1">
      <c r="A695" s="61"/>
      <c r="B695" s="2"/>
      <c r="C695" s="3"/>
      <c r="D695" s="4"/>
      <c r="E695" s="61"/>
      <c r="F695" s="61"/>
      <c r="G695" s="61"/>
      <c r="H695" s="61"/>
      <c r="I695" s="61"/>
      <c r="J695" s="61"/>
      <c r="K695" s="61"/>
      <c r="L695" s="61"/>
      <c r="M695" s="61"/>
      <c r="N695" s="61"/>
      <c r="O695" s="61"/>
      <c r="P695" s="61"/>
      <c r="Q695" s="61"/>
      <c r="R695" s="61"/>
      <c r="S695" s="61"/>
      <c r="T695" s="61"/>
      <c r="U695" s="61"/>
      <c r="V695" s="61"/>
      <c r="W695" s="61"/>
      <c r="X695" s="61"/>
      <c r="Y695" s="61"/>
      <c r="Z695" s="61"/>
    </row>
    <row r="696" ht="15.75" customHeight="1">
      <c r="A696" s="61"/>
      <c r="B696" s="2"/>
      <c r="C696" s="3"/>
      <c r="D696" s="4"/>
      <c r="E696" s="61"/>
      <c r="F696" s="61"/>
      <c r="G696" s="61"/>
      <c r="H696" s="61"/>
      <c r="I696" s="61"/>
      <c r="J696" s="61"/>
      <c r="K696" s="61"/>
      <c r="L696" s="61"/>
      <c r="M696" s="61"/>
      <c r="N696" s="61"/>
      <c r="O696" s="61"/>
      <c r="P696" s="61"/>
      <c r="Q696" s="61"/>
      <c r="R696" s="61"/>
      <c r="S696" s="61"/>
      <c r="T696" s="61"/>
      <c r="U696" s="61"/>
      <c r="V696" s="61"/>
      <c r="W696" s="61"/>
      <c r="X696" s="61"/>
      <c r="Y696" s="61"/>
      <c r="Z696" s="61"/>
    </row>
    <row r="697" ht="15.75" customHeight="1">
      <c r="A697" s="61"/>
      <c r="B697" s="2"/>
      <c r="C697" s="3"/>
      <c r="D697" s="4"/>
      <c r="E697" s="61"/>
      <c r="F697" s="61"/>
      <c r="G697" s="61"/>
      <c r="H697" s="61"/>
      <c r="I697" s="61"/>
      <c r="J697" s="61"/>
      <c r="K697" s="61"/>
      <c r="L697" s="61"/>
      <c r="M697" s="61"/>
      <c r="N697" s="61"/>
      <c r="O697" s="61"/>
      <c r="P697" s="61"/>
      <c r="Q697" s="61"/>
      <c r="R697" s="61"/>
      <c r="S697" s="61"/>
      <c r="T697" s="61"/>
      <c r="U697" s="61"/>
      <c r="V697" s="61"/>
      <c r="W697" s="61"/>
      <c r="X697" s="61"/>
      <c r="Y697" s="61"/>
      <c r="Z697" s="61"/>
    </row>
    <row r="698" ht="15.75" customHeight="1">
      <c r="A698" s="61"/>
      <c r="B698" s="2"/>
      <c r="C698" s="3"/>
      <c r="D698" s="4"/>
      <c r="E698" s="61"/>
      <c r="F698" s="61"/>
      <c r="G698" s="61"/>
      <c r="H698" s="61"/>
      <c r="I698" s="61"/>
      <c r="J698" s="61"/>
      <c r="K698" s="61"/>
      <c r="L698" s="61"/>
      <c r="M698" s="61"/>
      <c r="N698" s="61"/>
      <c r="O698" s="61"/>
      <c r="P698" s="61"/>
      <c r="Q698" s="61"/>
      <c r="R698" s="61"/>
      <c r="S698" s="61"/>
      <c r="T698" s="61"/>
      <c r="U698" s="61"/>
      <c r="V698" s="61"/>
      <c r="W698" s="61"/>
      <c r="X698" s="61"/>
      <c r="Y698" s="61"/>
      <c r="Z698" s="61"/>
    </row>
    <row r="699" ht="15.75" customHeight="1">
      <c r="A699" s="61"/>
      <c r="B699" s="2"/>
      <c r="C699" s="3"/>
      <c r="D699" s="4"/>
      <c r="E699" s="61"/>
      <c r="F699" s="61"/>
      <c r="G699" s="61"/>
      <c r="H699" s="61"/>
      <c r="I699" s="61"/>
      <c r="J699" s="61"/>
      <c r="K699" s="61"/>
      <c r="L699" s="61"/>
      <c r="M699" s="61"/>
      <c r="N699" s="61"/>
      <c r="O699" s="61"/>
      <c r="P699" s="61"/>
      <c r="Q699" s="61"/>
      <c r="R699" s="61"/>
      <c r="S699" s="61"/>
      <c r="T699" s="61"/>
      <c r="U699" s="61"/>
      <c r="V699" s="61"/>
      <c r="W699" s="61"/>
      <c r="X699" s="61"/>
      <c r="Y699" s="61"/>
      <c r="Z699" s="61"/>
    </row>
    <row r="700" ht="15.75" customHeight="1">
      <c r="A700" s="61"/>
      <c r="B700" s="2"/>
      <c r="C700" s="3"/>
      <c r="D700" s="4"/>
      <c r="E700" s="61"/>
      <c r="F700" s="61"/>
      <c r="G700" s="61"/>
      <c r="H700" s="61"/>
      <c r="I700" s="61"/>
      <c r="J700" s="61"/>
      <c r="K700" s="61"/>
      <c r="L700" s="61"/>
      <c r="M700" s="61"/>
      <c r="N700" s="61"/>
      <c r="O700" s="61"/>
      <c r="P700" s="61"/>
      <c r="Q700" s="61"/>
      <c r="R700" s="61"/>
      <c r="S700" s="61"/>
      <c r="T700" s="61"/>
      <c r="U700" s="61"/>
      <c r="V700" s="61"/>
      <c r="W700" s="61"/>
      <c r="X700" s="61"/>
      <c r="Y700" s="61"/>
      <c r="Z700" s="61"/>
    </row>
    <row r="701" ht="15.75" customHeight="1">
      <c r="A701" s="61"/>
      <c r="B701" s="2"/>
      <c r="C701" s="3"/>
      <c r="D701" s="4"/>
      <c r="E701" s="61"/>
      <c r="F701" s="61"/>
      <c r="G701" s="61"/>
      <c r="H701" s="61"/>
      <c r="I701" s="61"/>
      <c r="J701" s="61"/>
      <c r="K701" s="61"/>
      <c r="L701" s="61"/>
      <c r="M701" s="61"/>
      <c r="N701" s="61"/>
      <c r="O701" s="61"/>
      <c r="P701" s="61"/>
      <c r="Q701" s="61"/>
      <c r="R701" s="61"/>
      <c r="S701" s="61"/>
      <c r="T701" s="61"/>
      <c r="U701" s="61"/>
      <c r="V701" s="61"/>
      <c r="W701" s="61"/>
      <c r="X701" s="61"/>
      <c r="Y701" s="61"/>
      <c r="Z701" s="61"/>
    </row>
    <row r="702" ht="15.75" customHeight="1">
      <c r="A702" s="61"/>
      <c r="B702" s="2"/>
      <c r="C702" s="3"/>
      <c r="D702" s="4"/>
      <c r="E702" s="61"/>
      <c r="F702" s="61"/>
      <c r="G702" s="61"/>
      <c r="H702" s="61"/>
      <c r="I702" s="61"/>
      <c r="J702" s="61"/>
      <c r="K702" s="61"/>
      <c r="L702" s="61"/>
      <c r="M702" s="61"/>
      <c r="N702" s="61"/>
      <c r="O702" s="61"/>
      <c r="P702" s="61"/>
      <c r="Q702" s="61"/>
      <c r="R702" s="61"/>
      <c r="S702" s="61"/>
      <c r="T702" s="61"/>
      <c r="U702" s="61"/>
      <c r="V702" s="61"/>
      <c r="W702" s="61"/>
      <c r="X702" s="61"/>
      <c r="Y702" s="61"/>
      <c r="Z702" s="61"/>
    </row>
    <row r="703" ht="15.75" customHeight="1">
      <c r="A703" s="61"/>
      <c r="B703" s="2"/>
      <c r="C703" s="3"/>
      <c r="D703" s="4"/>
      <c r="E703" s="61"/>
      <c r="F703" s="61"/>
      <c r="G703" s="61"/>
      <c r="H703" s="61"/>
      <c r="I703" s="61"/>
      <c r="J703" s="61"/>
      <c r="K703" s="61"/>
      <c r="L703" s="61"/>
      <c r="M703" s="61"/>
      <c r="N703" s="61"/>
      <c r="O703" s="61"/>
      <c r="P703" s="61"/>
      <c r="Q703" s="61"/>
      <c r="R703" s="61"/>
      <c r="S703" s="61"/>
      <c r="T703" s="61"/>
      <c r="U703" s="61"/>
      <c r="V703" s="61"/>
      <c r="W703" s="61"/>
      <c r="X703" s="61"/>
      <c r="Y703" s="61"/>
      <c r="Z703" s="61"/>
    </row>
    <row r="704" ht="15.75" customHeight="1">
      <c r="A704" s="61"/>
      <c r="B704" s="2"/>
      <c r="C704" s="3"/>
      <c r="D704" s="4"/>
      <c r="E704" s="61"/>
      <c r="F704" s="61"/>
      <c r="G704" s="61"/>
      <c r="H704" s="61"/>
      <c r="I704" s="61"/>
      <c r="J704" s="61"/>
      <c r="K704" s="61"/>
      <c r="L704" s="61"/>
      <c r="M704" s="61"/>
      <c r="N704" s="61"/>
      <c r="O704" s="61"/>
      <c r="P704" s="61"/>
      <c r="Q704" s="61"/>
      <c r="R704" s="61"/>
      <c r="S704" s="61"/>
      <c r="T704" s="61"/>
      <c r="U704" s="61"/>
      <c r="V704" s="61"/>
      <c r="W704" s="61"/>
      <c r="X704" s="61"/>
      <c r="Y704" s="61"/>
      <c r="Z704" s="61"/>
    </row>
    <row r="705" ht="15.75" customHeight="1">
      <c r="A705" s="61"/>
      <c r="B705" s="2"/>
      <c r="C705" s="3"/>
      <c r="D705" s="4"/>
      <c r="E705" s="61"/>
      <c r="F705" s="61"/>
      <c r="G705" s="61"/>
      <c r="H705" s="61"/>
      <c r="I705" s="61"/>
      <c r="J705" s="61"/>
      <c r="K705" s="61"/>
      <c r="L705" s="61"/>
      <c r="M705" s="61"/>
      <c r="N705" s="61"/>
      <c r="O705" s="61"/>
      <c r="P705" s="61"/>
      <c r="Q705" s="61"/>
      <c r="R705" s="61"/>
      <c r="S705" s="61"/>
      <c r="T705" s="61"/>
      <c r="U705" s="61"/>
      <c r="V705" s="61"/>
      <c r="W705" s="61"/>
      <c r="X705" s="61"/>
      <c r="Y705" s="61"/>
      <c r="Z705" s="61"/>
    </row>
    <row r="706" ht="15.75" customHeight="1">
      <c r="A706" s="61"/>
      <c r="B706" s="2"/>
      <c r="C706" s="3"/>
      <c r="D706" s="4"/>
      <c r="E706" s="61"/>
      <c r="F706" s="61"/>
      <c r="G706" s="61"/>
      <c r="H706" s="61"/>
      <c r="I706" s="61"/>
      <c r="J706" s="61"/>
      <c r="K706" s="61"/>
      <c r="L706" s="61"/>
      <c r="M706" s="61"/>
      <c r="N706" s="61"/>
      <c r="O706" s="61"/>
      <c r="P706" s="61"/>
      <c r="Q706" s="61"/>
      <c r="R706" s="61"/>
      <c r="S706" s="61"/>
      <c r="T706" s="61"/>
      <c r="U706" s="61"/>
      <c r="V706" s="61"/>
      <c r="W706" s="61"/>
      <c r="X706" s="61"/>
      <c r="Y706" s="61"/>
      <c r="Z706" s="61"/>
    </row>
    <row r="707" ht="15.75" customHeight="1">
      <c r="A707" s="61"/>
      <c r="B707" s="2"/>
      <c r="C707" s="3"/>
      <c r="D707" s="4"/>
      <c r="E707" s="61"/>
      <c r="F707" s="61"/>
      <c r="G707" s="61"/>
      <c r="H707" s="61"/>
      <c r="I707" s="61"/>
      <c r="J707" s="61"/>
      <c r="K707" s="61"/>
      <c r="L707" s="61"/>
      <c r="M707" s="61"/>
      <c r="N707" s="61"/>
      <c r="O707" s="61"/>
      <c r="P707" s="61"/>
      <c r="Q707" s="61"/>
      <c r="R707" s="61"/>
      <c r="S707" s="61"/>
      <c r="T707" s="61"/>
      <c r="U707" s="61"/>
      <c r="V707" s="61"/>
      <c r="W707" s="61"/>
      <c r="X707" s="61"/>
      <c r="Y707" s="61"/>
      <c r="Z707" s="61"/>
    </row>
    <row r="708" ht="15.75" customHeight="1">
      <c r="A708" s="61"/>
      <c r="B708" s="2"/>
      <c r="C708" s="3"/>
      <c r="D708" s="4"/>
      <c r="E708" s="61"/>
      <c r="F708" s="61"/>
      <c r="G708" s="61"/>
      <c r="H708" s="61"/>
      <c r="I708" s="61"/>
      <c r="J708" s="61"/>
      <c r="K708" s="61"/>
      <c r="L708" s="61"/>
      <c r="M708" s="61"/>
      <c r="N708" s="61"/>
      <c r="O708" s="61"/>
      <c r="P708" s="61"/>
      <c r="Q708" s="61"/>
      <c r="R708" s="61"/>
      <c r="S708" s="61"/>
      <c r="T708" s="61"/>
      <c r="U708" s="61"/>
      <c r="V708" s="61"/>
      <c r="W708" s="61"/>
      <c r="X708" s="61"/>
      <c r="Y708" s="61"/>
      <c r="Z708" s="61"/>
    </row>
    <row r="709" ht="15.75" customHeight="1">
      <c r="A709" s="61"/>
      <c r="B709" s="2"/>
      <c r="C709" s="3"/>
      <c r="D709" s="4"/>
      <c r="E709" s="61"/>
      <c r="F709" s="61"/>
      <c r="G709" s="61"/>
      <c r="H709" s="61"/>
      <c r="I709" s="61"/>
      <c r="J709" s="61"/>
      <c r="K709" s="61"/>
      <c r="L709" s="61"/>
      <c r="M709" s="61"/>
      <c r="N709" s="61"/>
      <c r="O709" s="61"/>
      <c r="P709" s="61"/>
      <c r="Q709" s="61"/>
      <c r="R709" s="61"/>
      <c r="S709" s="61"/>
      <c r="T709" s="61"/>
      <c r="U709" s="61"/>
      <c r="V709" s="61"/>
      <c r="W709" s="61"/>
      <c r="X709" s="61"/>
      <c r="Y709" s="61"/>
      <c r="Z709" s="61"/>
    </row>
    <row r="710" ht="15.75" customHeight="1">
      <c r="A710" s="61"/>
      <c r="B710" s="2"/>
      <c r="C710" s="3"/>
      <c r="D710" s="4"/>
      <c r="E710" s="61"/>
      <c r="F710" s="61"/>
      <c r="G710" s="61"/>
      <c r="H710" s="61"/>
      <c r="I710" s="61"/>
      <c r="J710" s="61"/>
      <c r="K710" s="61"/>
      <c r="L710" s="61"/>
      <c r="M710" s="61"/>
      <c r="N710" s="61"/>
      <c r="O710" s="61"/>
      <c r="P710" s="61"/>
      <c r="Q710" s="61"/>
      <c r="R710" s="61"/>
      <c r="S710" s="61"/>
      <c r="T710" s="61"/>
      <c r="U710" s="61"/>
      <c r="V710" s="61"/>
      <c r="W710" s="61"/>
      <c r="X710" s="61"/>
      <c r="Y710" s="61"/>
      <c r="Z710" s="61"/>
    </row>
    <row r="711" ht="15.75" customHeight="1">
      <c r="A711" s="61"/>
      <c r="B711" s="2"/>
      <c r="C711" s="3"/>
      <c r="D711" s="4"/>
      <c r="E711" s="61"/>
      <c r="F711" s="61"/>
      <c r="G711" s="61"/>
      <c r="H711" s="61"/>
      <c r="I711" s="61"/>
      <c r="J711" s="61"/>
      <c r="K711" s="61"/>
      <c r="L711" s="61"/>
      <c r="M711" s="61"/>
      <c r="N711" s="61"/>
      <c r="O711" s="61"/>
      <c r="P711" s="61"/>
      <c r="Q711" s="61"/>
      <c r="R711" s="61"/>
      <c r="S711" s="61"/>
      <c r="T711" s="61"/>
      <c r="U711" s="61"/>
      <c r="V711" s="61"/>
      <c r="W711" s="61"/>
      <c r="X711" s="61"/>
      <c r="Y711" s="61"/>
      <c r="Z711" s="61"/>
    </row>
    <row r="712" ht="15.75" customHeight="1">
      <c r="A712" s="61"/>
      <c r="B712" s="2"/>
      <c r="C712" s="3"/>
      <c r="D712" s="4"/>
      <c r="E712" s="61"/>
      <c r="F712" s="61"/>
      <c r="G712" s="61"/>
      <c r="H712" s="61"/>
      <c r="I712" s="61"/>
      <c r="J712" s="61"/>
      <c r="K712" s="61"/>
      <c r="L712" s="61"/>
      <c r="M712" s="61"/>
      <c r="N712" s="61"/>
      <c r="O712" s="61"/>
      <c r="P712" s="61"/>
      <c r="Q712" s="61"/>
      <c r="R712" s="61"/>
      <c r="S712" s="61"/>
      <c r="T712" s="61"/>
      <c r="U712" s="61"/>
      <c r="V712" s="61"/>
      <c r="W712" s="61"/>
      <c r="X712" s="61"/>
      <c r="Y712" s="61"/>
      <c r="Z712" s="61"/>
    </row>
    <row r="713" ht="15.75" customHeight="1">
      <c r="A713" s="61"/>
      <c r="B713" s="2"/>
      <c r="C713" s="3"/>
      <c r="D713" s="4"/>
      <c r="E713" s="61"/>
      <c r="F713" s="61"/>
      <c r="G713" s="61"/>
      <c r="H713" s="61"/>
      <c r="I713" s="61"/>
      <c r="J713" s="61"/>
      <c r="K713" s="61"/>
      <c r="L713" s="61"/>
      <c r="M713" s="61"/>
      <c r="N713" s="61"/>
      <c r="O713" s="61"/>
      <c r="P713" s="61"/>
      <c r="Q713" s="61"/>
      <c r="R713" s="61"/>
      <c r="S713" s="61"/>
      <c r="T713" s="61"/>
      <c r="U713" s="61"/>
      <c r="V713" s="61"/>
      <c r="W713" s="61"/>
      <c r="X713" s="61"/>
      <c r="Y713" s="61"/>
      <c r="Z713" s="61"/>
    </row>
    <row r="714" ht="15.75" customHeight="1">
      <c r="A714" s="61"/>
      <c r="B714" s="2"/>
      <c r="C714" s="3"/>
      <c r="D714" s="4"/>
      <c r="E714" s="61"/>
      <c r="F714" s="61"/>
      <c r="G714" s="61"/>
      <c r="H714" s="61"/>
      <c r="I714" s="61"/>
      <c r="J714" s="61"/>
      <c r="K714" s="61"/>
      <c r="L714" s="61"/>
      <c r="M714" s="61"/>
      <c r="N714" s="61"/>
      <c r="O714" s="61"/>
      <c r="P714" s="61"/>
      <c r="Q714" s="61"/>
      <c r="R714" s="61"/>
      <c r="S714" s="61"/>
      <c r="T714" s="61"/>
      <c r="U714" s="61"/>
      <c r="V714" s="61"/>
      <c r="W714" s="61"/>
      <c r="X714" s="61"/>
      <c r="Y714" s="61"/>
      <c r="Z714" s="61"/>
    </row>
    <row r="715" ht="15.75" customHeight="1">
      <c r="A715" s="61"/>
      <c r="B715" s="2"/>
      <c r="C715" s="3"/>
      <c r="D715" s="4"/>
      <c r="E715" s="61"/>
      <c r="F715" s="61"/>
      <c r="G715" s="61"/>
      <c r="H715" s="61"/>
      <c r="I715" s="61"/>
      <c r="J715" s="61"/>
      <c r="K715" s="61"/>
      <c r="L715" s="61"/>
      <c r="M715" s="61"/>
      <c r="N715" s="61"/>
      <c r="O715" s="61"/>
      <c r="P715" s="61"/>
      <c r="Q715" s="61"/>
      <c r="R715" s="61"/>
      <c r="S715" s="61"/>
      <c r="T715" s="61"/>
      <c r="U715" s="61"/>
      <c r="V715" s="61"/>
      <c r="W715" s="61"/>
      <c r="X715" s="61"/>
      <c r="Y715" s="61"/>
      <c r="Z715" s="61"/>
    </row>
    <row r="716" ht="15.75" customHeight="1">
      <c r="A716" s="61"/>
      <c r="B716" s="2"/>
      <c r="C716" s="3"/>
      <c r="D716" s="4"/>
      <c r="E716" s="61"/>
      <c r="F716" s="61"/>
      <c r="G716" s="61"/>
      <c r="H716" s="61"/>
      <c r="I716" s="61"/>
      <c r="J716" s="61"/>
      <c r="K716" s="61"/>
      <c r="L716" s="61"/>
      <c r="M716" s="61"/>
      <c r="N716" s="61"/>
      <c r="O716" s="61"/>
      <c r="P716" s="61"/>
      <c r="Q716" s="61"/>
      <c r="R716" s="61"/>
      <c r="S716" s="61"/>
      <c r="T716" s="61"/>
      <c r="U716" s="61"/>
      <c r="V716" s="61"/>
      <c r="W716" s="61"/>
      <c r="X716" s="61"/>
      <c r="Y716" s="61"/>
      <c r="Z716" s="61"/>
    </row>
    <row r="717" ht="15.75" customHeight="1">
      <c r="A717" s="61"/>
      <c r="B717" s="2"/>
      <c r="C717" s="3"/>
      <c r="D717" s="4"/>
      <c r="E717" s="61"/>
      <c r="F717" s="61"/>
      <c r="G717" s="61"/>
      <c r="H717" s="61"/>
      <c r="I717" s="61"/>
      <c r="J717" s="61"/>
      <c r="K717" s="61"/>
      <c r="L717" s="61"/>
      <c r="M717" s="61"/>
      <c r="N717" s="61"/>
      <c r="O717" s="61"/>
      <c r="P717" s="61"/>
      <c r="Q717" s="61"/>
      <c r="R717" s="61"/>
      <c r="S717" s="61"/>
      <c r="T717" s="61"/>
      <c r="U717" s="61"/>
      <c r="V717" s="61"/>
      <c r="W717" s="61"/>
      <c r="X717" s="61"/>
      <c r="Y717" s="61"/>
      <c r="Z717" s="61"/>
    </row>
    <row r="718" ht="15.75" customHeight="1">
      <c r="A718" s="61"/>
      <c r="B718" s="2"/>
      <c r="C718" s="3"/>
      <c r="D718" s="4"/>
      <c r="E718" s="61"/>
      <c r="F718" s="61"/>
      <c r="G718" s="61"/>
      <c r="H718" s="61"/>
      <c r="I718" s="61"/>
      <c r="J718" s="61"/>
      <c r="K718" s="61"/>
      <c r="L718" s="61"/>
      <c r="M718" s="61"/>
      <c r="N718" s="61"/>
      <c r="O718" s="61"/>
      <c r="P718" s="61"/>
      <c r="Q718" s="61"/>
      <c r="R718" s="61"/>
      <c r="S718" s="61"/>
      <c r="T718" s="61"/>
      <c r="U718" s="61"/>
      <c r="V718" s="61"/>
      <c r="W718" s="61"/>
      <c r="X718" s="61"/>
      <c r="Y718" s="61"/>
      <c r="Z718" s="61"/>
    </row>
    <row r="719" ht="15.75" customHeight="1">
      <c r="A719" s="61"/>
      <c r="B719" s="2"/>
      <c r="C719" s="3"/>
      <c r="D719" s="4"/>
      <c r="E719" s="61"/>
      <c r="F719" s="61"/>
      <c r="G719" s="61"/>
      <c r="H719" s="61"/>
      <c r="I719" s="61"/>
      <c r="J719" s="61"/>
      <c r="K719" s="61"/>
      <c r="L719" s="61"/>
      <c r="M719" s="61"/>
      <c r="N719" s="61"/>
      <c r="O719" s="61"/>
      <c r="P719" s="61"/>
      <c r="Q719" s="61"/>
      <c r="R719" s="61"/>
      <c r="S719" s="61"/>
      <c r="T719" s="61"/>
      <c r="U719" s="61"/>
      <c r="V719" s="61"/>
      <c r="W719" s="61"/>
      <c r="X719" s="61"/>
      <c r="Y719" s="61"/>
      <c r="Z719" s="61"/>
    </row>
    <row r="720" ht="15.75" customHeight="1">
      <c r="A720" s="61"/>
      <c r="B720" s="2"/>
      <c r="C720" s="3"/>
      <c r="D720" s="4"/>
      <c r="E720" s="61"/>
      <c r="F720" s="61"/>
      <c r="G720" s="61"/>
      <c r="H720" s="61"/>
      <c r="I720" s="61"/>
      <c r="J720" s="61"/>
      <c r="K720" s="61"/>
      <c r="L720" s="61"/>
      <c r="M720" s="61"/>
      <c r="N720" s="61"/>
      <c r="O720" s="61"/>
      <c r="P720" s="61"/>
      <c r="Q720" s="61"/>
      <c r="R720" s="61"/>
      <c r="S720" s="61"/>
      <c r="T720" s="61"/>
      <c r="U720" s="61"/>
      <c r="V720" s="61"/>
      <c r="W720" s="61"/>
      <c r="X720" s="61"/>
      <c r="Y720" s="61"/>
      <c r="Z720" s="61"/>
    </row>
    <row r="721" ht="15.75" customHeight="1">
      <c r="A721" s="61"/>
      <c r="B721" s="2"/>
      <c r="C721" s="3"/>
      <c r="D721" s="4"/>
      <c r="E721" s="61"/>
      <c r="F721" s="61"/>
      <c r="G721" s="61"/>
      <c r="H721" s="61"/>
      <c r="I721" s="61"/>
      <c r="J721" s="61"/>
      <c r="K721" s="61"/>
      <c r="L721" s="61"/>
      <c r="M721" s="61"/>
      <c r="N721" s="61"/>
      <c r="O721" s="61"/>
      <c r="P721" s="61"/>
      <c r="Q721" s="61"/>
      <c r="R721" s="61"/>
      <c r="S721" s="61"/>
      <c r="T721" s="61"/>
      <c r="U721" s="61"/>
      <c r="V721" s="61"/>
      <c r="W721" s="61"/>
      <c r="X721" s="61"/>
      <c r="Y721" s="61"/>
      <c r="Z721" s="61"/>
    </row>
    <row r="722" ht="15.75" customHeight="1">
      <c r="A722" s="61"/>
      <c r="B722" s="2"/>
      <c r="C722" s="3"/>
      <c r="D722" s="4"/>
      <c r="E722" s="61"/>
      <c r="F722" s="61"/>
      <c r="G722" s="61"/>
      <c r="H722" s="61"/>
      <c r="I722" s="61"/>
      <c r="J722" s="61"/>
      <c r="K722" s="61"/>
      <c r="L722" s="61"/>
      <c r="M722" s="61"/>
      <c r="N722" s="61"/>
      <c r="O722" s="61"/>
      <c r="P722" s="61"/>
      <c r="Q722" s="61"/>
      <c r="R722" s="61"/>
      <c r="S722" s="61"/>
      <c r="T722" s="61"/>
      <c r="U722" s="61"/>
      <c r="V722" s="61"/>
      <c r="W722" s="61"/>
      <c r="X722" s="61"/>
      <c r="Y722" s="61"/>
      <c r="Z722" s="61"/>
    </row>
    <row r="723" ht="15.75" customHeight="1">
      <c r="A723" s="61"/>
      <c r="B723" s="2"/>
      <c r="C723" s="3"/>
      <c r="D723" s="4"/>
      <c r="E723" s="61"/>
      <c r="F723" s="61"/>
      <c r="G723" s="61"/>
      <c r="H723" s="61"/>
      <c r="I723" s="61"/>
      <c r="J723" s="61"/>
      <c r="K723" s="61"/>
      <c r="L723" s="61"/>
      <c r="M723" s="61"/>
      <c r="N723" s="61"/>
      <c r="O723" s="61"/>
      <c r="P723" s="61"/>
      <c r="Q723" s="61"/>
      <c r="R723" s="61"/>
      <c r="S723" s="61"/>
      <c r="T723" s="61"/>
      <c r="U723" s="61"/>
      <c r="V723" s="61"/>
      <c r="W723" s="61"/>
      <c r="X723" s="61"/>
      <c r="Y723" s="61"/>
      <c r="Z723" s="61"/>
    </row>
    <row r="724" ht="15.75" customHeight="1">
      <c r="A724" s="61"/>
      <c r="B724" s="2"/>
      <c r="C724" s="3"/>
      <c r="D724" s="4"/>
      <c r="E724" s="61"/>
      <c r="F724" s="61"/>
      <c r="G724" s="61"/>
      <c r="H724" s="61"/>
      <c r="I724" s="61"/>
      <c r="J724" s="61"/>
      <c r="K724" s="61"/>
      <c r="L724" s="61"/>
      <c r="M724" s="61"/>
      <c r="N724" s="61"/>
      <c r="O724" s="61"/>
      <c r="P724" s="61"/>
      <c r="Q724" s="61"/>
      <c r="R724" s="61"/>
      <c r="S724" s="61"/>
      <c r="T724" s="61"/>
      <c r="U724" s="61"/>
      <c r="V724" s="61"/>
      <c r="W724" s="61"/>
      <c r="X724" s="61"/>
      <c r="Y724" s="61"/>
      <c r="Z724" s="61"/>
    </row>
    <row r="725" ht="15.75" customHeight="1">
      <c r="A725" s="61"/>
      <c r="B725" s="2"/>
      <c r="C725" s="3"/>
      <c r="D725" s="4"/>
      <c r="E725" s="61"/>
      <c r="F725" s="61"/>
      <c r="G725" s="61"/>
      <c r="H725" s="61"/>
      <c r="I725" s="61"/>
      <c r="J725" s="61"/>
      <c r="K725" s="61"/>
      <c r="L725" s="61"/>
      <c r="M725" s="61"/>
      <c r="N725" s="61"/>
      <c r="O725" s="61"/>
      <c r="P725" s="61"/>
      <c r="Q725" s="61"/>
      <c r="R725" s="61"/>
      <c r="S725" s="61"/>
      <c r="T725" s="61"/>
      <c r="U725" s="61"/>
      <c r="V725" s="61"/>
      <c r="W725" s="61"/>
      <c r="X725" s="61"/>
      <c r="Y725" s="61"/>
      <c r="Z725" s="61"/>
    </row>
    <row r="726" ht="15.75" customHeight="1">
      <c r="A726" s="61"/>
      <c r="B726" s="2"/>
      <c r="C726" s="3"/>
      <c r="D726" s="4"/>
      <c r="E726" s="61"/>
      <c r="F726" s="61"/>
      <c r="G726" s="61"/>
      <c r="H726" s="61"/>
      <c r="I726" s="61"/>
      <c r="J726" s="61"/>
      <c r="K726" s="61"/>
      <c r="L726" s="61"/>
      <c r="M726" s="61"/>
      <c r="N726" s="61"/>
      <c r="O726" s="61"/>
      <c r="P726" s="61"/>
      <c r="Q726" s="61"/>
      <c r="R726" s="61"/>
      <c r="S726" s="61"/>
      <c r="T726" s="61"/>
      <c r="U726" s="61"/>
      <c r="V726" s="61"/>
      <c r="W726" s="61"/>
      <c r="X726" s="61"/>
      <c r="Y726" s="61"/>
      <c r="Z726" s="61"/>
    </row>
    <row r="727" ht="15.75" customHeight="1">
      <c r="A727" s="61"/>
      <c r="B727" s="2"/>
      <c r="C727" s="3"/>
      <c r="D727" s="4"/>
      <c r="E727" s="61"/>
      <c r="F727" s="61"/>
      <c r="G727" s="61"/>
      <c r="H727" s="61"/>
      <c r="I727" s="61"/>
      <c r="J727" s="61"/>
      <c r="K727" s="61"/>
      <c r="L727" s="61"/>
      <c r="M727" s="61"/>
      <c r="N727" s="61"/>
      <c r="O727" s="61"/>
      <c r="P727" s="61"/>
      <c r="Q727" s="61"/>
      <c r="R727" s="61"/>
      <c r="S727" s="61"/>
      <c r="T727" s="61"/>
      <c r="U727" s="61"/>
      <c r="V727" s="61"/>
      <c r="W727" s="61"/>
      <c r="X727" s="61"/>
      <c r="Y727" s="61"/>
      <c r="Z727" s="61"/>
    </row>
    <row r="728" ht="15.75" customHeight="1">
      <c r="A728" s="61"/>
      <c r="B728" s="2"/>
      <c r="C728" s="3"/>
      <c r="D728" s="4"/>
      <c r="E728" s="61"/>
      <c r="F728" s="61"/>
      <c r="G728" s="61"/>
      <c r="H728" s="61"/>
      <c r="I728" s="61"/>
      <c r="J728" s="61"/>
      <c r="K728" s="61"/>
      <c r="L728" s="61"/>
      <c r="M728" s="61"/>
      <c r="N728" s="61"/>
      <c r="O728" s="61"/>
      <c r="P728" s="61"/>
      <c r="Q728" s="61"/>
      <c r="R728" s="61"/>
      <c r="S728" s="61"/>
      <c r="T728" s="61"/>
      <c r="U728" s="61"/>
      <c r="V728" s="61"/>
      <c r="W728" s="61"/>
      <c r="X728" s="61"/>
      <c r="Y728" s="61"/>
      <c r="Z728" s="61"/>
    </row>
    <row r="729" ht="15.75" customHeight="1">
      <c r="A729" s="61"/>
      <c r="B729" s="2"/>
      <c r="C729" s="3"/>
      <c r="D729" s="4"/>
      <c r="E729" s="61"/>
      <c r="F729" s="61"/>
      <c r="G729" s="61"/>
      <c r="H729" s="61"/>
      <c r="I729" s="61"/>
      <c r="J729" s="61"/>
      <c r="K729" s="61"/>
      <c r="L729" s="61"/>
      <c r="M729" s="61"/>
      <c r="N729" s="61"/>
      <c r="O729" s="61"/>
      <c r="P729" s="61"/>
      <c r="Q729" s="61"/>
      <c r="R729" s="61"/>
      <c r="S729" s="61"/>
      <c r="T729" s="61"/>
      <c r="U729" s="61"/>
      <c r="V729" s="61"/>
      <c r="W729" s="61"/>
      <c r="X729" s="61"/>
      <c r="Y729" s="61"/>
      <c r="Z729" s="61"/>
    </row>
    <row r="730" ht="15.75" customHeight="1">
      <c r="A730" s="61"/>
      <c r="B730" s="2"/>
      <c r="C730" s="3"/>
      <c r="D730" s="4"/>
      <c r="E730" s="61"/>
      <c r="F730" s="61"/>
      <c r="G730" s="61"/>
      <c r="H730" s="61"/>
      <c r="I730" s="61"/>
      <c r="J730" s="61"/>
      <c r="K730" s="61"/>
      <c r="L730" s="61"/>
      <c r="M730" s="61"/>
      <c r="N730" s="61"/>
      <c r="O730" s="61"/>
      <c r="P730" s="61"/>
      <c r="Q730" s="61"/>
      <c r="R730" s="61"/>
      <c r="S730" s="61"/>
      <c r="T730" s="61"/>
      <c r="U730" s="61"/>
      <c r="V730" s="61"/>
      <c r="W730" s="61"/>
      <c r="X730" s="61"/>
      <c r="Y730" s="61"/>
      <c r="Z730" s="61"/>
    </row>
    <row r="731" ht="15.75" customHeight="1">
      <c r="A731" s="61"/>
      <c r="B731" s="2"/>
      <c r="C731" s="3"/>
      <c r="D731" s="4"/>
      <c r="E731" s="61"/>
      <c r="F731" s="61"/>
      <c r="G731" s="61"/>
      <c r="H731" s="61"/>
      <c r="I731" s="61"/>
      <c r="J731" s="61"/>
      <c r="K731" s="61"/>
      <c r="L731" s="61"/>
      <c r="M731" s="61"/>
      <c r="N731" s="61"/>
      <c r="O731" s="61"/>
      <c r="P731" s="61"/>
      <c r="Q731" s="61"/>
      <c r="R731" s="61"/>
      <c r="S731" s="61"/>
      <c r="T731" s="61"/>
      <c r="U731" s="61"/>
      <c r="V731" s="61"/>
      <c r="W731" s="61"/>
      <c r="X731" s="61"/>
      <c r="Y731" s="61"/>
      <c r="Z731" s="61"/>
    </row>
    <row r="732" ht="15.75" customHeight="1">
      <c r="A732" s="61"/>
      <c r="B732" s="2"/>
      <c r="C732" s="3"/>
      <c r="D732" s="4"/>
      <c r="E732" s="61"/>
      <c r="F732" s="61"/>
      <c r="G732" s="61"/>
      <c r="H732" s="61"/>
      <c r="I732" s="61"/>
      <c r="J732" s="61"/>
      <c r="K732" s="61"/>
      <c r="L732" s="61"/>
      <c r="M732" s="61"/>
      <c r="N732" s="61"/>
      <c r="O732" s="61"/>
      <c r="P732" s="61"/>
      <c r="Q732" s="61"/>
      <c r="R732" s="61"/>
      <c r="S732" s="61"/>
      <c r="T732" s="61"/>
      <c r="U732" s="61"/>
      <c r="V732" s="61"/>
      <c r="W732" s="61"/>
      <c r="X732" s="61"/>
      <c r="Y732" s="61"/>
      <c r="Z732" s="61"/>
    </row>
    <row r="733" ht="15.75" customHeight="1">
      <c r="A733" s="61"/>
      <c r="B733" s="2"/>
      <c r="C733" s="3"/>
      <c r="D733" s="4"/>
      <c r="E733" s="61"/>
      <c r="F733" s="61"/>
      <c r="G733" s="61"/>
      <c r="H733" s="61"/>
      <c r="I733" s="61"/>
      <c r="J733" s="61"/>
      <c r="K733" s="61"/>
      <c r="L733" s="61"/>
      <c r="M733" s="61"/>
      <c r="N733" s="61"/>
      <c r="O733" s="61"/>
      <c r="P733" s="61"/>
      <c r="Q733" s="61"/>
      <c r="R733" s="61"/>
      <c r="S733" s="61"/>
      <c r="T733" s="61"/>
      <c r="U733" s="61"/>
      <c r="V733" s="61"/>
      <c r="W733" s="61"/>
      <c r="X733" s="61"/>
      <c r="Y733" s="61"/>
      <c r="Z733" s="61"/>
    </row>
    <row r="734" ht="15.75" customHeight="1">
      <c r="A734" s="61"/>
      <c r="B734" s="2"/>
      <c r="C734" s="3"/>
      <c r="D734" s="4"/>
      <c r="E734" s="61"/>
      <c r="F734" s="61"/>
      <c r="G734" s="61"/>
      <c r="H734" s="61"/>
      <c r="I734" s="61"/>
      <c r="J734" s="61"/>
      <c r="K734" s="61"/>
      <c r="L734" s="61"/>
      <c r="M734" s="61"/>
      <c r="N734" s="61"/>
      <c r="O734" s="61"/>
      <c r="P734" s="61"/>
      <c r="Q734" s="61"/>
      <c r="R734" s="61"/>
      <c r="S734" s="61"/>
      <c r="T734" s="61"/>
      <c r="U734" s="61"/>
      <c r="V734" s="61"/>
      <c r="W734" s="61"/>
      <c r="X734" s="61"/>
      <c r="Y734" s="61"/>
      <c r="Z734" s="61"/>
    </row>
    <row r="735" ht="15.75" customHeight="1">
      <c r="A735" s="61"/>
      <c r="B735" s="2"/>
      <c r="C735" s="3"/>
      <c r="D735" s="4"/>
      <c r="E735" s="61"/>
      <c r="F735" s="61"/>
      <c r="G735" s="61"/>
      <c r="H735" s="61"/>
      <c r="I735" s="61"/>
      <c r="J735" s="61"/>
      <c r="K735" s="61"/>
      <c r="L735" s="61"/>
      <c r="M735" s="61"/>
      <c r="N735" s="61"/>
      <c r="O735" s="61"/>
      <c r="P735" s="61"/>
      <c r="Q735" s="61"/>
      <c r="R735" s="61"/>
      <c r="S735" s="61"/>
      <c r="T735" s="61"/>
      <c r="U735" s="61"/>
      <c r="V735" s="61"/>
      <c r="W735" s="61"/>
      <c r="X735" s="61"/>
      <c r="Y735" s="61"/>
      <c r="Z735" s="61"/>
    </row>
    <row r="736" ht="15.75" customHeight="1">
      <c r="A736" s="61"/>
      <c r="B736" s="2"/>
      <c r="C736" s="3"/>
      <c r="D736" s="4"/>
      <c r="E736" s="61"/>
      <c r="F736" s="61"/>
      <c r="G736" s="61"/>
      <c r="H736" s="61"/>
      <c r="I736" s="61"/>
      <c r="J736" s="61"/>
      <c r="K736" s="61"/>
      <c r="L736" s="61"/>
      <c r="M736" s="61"/>
      <c r="N736" s="61"/>
      <c r="O736" s="61"/>
      <c r="P736" s="61"/>
      <c r="Q736" s="61"/>
      <c r="R736" s="61"/>
      <c r="S736" s="61"/>
      <c r="T736" s="61"/>
      <c r="U736" s="61"/>
      <c r="V736" s="61"/>
      <c r="W736" s="61"/>
      <c r="X736" s="61"/>
      <c r="Y736" s="61"/>
      <c r="Z736" s="61"/>
    </row>
    <row r="737" ht="15.75" customHeight="1">
      <c r="A737" s="61"/>
      <c r="B737" s="2"/>
      <c r="C737" s="3"/>
      <c r="D737" s="4"/>
      <c r="E737" s="61"/>
      <c r="F737" s="61"/>
      <c r="G737" s="61"/>
      <c r="H737" s="61"/>
      <c r="I737" s="61"/>
      <c r="J737" s="61"/>
      <c r="K737" s="61"/>
      <c r="L737" s="61"/>
      <c r="M737" s="61"/>
      <c r="N737" s="61"/>
      <c r="O737" s="61"/>
      <c r="P737" s="61"/>
      <c r="Q737" s="61"/>
      <c r="R737" s="61"/>
      <c r="S737" s="61"/>
      <c r="T737" s="61"/>
      <c r="U737" s="61"/>
      <c r="V737" s="61"/>
      <c r="W737" s="61"/>
      <c r="X737" s="61"/>
      <c r="Y737" s="61"/>
      <c r="Z737" s="61"/>
    </row>
    <row r="738" ht="15.75" customHeight="1">
      <c r="A738" s="61"/>
      <c r="B738" s="2"/>
      <c r="C738" s="3"/>
      <c r="D738" s="4"/>
      <c r="E738" s="61"/>
      <c r="F738" s="61"/>
      <c r="G738" s="61"/>
      <c r="H738" s="61"/>
      <c r="I738" s="61"/>
      <c r="J738" s="61"/>
      <c r="K738" s="61"/>
      <c r="L738" s="61"/>
      <c r="M738" s="61"/>
      <c r="N738" s="61"/>
      <c r="O738" s="61"/>
      <c r="P738" s="61"/>
      <c r="Q738" s="61"/>
      <c r="R738" s="61"/>
      <c r="S738" s="61"/>
      <c r="T738" s="61"/>
      <c r="U738" s="61"/>
      <c r="V738" s="61"/>
      <c r="W738" s="61"/>
      <c r="X738" s="61"/>
      <c r="Y738" s="61"/>
      <c r="Z738" s="61"/>
    </row>
    <row r="739" ht="15.75" customHeight="1">
      <c r="A739" s="61"/>
      <c r="B739" s="2"/>
      <c r="C739" s="3"/>
      <c r="D739" s="4"/>
      <c r="E739" s="61"/>
      <c r="F739" s="61"/>
      <c r="G739" s="61"/>
      <c r="H739" s="61"/>
      <c r="I739" s="61"/>
      <c r="J739" s="61"/>
      <c r="K739" s="61"/>
      <c r="L739" s="61"/>
      <c r="M739" s="61"/>
      <c r="N739" s="61"/>
      <c r="O739" s="61"/>
      <c r="P739" s="61"/>
      <c r="Q739" s="61"/>
      <c r="R739" s="61"/>
      <c r="S739" s="61"/>
      <c r="T739" s="61"/>
      <c r="U739" s="61"/>
      <c r="V739" s="61"/>
      <c r="W739" s="61"/>
      <c r="X739" s="61"/>
      <c r="Y739" s="61"/>
      <c r="Z739" s="61"/>
    </row>
    <row r="740" ht="15.75" customHeight="1">
      <c r="A740" s="61"/>
      <c r="B740" s="2"/>
      <c r="C740" s="3"/>
      <c r="D740" s="4"/>
      <c r="E740" s="61"/>
      <c r="F740" s="61"/>
      <c r="G740" s="61"/>
      <c r="H740" s="61"/>
      <c r="I740" s="61"/>
      <c r="J740" s="61"/>
      <c r="K740" s="61"/>
      <c r="L740" s="61"/>
      <c r="M740" s="61"/>
      <c r="N740" s="61"/>
      <c r="O740" s="61"/>
      <c r="P740" s="61"/>
      <c r="Q740" s="61"/>
      <c r="R740" s="61"/>
      <c r="S740" s="61"/>
      <c r="T740" s="61"/>
      <c r="U740" s="61"/>
      <c r="V740" s="61"/>
      <c r="W740" s="61"/>
      <c r="X740" s="61"/>
      <c r="Y740" s="61"/>
      <c r="Z740" s="61"/>
    </row>
    <row r="741" ht="15.75" customHeight="1">
      <c r="A741" s="61"/>
      <c r="B741" s="2"/>
      <c r="C741" s="3"/>
      <c r="D741" s="4"/>
      <c r="E741" s="61"/>
      <c r="F741" s="61"/>
      <c r="G741" s="61"/>
      <c r="H741" s="61"/>
      <c r="I741" s="61"/>
      <c r="J741" s="61"/>
      <c r="K741" s="61"/>
      <c r="L741" s="61"/>
      <c r="M741" s="61"/>
      <c r="N741" s="61"/>
      <c r="O741" s="61"/>
      <c r="P741" s="61"/>
      <c r="Q741" s="61"/>
      <c r="R741" s="61"/>
      <c r="S741" s="61"/>
      <c r="T741" s="61"/>
      <c r="U741" s="61"/>
      <c r="V741" s="61"/>
      <c r="W741" s="61"/>
      <c r="X741" s="61"/>
      <c r="Y741" s="61"/>
      <c r="Z741" s="61"/>
    </row>
    <row r="742" ht="15.75" customHeight="1">
      <c r="A742" s="61"/>
      <c r="B742" s="2"/>
      <c r="C742" s="3"/>
      <c r="D742" s="4"/>
      <c r="E742" s="61"/>
      <c r="F742" s="61"/>
      <c r="G742" s="61"/>
      <c r="H742" s="61"/>
      <c r="I742" s="61"/>
      <c r="J742" s="61"/>
      <c r="K742" s="61"/>
      <c r="L742" s="61"/>
      <c r="M742" s="61"/>
      <c r="N742" s="61"/>
      <c r="O742" s="61"/>
      <c r="P742" s="61"/>
      <c r="Q742" s="61"/>
      <c r="R742" s="61"/>
      <c r="S742" s="61"/>
      <c r="T742" s="61"/>
      <c r="U742" s="61"/>
      <c r="V742" s="61"/>
      <c r="W742" s="61"/>
      <c r="X742" s="61"/>
      <c r="Y742" s="61"/>
      <c r="Z742" s="61"/>
    </row>
    <row r="743" ht="15.75" customHeight="1">
      <c r="A743" s="61"/>
      <c r="B743" s="2"/>
      <c r="C743" s="3"/>
      <c r="D743" s="4"/>
      <c r="E743" s="61"/>
      <c r="F743" s="61"/>
      <c r="G743" s="61"/>
      <c r="H743" s="61"/>
      <c r="I743" s="61"/>
      <c r="J743" s="61"/>
      <c r="K743" s="61"/>
      <c r="L743" s="61"/>
      <c r="M743" s="61"/>
      <c r="N743" s="61"/>
      <c r="O743" s="61"/>
      <c r="P743" s="61"/>
      <c r="Q743" s="61"/>
      <c r="R743" s="61"/>
      <c r="S743" s="61"/>
      <c r="T743" s="61"/>
      <c r="U743" s="61"/>
      <c r="V743" s="61"/>
      <c r="W743" s="61"/>
      <c r="X743" s="61"/>
      <c r="Y743" s="61"/>
      <c r="Z743" s="61"/>
    </row>
    <row r="744" ht="15.75" customHeight="1">
      <c r="A744" s="61"/>
      <c r="B744" s="2"/>
      <c r="C744" s="3"/>
      <c r="D744" s="4"/>
      <c r="E744" s="61"/>
      <c r="F744" s="61"/>
      <c r="G744" s="61"/>
      <c r="H744" s="61"/>
      <c r="I744" s="61"/>
      <c r="J744" s="61"/>
      <c r="K744" s="61"/>
      <c r="L744" s="61"/>
      <c r="M744" s="61"/>
      <c r="N744" s="61"/>
      <c r="O744" s="61"/>
      <c r="P744" s="61"/>
      <c r="Q744" s="61"/>
      <c r="R744" s="61"/>
      <c r="S744" s="61"/>
      <c r="T744" s="61"/>
      <c r="U744" s="61"/>
      <c r="V744" s="61"/>
      <c r="W744" s="61"/>
      <c r="X744" s="61"/>
      <c r="Y744" s="61"/>
      <c r="Z744" s="61"/>
    </row>
    <row r="745" ht="15.75" customHeight="1">
      <c r="A745" s="61"/>
      <c r="B745" s="2"/>
      <c r="C745" s="3"/>
      <c r="D745" s="4"/>
      <c r="E745" s="61"/>
      <c r="F745" s="61"/>
      <c r="G745" s="61"/>
      <c r="H745" s="61"/>
      <c r="I745" s="61"/>
      <c r="J745" s="61"/>
      <c r="K745" s="61"/>
      <c r="L745" s="61"/>
      <c r="M745" s="61"/>
      <c r="N745" s="61"/>
      <c r="O745" s="61"/>
      <c r="P745" s="61"/>
      <c r="Q745" s="61"/>
      <c r="R745" s="61"/>
      <c r="S745" s="61"/>
      <c r="T745" s="61"/>
      <c r="U745" s="61"/>
      <c r="V745" s="61"/>
      <c r="W745" s="61"/>
      <c r="X745" s="61"/>
      <c r="Y745" s="61"/>
      <c r="Z745" s="61"/>
    </row>
    <row r="746" ht="15.75" customHeight="1">
      <c r="A746" s="61"/>
      <c r="B746" s="2"/>
      <c r="C746" s="3"/>
      <c r="D746" s="4"/>
      <c r="E746" s="61"/>
      <c r="F746" s="61"/>
      <c r="G746" s="61"/>
      <c r="H746" s="61"/>
      <c r="I746" s="61"/>
      <c r="J746" s="61"/>
      <c r="K746" s="61"/>
      <c r="L746" s="61"/>
      <c r="M746" s="61"/>
      <c r="N746" s="61"/>
      <c r="O746" s="61"/>
      <c r="P746" s="61"/>
      <c r="Q746" s="61"/>
      <c r="R746" s="61"/>
      <c r="S746" s="61"/>
      <c r="T746" s="61"/>
      <c r="U746" s="61"/>
      <c r="V746" s="61"/>
      <c r="W746" s="61"/>
      <c r="X746" s="61"/>
      <c r="Y746" s="61"/>
      <c r="Z746" s="61"/>
    </row>
    <row r="747" ht="15.75" customHeight="1">
      <c r="A747" s="61"/>
      <c r="B747" s="2"/>
      <c r="C747" s="3"/>
      <c r="D747" s="4"/>
      <c r="E747" s="61"/>
      <c r="F747" s="61"/>
      <c r="G747" s="61"/>
      <c r="H747" s="61"/>
      <c r="I747" s="61"/>
      <c r="J747" s="61"/>
      <c r="K747" s="61"/>
      <c r="L747" s="61"/>
      <c r="M747" s="61"/>
      <c r="N747" s="61"/>
      <c r="O747" s="61"/>
      <c r="P747" s="61"/>
      <c r="Q747" s="61"/>
      <c r="R747" s="61"/>
      <c r="S747" s="61"/>
      <c r="T747" s="61"/>
      <c r="U747" s="61"/>
      <c r="V747" s="61"/>
      <c r="W747" s="61"/>
      <c r="X747" s="61"/>
      <c r="Y747" s="61"/>
      <c r="Z747" s="61"/>
    </row>
    <row r="748" ht="15.75" customHeight="1">
      <c r="A748" s="61"/>
      <c r="B748" s="2"/>
      <c r="C748" s="3"/>
      <c r="D748" s="4"/>
      <c r="E748" s="61"/>
      <c r="F748" s="61"/>
      <c r="G748" s="61"/>
      <c r="H748" s="61"/>
      <c r="I748" s="61"/>
      <c r="J748" s="61"/>
      <c r="K748" s="61"/>
      <c r="L748" s="61"/>
      <c r="M748" s="61"/>
      <c r="N748" s="61"/>
      <c r="O748" s="61"/>
      <c r="P748" s="61"/>
      <c r="Q748" s="61"/>
      <c r="R748" s="61"/>
      <c r="S748" s="61"/>
      <c r="T748" s="61"/>
      <c r="U748" s="61"/>
      <c r="V748" s="61"/>
      <c r="W748" s="61"/>
      <c r="X748" s="61"/>
      <c r="Y748" s="61"/>
      <c r="Z748" s="61"/>
    </row>
    <row r="749" ht="15.75" customHeight="1">
      <c r="A749" s="61"/>
      <c r="B749" s="2"/>
      <c r="C749" s="3"/>
      <c r="D749" s="4"/>
      <c r="E749" s="61"/>
      <c r="F749" s="61"/>
      <c r="G749" s="61"/>
      <c r="H749" s="61"/>
      <c r="I749" s="61"/>
      <c r="J749" s="61"/>
      <c r="K749" s="61"/>
      <c r="L749" s="61"/>
      <c r="M749" s="61"/>
      <c r="N749" s="61"/>
      <c r="O749" s="61"/>
      <c r="P749" s="61"/>
      <c r="Q749" s="61"/>
      <c r="R749" s="61"/>
      <c r="S749" s="61"/>
      <c r="T749" s="61"/>
      <c r="U749" s="61"/>
      <c r="V749" s="61"/>
      <c r="W749" s="61"/>
      <c r="X749" s="61"/>
      <c r="Y749" s="61"/>
      <c r="Z749" s="61"/>
    </row>
    <row r="750" ht="15.75" customHeight="1">
      <c r="A750" s="61"/>
      <c r="B750" s="2"/>
      <c r="C750" s="3"/>
      <c r="D750" s="4"/>
      <c r="E750" s="61"/>
      <c r="F750" s="61"/>
      <c r="G750" s="61"/>
      <c r="H750" s="61"/>
      <c r="I750" s="61"/>
      <c r="J750" s="61"/>
      <c r="K750" s="61"/>
      <c r="L750" s="61"/>
      <c r="M750" s="61"/>
      <c r="N750" s="61"/>
      <c r="O750" s="61"/>
      <c r="P750" s="61"/>
      <c r="Q750" s="61"/>
      <c r="R750" s="61"/>
      <c r="S750" s="61"/>
      <c r="T750" s="61"/>
      <c r="U750" s="61"/>
      <c r="V750" s="61"/>
      <c r="W750" s="61"/>
      <c r="X750" s="61"/>
      <c r="Y750" s="61"/>
      <c r="Z750" s="61"/>
    </row>
    <row r="751" ht="15.75" customHeight="1">
      <c r="A751" s="61"/>
      <c r="B751" s="2"/>
      <c r="C751" s="3"/>
      <c r="D751" s="4"/>
      <c r="E751" s="61"/>
      <c r="F751" s="61"/>
      <c r="G751" s="61"/>
      <c r="H751" s="61"/>
      <c r="I751" s="61"/>
      <c r="J751" s="61"/>
      <c r="K751" s="61"/>
      <c r="L751" s="61"/>
      <c r="M751" s="61"/>
      <c r="N751" s="61"/>
      <c r="O751" s="61"/>
      <c r="P751" s="61"/>
      <c r="Q751" s="61"/>
      <c r="R751" s="61"/>
      <c r="S751" s="61"/>
      <c r="T751" s="61"/>
      <c r="U751" s="61"/>
      <c r="V751" s="61"/>
      <c r="W751" s="61"/>
      <c r="X751" s="61"/>
      <c r="Y751" s="61"/>
      <c r="Z751" s="61"/>
    </row>
    <row r="752" ht="15.75" customHeight="1">
      <c r="A752" s="61"/>
      <c r="B752" s="2"/>
      <c r="C752" s="3"/>
      <c r="D752" s="4"/>
      <c r="E752" s="61"/>
      <c r="F752" s="61"/>
      <c r="G752" s="61"/>
      <c r="H752" s="61"/>
      <c r="I752" s="61"/>
      <c r="J752" s="61"/>
      <c r="K752" s="61"/>
      <c r="L752" s="61"/>
      <c r="M752" s="61"/>
      <c r="N752" s="61"/>
      <c r="O752" s="61"/>
      <c r="P752" s="61"/>
      <c r="Q752" s="61"/>
      <c r="R752" s="61"/>
      <c r="S752" s="61"/>
      <c r="T752" s="61"/>
      <c r="U752" s="61"/>
      <c r="V752" s="61"/>
      <c r="W752" s="61"/>
      <c r="X752" s="61"/>
      <c r="Y752" s="61"/>
      <c r="Z752" s="61"/>
    </row>
    <row r="753" ht="15.75" customHeight="1">
      <c r="A753" s="61"/>
      <c r="B753" s="2"/>
      <c r="C753" s="3"/>
      <c r="D753" s="4"/>
      <c r="E753" s="61"/>
      <c r="F753" s="61"/>
      <c r="G753" s="61"/>
      <c r="H753" s="61"/>
      <c r="I753" s="61"/>
      <c r="J753" s="61"/>
      <c r="K753" s="61"/>
      <c r="L753" s="61"/>
      <c r="M753" s="61"/>
      <c r="N753" s="61"/>
      <c r="O753" s="61"/>
      <c r="P753" s="61"/>
      <c r="Q753" s="61"/>
      <c r="R753" s="61"/>
      <c r="S753" s="61"/>
      <c r="T753" s="61"/>
      <c r="U753" s="61"/>
      <c r="V753" s="61"/>
      <c r="W753" s="61"/>
      <c r="X753" s="61"/>
      <c r="Y753" s="61"/>
      <c r="Z753" s="61"/>
    </row>
    <row r="754" ht="15.75" customHeight="1">
      <c r="A754" s="61"/>
      <c r="B754" s="2"/>
      <c r="C754" s="3"/>
      <c r="D754" s="4"/>
      <c r="E754" s="61"/>
      <c r="F754" s="61"/>
      <c r="G754" s="61"/>
      <c r="H754" s="61"/>
      <c r="I754" s="61"/>
      <c r="J754" s="61"/>
      <c r="K754" s="61"/>
      <c r="L754" s="61"/>
      <c r="M754" s="61"/>
      <c r="N754" s="61"/>
      <c r="O754" s="61"/>
      <c r="P754" s="61"/>
      <c r="Q754" s="61"/>
      <c r="R754" s="61"/>
      <c r="S754" s="61"/>
      <c r="T754" s="61"/>
      <c r="U754" s="61"/>
      <c r="V754" s="61"/>
      <c r="W754" s="61"/>
      <c r="X754" s="61"/>
      <c r="Y754" s="61"/>
      <c r="Z754" s="61"/>
    </row>
    <row r="755" ht="15.75" customHeight="1">
      <c r="A755" s="61"/>
      <c r="B755" s="2"/>
      <c r="C755" s="3"/>
      <c r="D755" s="4"/>
      <c r="E755" s="61"/>
      <c r="F755" s="61"/>
      <c r="G755" s="61"/>
      <c r="H755" s="61"/>
      <c r="I755" s="61"/>
      <c r="J755" s="61"/>
      <c r="K755" s="61"/>
      <c r="L755" s="61"/>
      <c r="M755" s="61"/>
      <c r="N755" s="61"/>
      <c r="O755" s="61"/>
      <c r="P755" s="61"/>
      <c r="Q755" s="61"/>
      <c r="R755" s="61"/>
      <c r="S755" s="61"/>
      <c r="T755" s="61"/>
      <c r="U755" s="61"/>
      <c r="V755" s="61"/>
      <c r="W755" s="61"/>
      <c r="X755" s="61"/>
      <c r="Y755" s="61"/>
      <c r="Z755" s="61"/>
    </row>
    <row r="756" ht="15.75" customHeight="1">
      <c r="A756" s="61"/>
      <c r="B756" s="2"/>
      <c r="C756" s="3"/>
      <c r="D756" s="4"/>
      <c r="E756" s="61"/>
      <c r="F756" s="61"/>
      <c r="G756" s="61"/>
      <c r="H756" s="61"/>
      <c r="I756" s="61"/>
      <c r="J756" s="61"/>
      <c r="K756" s="61"/>
      <c r="L756" s="61"/>
      <c r="M756" s="61"/>
      <c r="N756" s="61"/>
      <c r="O756" s="61"/>
      <c r="P756" s="61"/>
      <c r="Q756" s="61"/>
      <c r="R756" s="61"/>
      <c r="S756" s="61"/>
      <c r="T756" s="61"/>
      <c r="U756" s="61"/>
      <c r="V756" s="61"/>
      <c r="W756" s="61"/>
      <c r="X756" s="61"/>
      <c r="Y756" s="61"/>
      <c r="Z756" s="61"/>
    </row>
    <row r="757" ht="15.75" customHeight="1">
      <c r="A757" s="61"/>
      <c r="B757" s="2"/>
      <c r="C757" s="3"/>
      <c r="D757" s="4"/>
      <c r="E757" s="61"/>
      <c r="F757" s="61"/>
      <c r="G757" s="61"/>
      <c r="H757" s="61"/>
      <c r="I757" s="61"/>
      <c r="J757" s="61"/>
      <c r="K757" s="61"/>
      <c r="L757" s="61"/>
      <c r="M757" s="61"/>
      <c r="N757" s="61"/>
      <c r="O757" s="61"/>
      <c r="P757" s="61"/>
      <c r="Q757" s="61"/>
      <c r="R757" s="61"/>
      <c r="S757" s="61"/>
      <c r="T757" s="61"/>
      <c r="U757" s="61"/>
      <c r="V757" s="61"/>
      <c r="W757" s="61"/>
      <c r="X757" s="61"/>
      <c r="Y757" s="61"/>
      <c r="Z757" s="61"/>
    </row>
    <row r="758" ht="15.75" customHeight="1">
      <c r="A758" s="61"/>
      <c r="B758" s="2"/>
      <c r="C758" s="3"/>
      <c r="D758" s="4"/>
      <c r="E758" s="61"/>
      <c r="F758" s="61"/>
      <c r="G758" s="61"/>
      <c r="H758" s="61"/>
      <c r="I758" s="61"/>
      <c r="J758" s="61"/>
      <c r="K758" s="61"/>
      <c r="L758" s="61"/>
      <c r="M758" s="61"/>
      <c r="N758" s="61"/>
      <c r="O758" s="61"/>
      <c r="P758" s="61"/>
      <c r="Q758" s="61"/>
      <c r="R758" s="61"/>
      <c r="S758" s="61"/>
      <c r="T758" s="61"/>
      <c r="U758" s="61"/>
      <c r="V758" s="61"/>
      <c r="W758" s="61"/>
      <c r="X758" s="61"/>
      <c r="Y758" s="61"/>
      <c r="Z758" s="61"/>
    </row>
    <row r="759" ht="15.75" customHeight="1">
      <c r="A759" s="61"/>
      <c r="B759" s="2"/>
      <c r="C759" s="3"/>
      <c r="D759" s="4"/>
      <c r="E759" s="61"/>
      <c r="F759" s="61"/>
      <c r="G759" s="61"/>
      <c r="H759" s="61"/>
      <c r="I759" s="61"/>
      <c r="J759" s="61"/>
      <c r="K759" s="61"/>
      <c r="L759" s="61"/>
      <c r="M759" s="61"/>
      <c r="N759" s="61"/>
      <c r="O759" s="61"/>
      <c r="P759" s="61"/>
      <c r="Q759" s="61"/>
      <c r="R759" s="61"/>
      <c r="S759" s="61"/>
      <c r="T759" s="61"/>
      <c r="U759" s="61"/>
      <c r="V759" s="61"/>
      <c r="W759" s="61"/>
      <c r="X759" s="61"/>
      <c r="Y759" s="61"/>
      <c r="Z759" s="61"/>
    </row>
    <row r="760" ht="15.75" customHeight="1">
      <c r="A760" s="61"/>
      <c r="B760" s="2"/>
      <c r="C760" s="3"/>
      <c r="D760" s="4"/>
      <c r="E760" s="61"/>
      <c r="F760" s="61"/>
      <c r="G760" s="61"/>
      <c r="H760" s="61"/>
      <c r="I760" s="61"/>
      <c r="J760" s="61"/>
      <c r="K760" s="61"/>
      <c r="L760" s="61"/>
      <c r="M760" s="61"/>
      <c r="N760" s="61"/>
      <c r="O760" s="61"/>
      <c r="P760" s="61"/>
      <c r="Q760" s="61"/>
      <c r="R760" s="61"/>
      <c r="S760" s="61"/>
      <c r="T760" s="61"/>
      <c r="U760" s="61"/>
      <c r="V760" s="61"/>
      <c r="W760" s="61"/>
      <c r="X760" s="61"/>
      <c r="Y760" s="61"/>
      <c r="Z760" s="61"/>
    </row>
    <row r="761" ht="15.75" customHeight="1">
      <c r="A761" s="61"/>
      <c r="B761" s="2"/>
      <c r="C761" s="3"/>
      <c r="D761" s="4"/>
      <c r="E761" s="61"/>
      <c r="F761" s="61"/>
      <c r="G761" s="61"/>
      <c r="H761" s="61"/>
      <c r="I761" s="61"/>
      <c r="J761" s="61"/>
      <c r="K761" s="61"/>
      <c r="L761" s="61"/>
      <c r="M761" s="61"/>
      <c r="N761" s="61"/>
      <c r="O761" s="61"/>
      <c r="P761" s="61"/>
      <c r="Q761" s="61"/>
      <c r="R761" s="61"/>
      <c r="S761" s="61"/>
      <c r="T761" s="61"/>
      <c r="U761" s="61"/>
      <c r="V761" s="61"/>
      <c r="W761" s="61"/>
      <c r="X761" s="61"/>
      <c r="Y761" s="61"/>
      <c r="Z761" s="61"/>
    </row>
    <row r="762" ht="15.75" customHeight="1">
      <c r="A762" s="61"/>
      <c r="B762" s="2"/>
      <c r="C762" s="3"/>
      <c r="D762" s="4"/>
      <c r="E762" s="61"/>
      <c r="F762" s="61"/>
      <c r="G762" s="61"/>
      <c r="H762" s="61"/>
      <c r="I762" s="61"/>
      <c r="J762" s="61"/>
      <c r="K762" s="61"/>
      <c r="L762" s="61"/>
      <c r="M762" s="61"/>
      <c r="N762" s="61"/>
      <c r="O762" s="61"/>
      <c r="P762" s="61"/>
      <c r="Q762" s="61"/>
      <c r="R762" s="61"/>
      <c r="S762" s="61"/>
      <c r="T762" s="61"/>
      <c r="U762" s="61"/>
      <c r="V762" s="61"/>
      <c r="W762" s="61"/>
      <c r="X762" s="61"/>
      <c r="Y762" s="61"/>
      <c r="Z762" s="61"/>
    </row>
    <row r="763" ht="15.75" customHeight="1">
      <c r="A763" s="61"/>
      <c r="B763" s="2"/>
      <c r="C763" s="3"/>
      <c r="D763" s="4"/>
      <c r="E763" s="61"/>
      <c r="F763" s="61"/>
      <c r="G763" s="61"/>
      <c r="H763" s="61"/>
      <c r="I763" s="61"/>
      <c r="J763" s="61"/>
      <c r="K763" s="61"/>
      <c r="L763" s="61"/>
      <c r="M763" s="61"/>
      <c r="N763" s="61"/>
      <c r="O763" s="61"/>
      <c r="P763" s="61"/>
      <c r="Q763" s="61"/>
      <c r="R763" s="61"/>
      <c r="S763" s="61"/>
      <c r="T763" s="61"/>
      <c r="U763" s="61"/>
      <c r="V763" s="61"/>
      <c r="W763" s="61"/>
      <c r="X763" s="61"/>
      <c r="Y763" s="61"/>
      <c r="Z763" s="61"/>
    </row>
    <row r="764" ht="15.75" customHeight="1">
      <c r="A764" s="61"/>
      <c r="B764" s="2"/>
      <c r="C764" s="3"/>
      <c r="D764" s="4"/>
      <c r="E764" s="61"/>
      <c r="F764" s="61"/>
      <c r="G764" s="61"/>
      <c r="H764" s="61"/>
      <c r="I764" s="61"/>
      <c r="J764" s="61"/>
      <c r="K764" s="61"/>
      <c r="L764" s="61"/>
      <c r="M764" s="61"/>
      <c r="N764" s="61"/>
      <c r="O764" s="61"/>
      <c r="P764" s="61"/>
      <c r="Q764" s="61"/>
      <c r="R764" s="61"/>
      <c r="S764" s="61"/>
      <c r="T764" s="61"/>
      <c r="U764" s="61"/>
      <c r="V764" s="61"/>
      <c r="W764" s="61"/>
      <c r="X764" s="61"/>
      <c r="Y764" s="61"/>
      <c r="Z764" s="61"/>
    </row>
    <row r="765" ht="15.75" customHeight="1">
      <c r="A765" s="61"/>
      <c r="B765" s="2"/>
      <c r="C765" s="3"/>
      <c r="D765" s="4"/>
      <c r="E765" s="61"/>
      <c r="F765" s="61"/>
      <c r="G765" s="61"/>
      <c r="H765" s="61"/>
      <c r="I765" s="61"/>
      <c r="J765" s="61"/>
      <c r="K765" s="61"/>
      <c r="L765" s="61"/>
      <c r="M765" s="61"/>
      <c r="N765" s="61"/>
      <c r="O765" s="61"/>
      <c r="P765" s="61"/>
      <c r="Q765" s="61"/>
      <c r="R765" s="61"/>
      <c r="S765" s="61"/>
      <c r="T765" s="61"/>
      <c r="U765" s="61"/>
      <c r="V765" s="61"/>
      <c r="W765" s="61"/>
      <c r="X765" s="61"/>
      <c r="Y765" s="61"/>
      <c r="Z765" s="61"/>
    </row>
    <row r="766" ht="15.75" customHeight="1">
      <c r="A766" s="61"/>
      <c r="B766" s="2"/>
      <c r="C766" s="3"/>
      <c r="D766" s="4"/>
      <c r="E766" s="61"/>
      <c r="F766" s="61"/>
      <c r="G766" s="61"/>
      <c r="H766" s="61"/>
      <c r="I766" s="61"/>
      <c r="J766" s="61"/>
      <c r="K766" s="61"/>
      <c r="L766" s="61"/>
      <c r="M766" s="61"/>
      <c r="N766" s="61"/>
      <c r="O766" s="61"/>
      <c r="P766" s="61"/>
      <c r="Q766" s="61"/>
      <c r="R766" s="61"/>
      <c r="S766" s="61"/>
      <c r="T766" s="61"/>
      <c r="U766" s="61"/>
      <c r="V766" s="61"/>
      <c r="W766" s="61"/>
      <c r="X766" s="61"/>
      <c r="Y766" s="61"/>
      <c r="Z766" s="61"/>
    </row>
    <row r="767" ht="15.75" customHeight="1">
      <c r="A767" s="61"/>
      <c r="B767" s="2"/>
      <c r="C767" s="3"/>
      <c r="D767" s="4"/>
      <c r="E767" s="61"/>
      <c r="F767" s="61"/>
      <c r="G767" s="61"/>
      <c r="H767" s="61"/>
      <c r="I767" s="61"/>
      <c r="J767" s="61"/>
      <c r="K767" s="61"/>
      <c r="L767" s="61"/>
      <c r="M767" s="61"/>
      <c r="N767" s="61"/>
      <c r="O767" s="61"/>
      <c r="P767" s="61"/>
      <c r="Q767" s="61"/>
      <c r="R767" s="61"/>
      <c r="S767" s="61"/>
      <c r="T767" s="61"/>
      <c r="U767" s="61"/>
      <c r="V767" s="61"/>
      <c r="W767" s="61"/>
      <c r="X767" s="61"/>
      <c r="Y767" s="61"/>
      <c r="Z767" s="61"/>
    </row>
    <row r="768" ht="15.75" customHeight="1">
      <c r="A768" s="61"/>
      <c r="B768" s="2"/>
      <c r="C768" s="3"/>
      <c r="D768" s="4"/>
      <c r="E768" s="61"/>
      <c r="F768" s="61"/>
      <c r="G768" s="61"/>
      <c r="H768" s="61"/>
      <c r="I768" s="61"/>
      <c r="J768" s="61"/>
      <c r="K768" s="61"/>
      <c r="L768" s="61"/>
      <c r="M768" s="61"/>
      <c r="N768" s="61"/>
      <c r="O768" s="61"/>
      <c r="P768" s="61"/>
      <c r="Q768" s="61"/>
      <c r="R768" s="61"/>
      <c r="S768" s="61"/>
      <c r="T768" s="61"/>
      <c r="U768" s="61"/>
      <c r="V768" s="61"/>
      <c r="W768" s="61"/>
      <c r="X768" s="61"/>
      <c r="Y768" s="61"/>
      <c r="Z768" s="61"/>
    </row>
    <row r="769" ht="15.75" customHeight="1">
      <c r="A769" s="61"/>
      <c r="B769" s="2"/>
      <c r="C769" s="3"/>
      <c r="D769" s="4"/>
      <c r="E769" s="61"/>
      <c r="F769" s="61"/>
      <c r="G769" s="61"/>
      <c r="H769" s="61"/>
      <c r="I769" s="61"/>
      <c r="J769" s="61"/>
      <c r="K769" s="61"/>
      <c r="L769" s="61"/>
      <c r="M769" s="61"/>
      <c r="N769" s="61"/>
      <c r="O769" s="61"/>
      <c r="P769" s="61"/>
      <c r="Q769" s="61"/>
      <c r="R769" s="61"/>
      <c r="S769" s="61"/>
      <c r="T769" s="61"/>
      <c r="U769" s="61"/>
      <c r="V769" s="61"/>
      <c r="W769" s="61"/>
      <c r="X769" s="61"/>
      <c r="Y769" s="61"/>
      <c r="Z769" s="61"/>
    </row>
    <row r="770" ht="15.75" customHeight="1">
      <c r="A770" s="61"/>
      <c r="B770" s="2"/>
      <c r="C770" s="3"/>
      <c r="D770" s="4"/>
      <c r="E770" s="61"/>
      <c r="F770" s="61"/>
      <c r="G770" s="61"/>
      <c r="H770" s="61"/>
      <c r="I770" s="61"/>
      <c r="J770" s="61"/>
      <c r="K770" s="61"/>
      <c r="L770" s="61"/>
      <c r="M770" s="61"/>
      <c r="N770" s="61"/>
      <c r="O770" s="61"/>
      <c r="P770" s="61"/>
      <c r="Q770" s="61"/>
      <c r="R770" s="61"/>
      <c r="S770" s="61"/>
      <c r="T770" s="61"/>
      <c r="U770" s="61"/>
      <c r="V770" s="61"/>
      <c r="W770" s="61"/>
      <c r="X770" s="61"/>
      <c r="Y770" s="61"/>
      <c r="Z770" s="61"/>
    </row>
    <row r="771" ht="15.75" customHeight="1">
      <c r="A771" s="61"/>
      <c r="B771" s="2"/>
      <c r="C771" s="3"/>
      <c r="D771" s="4"/>
      <c r="E771" s="61"/>
      <c r="F771" s="61"/>
      <c r="G771" s="61"/>
      <c r="H771" s="61"/>
      <c r="I771" s="61"/>
      <c r="J771" s="61"/>
      <c r="K771" s="61"/>
      <c r="L771" s="61"/>
      <c r="M771" s="61"/>
      <c r="N771" s="61"/>
      <c r="O771" s="61"/>
      <c r="P771" s="61"/>
      <c r="Q771" s="61"/>
      <c r="R771" s="61"/>
      <c r="S771" s="61"/>
      <c r="T771" s="61"/>
      <c r="U771" s="61"/>
      <c r="V771" s="61"/>
      <c r="W771" s="61"/>
      <c r="X771" s="61"/>
      <c r="Y771" s="61"/>
      <c r="Z771" s="61"/>
    </row>
    <row r="772" ht="15.75" customHeight="1">
      <c r="A772" s="61"/>
      <c r="B772" s="2"/>
      <c r="C772" s="3"/>
      <c r="D772" s="4"/>
      <c r="E772" s="61"/>
      <c r="F772" s="61"/>
      <c r="G772" s="61"/>
      <c r="H772" s="61"/>
      <c r="I772" s="61"/>
      <c r="J772" s="61"/>
      <c r="K772" s="61"/>
      <c r="L772" s="61"/>
      <c r="M772" s="61"/>
      <c r="N772" s="61"/>
      <c r="O772" s="61"/>
      <c r="P772" s="61"/>
      <c r="Q772" s="61"/>
      <c r="R772" s="61"/>
      <c r="S772" s="61"/>
      <c r="T772" s="61"/>
      <c r="U772" s="61"/>
      <c r="V772" s="61"/>
      <c r="W772" s="61"/>
      <c r="X772" s="61"/>
      <c r="Y772" s="61"/>
      <c r="Z772" s="61"/>
    </row>
    <row r="773" ht="15.75" customHeight="1">
      <c r="A773" s="61"/>
      <c r="B773" s="2"/>
      <c r="C773" s="3"/>
      <c r="D773" s="4"/>
      <c r="E773" s="61"/>
      <c r="F773" s="61"/>
      <c r="G773" s="61"/>
      <c r="H773" s="61"/>
      <c r="I773" s="61"/>
      <c r="J773" s="61"/>
      <c r="K773" s="61"/>
      <c r="L773" s="61"/>
      <c r="M773" s="61"/>
      <c r="N773" s="61"/>
      <c r="O773" s="61"/>
      <c r="P773" s="61"/>
      <c r="Q773" s="61"/>
      <c r="R773" s="61"/>
      <c r="S773" s="61"/>
      <c r="T773" s="61"/>
      <c r="U773" s="61"/>
      <c r="V773" s="61"/>
      <c r="W773" s="61"/>
      <c r="X773" s="61"/>
      <c r="Y773" s="61"/>
      <c r="Z773" s="61"/>
    </row>
    <row r="774" ht="15.75" customHeight="1">
      <c r="A774" s="61"/>
      <c r="B774" s="2"/>
      <c r="C774" s="3"/>
      <c r="D774" s="4"/>
      <c r="E774" s="61"/>
      <c r="F774" s="61"/>
      <c r="G774" s="61"/>
      <c r="H774" s="61"/>
      <c r="I774" s="61"/>
      <c r="J774" s="61"/>
      <c r="K774" s="61"/>
      <c r="L774" s="61"/>
      <c r="M774" s="61"/>
      <c r="N774" s="61"/>
      <c r="O774" s="61"/>
      <c r="P774" s="61"/>
      <c r="Q774" s="61"/>
      <c r="R774" s="61"/>
      <c r="S774" s="61"/>
      <c r="T774" s="61"/>
      <c r="U774" s="61"/>
      <c r="V774" s="61"/>
      <c r="W774" s="61"/>
      <c r="X774" s="61"/>
      <c r="Y774" s="61"/>
      <c r="Z774" s="61"/>
    </row>
    <row r="775" ht="15.75" customHeight="1">
      <c r="A775" s="61"/>
      <c r="B775" s="2"/>
      <c r="C775" s="3"/>
      <c r="D775" s="4"/>
      <c r="E775" s="61"/>
      <c r="F775" s="61"/>
      <c r="G775" s="61"/>
      <c r="H775" s="61"/>
      <c r="I775" s="61"/>
      <c r="J775" s="61"/>
      <c r="K775" s="61"/>
      <c r="L775" s="61"/>
      <c r="M775" s="61"/>
      <c r="N775" s="61"/>
      <c r="O775" s="61"/>
      <c r="P775" s="61"/>
      <c r="Q775" s="61"/>
      <c r="R775" s="61"/>
      <c r="S775" s="61"/>
      <c r="T775" s="61"/>
      <c r="U775" s="61"/>
      <c r="V775" s="61"/>
      <c r="W775" s="61"/>
      <c r="X775" s="61"/>
      <c r="Y775" s="61"/>
      <c r="Z775" s="61"/>
    </row>
    <row r="776" ht="15.75" customHeight="1">
      <c r="A776" s="61"/>
      <c r="B776" s="2"/>
      <c r="C776" s="3"/>
      <c r="D776" s="4"/>
      <c r="E776" s="61"/>
      <c r="F776" s="61"/>
      <c r="G776" s="61"/>
      <c r="H776" s="61"/>
      <c r="I776" s="61"/>
      <c r="J776" s="61"/>
      <c r="K776" s="61"/>
      <c r="L776" s="61"/>
      <c r="M776" s="61"/>
      <c r="N776" s="61"/>
      <c r="O776" s="61"/>
      <c r="P776" s="61"/>
      <c r="Q776" s="61"/>
      <c r="R776" s="61"/>
      <c r="S776" s="61"/>
      <c r="T776" s="61"/>
      <c r="U776" s="61"/>
      <c r="V776" s="61"/>
      <c r="W776" s="61"/>
      <c r="X776" s="61"/>
      <c r="Y776" s="61"/>
      <c r="Z776" s="61"/>
    </row>
    <row r="777" ht="15.75" customHeight="1">
      <c r="A777" s="61"/>
      <c r="B777" s="2"/>
      <c r="C777" s="3"/>
      <c r="D777" s="4"/>
      <c r="E777" s="61"/>
      <c r="F777" s="61"/>
      <c r="G777" s="61"/>
      <c r="H777" s="61"/>
      <c r="I777" s="61"/>
      <c r="J777" s="61"/>
      <c r="K777" s="61"/>
      <c r="L777" s="61"/>
      <c r="M777" s="61"/>
      <c r="N777" s="61"/>
      <c r="O777" s="61"/>
      <c r="P777" s="61"/>
      <c r="Q777" s="61"/>
      <c r="R777" s="61"/>
      <c r="S777" s="61"/>
      <c r="T777" s="61"/>
      <c r="U777" s="61"/>
      <c r="V777" s="61"/>
      <c r="W777" s="61"/>
      <c r="X777" s="61"/>
      <c r="Y777" s="61"/>
      <c r="Z777" s="61"/>
    </row>
    <row r="778" ht="15.75" customHeight="1">
      <c r="A778" s="61"/>
      <c r="B778" s="2"/>
      <c r="C778" s="3"/>
      <c r="D778" s="4"/>
      <c r="E778" s="61"/>
      <c r="F778" s="61"/>
      <c r="G778" s="61"/>
      <c r="H778" s="61"/>
      <c r="I778" s="61"/>
      <c r="J778" s="61"/>
      <c r="K778" s="61"/>
      <c r="L778" s="61"/>
      <c r="M778" s="61"/>
      <c r="N778" s="61"/>
      <c r="O778" s="61"/>
      <c r="P778" s="61"/>
      <c r="Q778" s="61"/>
      <c r="R778" s="61"/>
      <c r="S778" s="61"/>
      <c r="T778" s="61"/>
      <c r="U778" s="61"/>
      <c r="V778" s="61"/>
      <c r="W778" s="61"/>
      <c r="X778" s="61"/>
      <c r="Y778" s="61"/>
      <c r="Z778" s="61"/>
    </row>
    <row r="779" ht="15.75" customHeight="1">
      <c r="A779" s="61"/>
      <c r="B779" s="2"/>
      <c r="C779" s="3"/>
      <c r="D779" s="4"/>
      <c r="E779" s="61"/>
      <c r="F779" s="61"/>
      <c r="G779" s="61"/>
      <c r="H779" s="61"/>
      <c r="I779" s="61"/>
      <c r="J779" s="61"/>
      <c r="K779" s="61"/>
      <c r="L779" s="61"/>
      <c r="M779" s="61"/>
      <c r="N779" s="61"/>
      <c r="O779" s="61"/>
      <c r="P779" s="61"/>
      <c r="Q779" s="61"/>
      <c r="R779" s="61"/>
      <c r="S779" s="61"/>
      <c r="T779" s="61"/>
      <c r="U779" s="61"/>
      <c r="V779" s="61"/>
      <c r="W779" s="61"/>
      <c r="X779" s="61"/>
      <c r="Y779" s="61"/>
      <c r="Z779" s="61"/>
    </row>
    <row r="780" ht="15.75" customHeight="1">
      <c r="A780" s="61"/>
      <c r="B780" s="2"/>
      <c r="C780" s="3"/>
      <c r="D780" s="4"/>
      <c r="E780" s="61"/>
      <c r="F780" s="61"/>
      <c r="G780" s="61"/>
      <c r="H780" s="61"/>
      <c r="I780" s="61"/>
      <c r="J780" s="61"/>
      <c r="K780" s="61"/>
      <c r="L780" s="61"/>
      <c r="M780" s="61"/>
      <c r="N780" s="61"/>
      <c r="O780" s="61"/>
      <c r="P780" s="61"/>
      <c r="Q780" s="61"/>
      <c r="R780" s="61"/>
      <c r="S780" s="61"/>
      <c r="T780" s="61"/>
      <c r="U780" s="61"/>
      <c r="V780" s="61"/>
      <c r="W780" s="61"/>
      <c r="X780" s="61"/>
      <c r="Y780" s="61"/>
      <c r="Z780" s="61"/>
    </row>
    <row r="781" ht="15.75" customHeight="1">
      <c r="A781" s="61"/>
      <c r="B781" s="2"/>
      <c r="C781" s="3"/>
      <c r="D781" s="4"/>
      <c r="E781" s="61"/>
      <c r="F781" s="61"/>
      <c r="G781" s="61"/>
      <c r="H781" s="61"/>
      <c r="I781" s="61"/>
      <c r="J781" s="61"/>
      <c r="K781" s="61"/>
      <c r="L781" s="61"/>
      <c r="M781" s="61"/>
      <c r="N781" s="61"/>
      <c r="O781" s="61"/>
      <c r="P781" s="61"/>
      <c r="Q781" s="61"/>
      <c r="R781" s="61"/>
      <c r="S781" s="61"/>
      <c r="T781" s="61"/>
      <c r="U781" s="61"/>
      <c r="V781" s="61"/>
      <c r="W781" s="61"/>
      <c r="X781" s="61"/>
      <c r="Y781" s="61"/>
      <c r="Z781" s="61"/>
    </row>
    <row r="782" ht="15.75" customHeight="1">
      <c r="A782" s="61"/>
      <c r="B782" s="2"/>
      <c r="C782" s="3"/>
      <c r="D782" s="4"/>
      <c r="E782" s="61"/>
      <c r="F782" s="61"/>
      <c r="G782" s="61"/>
      <c r="H782" s="61"/>
      <c r="I782" s="61"/>
      <c r="J782" s="61"/>
      <c r="K782" s="61"/>
      <c r="L782" s="61"/>
      <c r="M782" s="61"/>
      <c r="N782" s="61"/>
      <c r="O782" s="61"/>
      <c r="P782" s="61"/>
      <c r="Q782" s="61"/>
      <c r="R782" s="61"/>
      <c r="S782" s="61"/>
      <c r="T782" s="61"/>
      <c r="U782" s="61"/>
      <c r="V782" s="61"/>
      <c r="W782" s="61"/>
      <c r="X782" s="61"/>
      <c r="Y782" s="61"/>
      <c r="Z782" s="61"/>
    </row>
    <row r="783" ht="15.75" customHeight="1">
      <c r="A783" s="61"/>
      <c r="B783" s="2"/>
      <c r="C783" s="3"/>
      <c r="D783" s="4"/>
      <c r="E783" s="61"/>
      <c r="F783" s="61"/>
      <c r="G783" s="61"/>
      <c r="H783" s="61"/>
      <c r="I783" s="61"/>
      <c r="J783" s="61"/>
      <c r="K783" s="61"/>
      <c r="L783" s="61"/>
      <c r="M783" s="61"/>
      <c r="N783" s="61"/>
      <c r="O783" s="61"/>
      <c r="P783" s="61"/>
      <c r="Q783" s="61"/>
      <c r="R783" s="61"/>
      <c r="S783" s="61"/>
      <c r="T783" s="61"/>
      <c r="U783" s="61"/>
      <c r="V783" s="61"/>
      <c r="W783" s="61"/>
      <c r="X783" s="61"/>
      <c r="Y783" s="61"/>
      <c r="Z783" s="61"/>
    </row>
    <row r="784" ht="15.75" customHeight="1">
      <c r="A784" s="61"/>
      <c r="B784" s="2"/>
      <c r="C784" s="3"/>
      <c r="D784" s="4"/>
      <c r="E784" s="61"/>
      <c r="F784" s="61"/>
      <c r="G784" s="61"/>
      <c r="H784" s="61"/>
      <c r="I784" s="61"/>
      <c r="J784" s="61"/>
      <c r="K784" s="61"/>
      <c r="L784" s="61"/>
      <c r="M784" s="61"/>
      <c r="N784" s="61"/>
      <c r="O784" s="61"/>
      <c r="P784" s="61"/>
      <c r="Q784" s="61"/>
      <c r="R784" s="61"/>
      <c r="S784" s="61"/>
      <c r="T784" s="61"/>
      <c r="U784" s="61"/>
      <c r="V784" s="61"/>
      <c r="W784" s="61"/>
      <c r="X784" s="61"/>
      <c r="Y784" s="61"/>
      <c r="Z784" s="61"/>
    </row>
    <row r="785" ht="15.75" customHeight="1">
      <c r="A785" s="61"/>
      <c r="B785" s="2"/>
      <c r="C785" s="3"/>
      <c r="D785" s="4"/>
      <c r="E785" s="61"/>
      <c r="F785" s="61"/>
      <c r="G785" s="61"/>
      <c r="H785" s="61"/>
      <c r="I785" s="61"/>
      <c r="J785" s="61"/>
      <c r="K785" s="61"/>
      <c r="L785" s="61"/>
      <c r="M785" s="61"/>
      <c r="N785" s="61"/>
      <c r="O785" s="61"/>
      <c r="P785" s="61"/>
      <c r="Q785" s="61"/>
      <c r="R785" s="61"/>
      <c r="S785" s="61"/>
      <c r="T785" s="61"/>
      <c r="U785" s="61"/>
      <c r="V785" s="61"/>
      <c r="W785" s="61"/>
      <c r="X785" s="61"/>
      <c r="Y785" s="61"/>
      <c r="Z785" s="61"/>
    </row>
    <row r="786" ht="15.75" customHeight="1">
      <c r="A786" s="61"/>
      <c r="B786" s="2"/>
      <c r="C786" s="3"/>
      <c r="D786" s="4"/>
      <c r="E786" s="61"/>
      <c r="F786" s="61"/>
      <c r="G786" s="61"/>
      <c r="H786" s="61"/>
      <c r="I786" s="61"/>
      <c r="J786" s="61"/>
      <c r="K786" s="61"/>
      <c r="L786" s="61"/>
      <c r="M786" s="61"/>
      <c r="N786" s="61"/>
      <c r="O786" s="61"/>
      <c r="P786" s="61"/>
      <c r="Q786" s="61"/>
      <c r="R786" s="61"/>
      <c r="S786" s="61"/>
      <c r="T786" s="61"/>
      <c r="U786" s="61"/>
      <c r="V786" s="61"/>
      <c r="W786" s="61"/>
      <c r="X786" s="61"/>
      <c r="Y786" s="61"/>
      <c r="Z786" s="61"/>
    </row>
    <row r="787" ht="15.75" customHeight="1">
      <c r="A787" s="61"/>
      <c r="B787" s="2"/>
      <c r="C787" s="3"/>
      <c r="D787" s="4"/>
      <c r="E787" s="61"/>
      <c r="F787" s="61"/>
      <c r="G787" s="61"/>
      <c r="H787" s="61"/>
      <c r="I787" s="61"/>
      <c r="J787" s="61"/>
      <c r="K787" s="61"/>
      <c r="L787" s="61"/>
      <c r="M787" s="61"/>
      <c r="N787" s="61"/>
      <c r="O787" s="61"/>
      <c r="P787" s="61"/>
      <c r="Q787" s="61"/>
      <c r="R787" s="61"/>
      <c r="S787" s="61"/>
      <c r="T787" s="61"/>
      <c r="U787" s="61"/>
      <c r="V787" s="61"/>
      <c r="W787" s="61"/>
      <c r="X787" s="61"/>
      <c r="Y787" s="61"/>
      <c r="Z787" s="61"/>
    </row>
    <row r="788" ht="15.75" customHeight="1">
      <c r="A788" s="61"/>
      <c r="B788" s="2"/>
      <c r="C788" s="3"/>
      <c r="D788" s="4"/>
      <c r="E788" s="61"/>
      <c r="F788" s="61"/>
      <c r="G788" s="61"/>
      <c r="H788" s="61"/>
      <c r="I788" s="61"/>
      <c r="J788" s="61"/>
      <c r="K788" s="61"/>
      <c r="L788" s="61"/>
      <c r="M788" s="61"/>
      <c r="N788" s="61"/>
      <c r="O788" s="61"/>
      <c r="P788" s="61"/>
      <c r="Q788" s="61"/>
      <c r="R788" s="61"/>
      <c r="S788" s="61"/>
      <c r="T788" s="61"/>
      <c r="U788" s="61"/>
      <c r="V788" s="61"/>
      <c r="W788" s="61"/>
      <c r="X788" s="61"/>
      <c r="Y788" s="61"/>
      <c r="Z788" s="61"/>
    </row>
    <row r="789" ht="15.75" customHeight="1">
      <c r="A789" s="61"/>
      <c r="B789" s="2"/>
      <c r="C789" s="3"/>
      <c r="D789" s="4"/>
      <c r="E789" s="61"/>
      <c r="F789" s="61"/>
      <c r="G789" s="61"/>
      <c r="H789" s="61"/>
      <c r="I789" s="61"/>
      <c r="J789" s="61"/>
      <c r="K789" s="61"/>
      <c r="L789" s="61"/>
      <c r="M789" s="61"/>
      <c r="N789" s="61"/>
      <c r="O789" s="61"/>
      <c r="P789" s="61"/>
      <c r="Q789" s="61"/>
      <c r="R789" s="61"/>
      <c r="S789" s="61"/>
      <c r="T789" s="61"/>
      <c r="U789" s="61"/>
      <c r="V789" s="61"/>
      <c r="W789" s="61"/>
      <c r="X789" s="61"/>
      <c r="Y789" s="61"/>
      <c r="Z789" s="61"/>
    </row>
    <row r="790" ht="15.75" customHeight="1">
      <c r="A790" s="61"/>
      <c r="B790" s="2"/>
      <c r="C790" s="3"/>
      <c r="D790" s="4"/>
      <c r="E790" s="61"/>
      <c r="F790" s="61"/>
      <c r="G790" s="61"/>
      <c r="H790" s="61"/>
      <c r="I790" s="61"/>
      <c r="J790" s="61"/>
      <c r="K790" s="61"/>
      <c r="L790" s="61"/>
      <c r="M790" s="61"/>
      <c r="N790" s="61"/>
      <c r="O790" s="61"/>
      <c r="P790" s="61"/>
      <c r="Q790" s="61"/>
      <c r="R790" s="61"/>
      <c r="S790" s="61"/>
      <c r="T790" s="61"/>
      <c r="U790" s="61"/>
      <c r="V790" s="61"/>
      <c r="W790" s="61"/>
      <c r="X790" s="61"/>
      <c r="Y790" s="61"/>
      <c r="Z790" s="61"/>
    </row>
    <row r="791" ht="15.75" customHeight="1">
      <c r="A791" s="61"/>
      <c r="B791" s="2"/>
      <c r="C791" s="3"/>
      <c r="D791" s="4"/>
      <c r="E791" s="61"/>
      <c r="F791" s="61"/>
      <c r="G791" s="61"/>
      <c r="H791" s="61"/>
      <c r="I791" s="61"/>
      <c r="J791" s="61"/>
      <c r="K791" s="61"/>
      <c r="L791" s="61"/>
      <c r="M791" s="61"/>
      <c r="N791" s="61"/>
      <c r="O791" s="61"/>
      <c r="P791" s="61"/>
      <c r="Q791" s="61"/>
      <c r="R791" s="61"/>
      <c r="S791" s="61"/>
      <c r="T791" s="61"/>
      <c r="U791" s="61"/>
      <c r="V791" s="61"/>
      <c r="W791" s="61"/>
      <c r="X791" s="61"/>
      <c r="Y791" s="61"/>
      <c r="Z791" s="61"/>
    </row>
    <row r="792" ht="15.75" customHeight="1">
      <c r="A792" s="61"/>
      <c r="B792" s="2"/>
      <c r="C792" s="3"/>
      <c r="D792" s="4"/>
      <c r="E792" s="61"/>
      <c r="F792" s="61"/>
      <c r="G792" s="61"/>
      <c r="H792" s="61"/>
      <c r="I792" s="61"/>
      <c r="J792" s="61"/>
      <c r="K792" s="61"/>
      <c r="L792" s="61"/>
      <c r="M792" s="61"/>
      <c r="N792" s="61"/>
      <c r="O792" s="61"/>
      <c r="P792" s="61"/>
      <c r="Q792" s="61"/>
      <c r="R792" s="61"/>
      <c r="S792" s="61"/>
      <c r="T792" s="61"/>
      <c r="U792" s="61"/>
      <c r="V792" s="61"/>
      <c r="W792" s="61"/>
      <c r="X792" s="61"/>
      <c r="Y792" s="61"/>
      <c r="Z792" s="61"/>
    </row>
    <row r="793" ht="15.75" customHeight="1">
      <c r="A793" s="61"/>
      <c r="B793" s="2"/>
      <c r="C793" s="3"/>
      <c r="D793" s="4"/>
      <c r="E793" s="61"/>
      <c r="F793" s="61"/>
      <c r="G793" s="61"/>
      <c r="H793" s="61"/>
      <c r="I793" s="61"/>
      <c r="J793" s="61"/>
      <c r="K793" s="61"/>
      <c r="L793" s="61"/>
      <c r="M793" s="61"/>
      <c r="N793" s="61"/>
      <c r="O793" s="61"/>
      <c r="P793" s="61"/>
      <c r="Q793" s="61"/>
      <c r="R793" s="61"/>
      <c r="S793" s="61"/>
      <c r="T793" s="61"/>
      <c r="U793" s="61"/>
      <c r="V793" s="61"/>
      <c r="W793" s="61"/>
      <c r="X793" s="61"/>
      <c r="Y793" s="61"/>
      <c r="Z793" s="61"/>
    </row>
    <row r="794" ht="15.75" customHeight="1">
      <c r="A794" s="61"/>
      <c r="B794" s="2"/>
      <c r="C794" s="3"/>
      <c r="D794" s="4"/>
      <c r="E794" s="61"/>
      <c r="F794" s="61"/>
      <c r="G794" s="61"/>
      <c r="H794" s="61"/>
      <c r="I794" s="61"/>
      <c r="J794" s="61"/>
      <c r="K794" s="61"/>
      <c r="L794" s="61"/>
      <c r="M794" s="61"/>
      <c r="N794" s="61"/>
      <c r="O794" s="61"/>
      <c r="P794" s="61"/>
      <c r="Q794" s="61"/>
      <c r="R794" s="61"/>
      <c r="S794" s="61"/>
      <c r="T794" s="61"/>
      <c r="U794" s="61"/>
      <c r="V794" s="61"/>
      <c r="W794" s="61"/>
      <c r="X794" s="61"/>
      <c r="Y794" s="61"/>
      <c r="Z794" s="61"/>
    </row>
    <row r="795" ht="15.75" customHeight="1">
      <c r="A795" s="61"/>
      <c r="B795" s="2"/>
      <c r="C795" s="3"/>
      <c r="D795" s="4"/>
      <c r="E795" s="61"/>
      <c r="F795" s="61"/>
      <c r="G795" s="61"/>
      <c r="H795" s="61"/>
      <c r="I795" s="61"/>
      <c r="J795" s="61"/>
      <c r="K795" s="61"/>
      <c r="L795" s="61"/>
      <c r="M795" s="61"/>
      <c r="N795" s="61"/>
      <c r="O795" s="61"/>
      <c r="P795" s="61"/>
      <c r="Q795" s="61"/>
      <c r="R795" s="61"/>
      <c r="S795" s="61"/>
      <c r="T795" s="61"/>
      <c r="U795" s="61"/>
      <c r="V795" s="61"/>
      <c r="W795" s="61"/>
      <c r="X795" s="61"/>
      <c r="Y795" s="61"/>
      <c r="Z795" s="61"/>
    </row>
    <row r="796" ht="15.75" customHeight="1">
      <c r="A796" s="61"/>
      <c r="B796" s="2"/>
      <c r="C796" s="3"/>
      <c r="D796" s="4"/>
      <c r="E796" s="61"/>
      <c r="F796" s="61"/>
      <c r="G796" s="61"/>
      <c r="H796" s="61"/>
      <c r="I796" s="61"/>
      <c r="J796" s="61"/>
      <c r="K796" s="61"/>
      <c r="L796" s="61"/>
      <c r="M796" s="61"/>
      <c r="N796" s="61"/>
      <c r="O796" s="61"/>
      <c r="P796" s="61"/>
      <c r="Q796" s="61"/>
      <c r="R796" s="61"/>
      <c r="S796" s="61"/>
      <c r="T796" s="61"/>
      <c r="U796" s="61"/>
      <c r="V796" s="61"/>
      <c r="W796" s="61"/>
      <c r="X796" s="61"/>
      <c r="Y796" s="61"/>
      <c r="Z796" s="61"/>
    </row>
    <row r="797" ht="15.75" customHeight="1">
      <c r="A797" s="61"/>
      <c r="B797" s="2"/>
      <c r="C797" s="3"/>
      <c r="D797" s="4"/>
      <c r="E797" s="61"/>
      <c r="F797" s="61"/>
      <c r="G797" s="61"/>
      <c r="H797" s="61"/>
      <c r="I797" s="61"/>
      <c r="J797" s="61"/>
      <c r="K797" s="61"/>
      <c r="L797" s="61"/>
      <c r="M797" s="61"/>
      <c r="N797" s="61"/>
      <c r="O797" s="61"/>
      <c r="P797" s="61"/>
      <c r="Q797" s="61"/>
      <c r="R797" s="61"/>
      <c r="S797" s="61"/>
      <c r="T797" s="61"/>
      <c r="U797" s="61"/>
      <c r="V797" s="61"/>
      <c r="W797" s="61"/>
      <c r="X797" s="61"/>
      <c r="Y797" s="61"/>
      <c r="Z797" s="61"/>
    </row>
    <row r="798" ht="15.75" customHeight="1">
      <c r="A798" s="61"/>
      <c r="B798" s="2"/>
      <c r="C798" s="3"/>
      <c r="D798" s="4"/>
      <c r="E798" s="61"/>
      <c r="F798" s="61"/>
      <c r="G798" s="61"/>
      <c r="H798" s="61"/>
      <c r="I798" s="61"/>
      <c r="J798" s="61"/>
      <c r="K798" s="61"/>
      <c r="L798" s="61"/>
      <c r="M798" s="61"/>
      <c r="N798" s="61"/>
      <c r="O798" s="61"/>
      <c r="P798" s="61"/>
      <c r="Q798" s="61"/>
      <c r="R798" s="61"/>
      <c r="S798" s="61"/>
      <c r="T798" s="61"/>
      <c r="U798" s="61"/>
      <c r="V798" s="61"/>
      <c r="W798" s="61"/>
      <c r="X798" s="61"/>
      <c r="Y798" s="61"/>
      <c r="Z798" s="61"/>
    </row>
    <row r="799" ht="15.75" customHeight="1">
      <c r="A799" s="61"/>
      <c r="B799" s="2"/>
      <c r="C799" s="3"/>
      <c r="D799" s="4"/>
      <c r="E799" s="61"/>
      <c r="F799" s="61"/>
      <c r="G799" s="61"/>
      <c r="H799" s="61"/>
      <c r="I799" s="61"/>
      <c r="J799" s="61"/>
      <c r="K799" s="61"/>
      <c r="L799" s="61"/>
      <c r="M799" s="61"/>
      <c r="N799" s="61"/>
      <c r="O799" s="61"/>
      <c r="P799" s="61"/>
      <c r="Q799" s="61"/>
      <c r="R799" s="61"/>
      <c r="S799" s="61"/>
      <c r="T799" s="61"/>
      <c r="U799" s="61"/>
      <c r="V799" s="61"/>
      <c r="W799" s="61"/>
      <c r="X799" s="61"/>
      <c r="Y799" s="61"/>
      <c r="Z799" s="61"/>
    </row>
    <row r="800" ht="15.75" customHeight="1">
      <c r="A800" s="61"/>
      <c r="B800" s="2"/>
      <c r="C800" s="3"/>
      <c r="D800" s="4"/>
      <c r="E800" s="61"/>
      <c r="F800" s="61"/>
      <c r="G800" s="61"/>
      <c r="H800" s="61"/>
      <c r="I800" s="61"/>
      <c r="J800" s="61"/>
      <c r="K800" s="61"/>
      <c r="L800" s="61"/>
      <c r="M800" s="61"/>
      <c r="N800" s="61"/>
      <c r="O800" s="61"/>
      <c r="P800" s="61"/>
      <c r="Q800" s="61"/>
      <c r="R800" s="61"/>
      <c r="S800" s="61"/>
      <c r="T800" s="61"/>
      <c r="U800" s="61"/>
      <c r="V800" s="61"/>
      <c r="W800" s="61"/>
      <c r="X800" s="61"/>
      <c r="Y800" s="61"/>
      <c r="Z800" s="61"/>
    </row>
    <row r="801" ht="15.75" customHeight="1">
      <c r="A801" s="61"/>
      <c r="B801" s="2"/>
      <c r="C801" s="3"/>
      <c r="D801" s="4"/>
      <c r="E801" s="61"/>
      <c r="F801" s="61"/>
      <c r="G801" s="61"/>
      <c r="H801" s="61"/>
      <c r="I801" s="61"/>
      <c r="J801" s="61"/>
      <c r="K801" s="61"/>
      <c r="L801" s="61"/>
      <c r="M801" s="61"/>
      <c r="N801" s="61"/>
      <c r="O801" s="61"/>
      <c r="P801" s="61"/>
      <c r="Q801" s="61"/>
      <c r="R801" s="61"/>
      <c r="S801" s="61"/>
      <c r="T801" s="61"/>
      <c r="U801" s="61"/>
      <c r="V801" s="61"/>
      <c r="W801" s="61"/>
      <c r="X801" s="61"/>
      <c r="Y801" s="61"/>
      <c r="Z801" s="61"/>
    </row>
    <row r="802" ht="15.75" customHeight="1">
      <c r="A802" s="61"/>
      <c r="B802" s="2"/>
      <c r="C802" s="3"/>
      <c r="D802" s="4"/>
      <c r="E802" s="61"/>
      <c r="F802" s="61"/>
      <c r="G802" s="61"/>
      <c r="H802" s="61"/>
      <c r="I802" s="61"/>
      <c r="J802" s="61"/>
      <c r="K802" s="61"/>
      <c r="L802" s="61"/>
      <c r="M802" s="61"/>
      <c r="N802" s="61"/>
      <c r="O802" s="61"/>
      <c r="P802" s="61"/>
      <c r="Q802" s="61"/>
      <c r="R802" s="61"/>
      <c r="S802" s="61"/>
      <c r="T802" s="61"/>
      <c r="U802" s="61"/>
      <c r="V802" s="61"/>
      <c r="W802" s="61"/>
      <c r="X802" s="61"/>
      <c r="Y802" s="61"/>
      <c r="Z802" s="61"/>
    </row>
    <row r="803" ht="15.75" customHeight="1">
      <c r="A803" s="61"/>
      <c r="B803" s="2"/>
      <c r="C803" s="3"/>
      <c r="D803" s="4"/>
      <c r="E803" s="61"/>
      <c r="F803" s="61"/>
      <c r="G803" s="61"/>
      <c r="H803" s="61"/>
      <c r="I803" s="61"/>
      <c r="J803" s="61"/>
      <c r="K803" s="61"/>
      <c r="L803" s="61"/>
      <c r="M803" s="61"/>
      <c r="N803" s="61"/>
      <c r="O803" s="61"/>
      <c r="P803" s="61"/>
      <c r="Q803" s="61"/>
      <c r="R803" s="61"/>
      <c r="S803" s="61"/>
      <c r="T803" s="61"/>
      <c r="U803" s="61"/>
      <c r="V803" s="61"/>
      <c r="W803" s="61"/>
      <c r="X803" s="61"/>
      <c r="Y803" s="61"/>
      <c r="Z803" s="61"/>
    </row>
    <row r="804" ht="15.75" customHeight="1">
      <c r="A804" s="61"/>
      <c r="B804" s="2"/>
      <c r="C804" s="3"/>
      <c r="D804" s="4"/>
      <c r="E804" s="61"/>
      <c r="F804" s="61"/>
      <c r="G804" s="61"/>
      <c r="H804" s="61"/>
      <c r="I804" s="61"/>
      <c r="J804" s="61"/>
      <c r="K804" s="61"/>
      <c r="L804" s="61"/>
      <c r="M804" s="61"/>
      <c r="N804" s="61"/>
      <c r="O804" s="61"/>
      <c r="P804" s="61"/>
      <c r="Q804" s="61"/>
      <c r="R804" s="61"/>
      <c r="S804" s="61"/>
      <c r="T804" s="61"/>
      <c r="U804" s="61"/>
      <c r="V804" s="61"/>
      <c r="W804" s="61"/>
      <c r="X804" s="61"/>
      <c r="Y804" s="61"/>
      <c r="Z804" s="61"/>
    </row>
    <row r="805" ht="15.75" customHeight="1">
      <c r="A805" s="61"/>
      <c r="B805" s="2"/>
      <c r="C805" s="3"/>
      <c r="D805" s="4"/>
      <c r="E805" s="61"/>
      <c r="F805" s="61"/>
      <c r="G805" s="61"/>
      <c r="H805" s="61"/>
      <c r="I805" s="61"/>
      <c r="J805" s="61"/>
      <c r="K805" s="61"/>
      <c r="L805" s="61"/>
      <c r="M805" s="61"/>
      <c r="N805" s="61"/>
      <c r="O805" s="61"/>
      <c r="P805" s="61"/>
      <c r="Q805" s="61"/>
      <c r="R805" s="61"/>
      <c r="S805" s="61"/>
      <c r="T805" s="61"/>
      <c r="U805" s="61"/>
      <c r="V805" s="61"/>
      <c r="W805" s="61"/>
      <c r="X805" s="61"/>
      <c r="Y805" s="61"/>
      <c r="Z805" s="61"/>
    </row>
    <row r="806" ht="15.75" customHeight="1">
      <c r="A806" s="61"/>
      <c r="B806" s="2"/>
      <c r="C806" s="3"/>
      <c r="D806" s="4"/>
      <c r="E806" s="61"/>
      <c r="F806" s="61"/>
      <c r="G806" s="61"/>
      <c r="H806" s="61"/>
      <c r="I806" s="61"/>
      <c r="J806" s="61"/>
      <c r="K806" s="61"/>
      <c r="L806" s="61"/>
      <c r="M806" s="61"/>
      <c r="N806" s="61"/>
      <c r="O806" s="61"/>
      <c r="P806" s="61"/>
      <c r="Q806" s="61"/>
      <c r="R806" s="61"/>
      <c r="S806" s="61"/>
      <c r="T806" s="61"/>
      <c r="U806" s="61"/>
      <c r="V806" s="61"/>
      <c r="W806" s="61"/>
      <c r="X806" s="61"/>
      <c r="Y806" s="61"/>
      <c r="Z806" s="61"/>
    </row>
    <row r="807" ht="15.75" customHeight="1">
      <c r="A807" s="61"/>
      <c r="B807" s="2"/>
      <c r="C807" s="3"/>
      <c r="D807" s="4"/>
      <c r="E807" s="61"/>
      <c r="F807" s="61"/>
      <c r="G807" s="61"/>
      <c r="H807" s="61"/>
      <c r="I807" s="61"/>
      <c r="J807" s="61"/>
      <c r="K807" s="61"/>
      <c r="L807" s="61"/>
      <c r="M807" s="61"/>
      <c r="N807" s="61"/>
      <c r="O807" s="61"/>
      <c r="P807" s="61"/>
      <c r="Q807" s="61"/>
      <c r="R807" s="61"/>
      <c r="S807" s="61"/>
      <c r="T807" s="61"/>
      <c r="U807" s="61"/>
      <c r="V807" s="61"/>
      <c r="W807" s="61"/>
      <c r="X807" s="61"/>
      <c r="Y807" s="61"/>
      <c r="Z807" s="61"/>
    </row>
    <row r="808" ht="15.75" customHeight="1">
      <c r="A808" s="61"/>
      <c r="B808" s="2"/>
      <c r="C808" s="3"/>
      <c r="D808" s="4"/>
      <c r="E808" s="61"/>
      <c r="F808" s="61"/>
      <c r="G808" s="61"/>
      <c r="H808" s="61"/>
      <c r="I808" s="61"/>
      <c r="J808" s="61"/>
      <c r="K808" s="61"/>
      <c r="L808" s="61"/>
      <c r="M808" s="61"/>
      <c r="N808" s="61"/>
      <c r="O808" s="61"/>
      <c r="P808" s="61"/>
      <c r="Q808" s="61"/>
      <c r="R808" s="61"/>
      <c r="S808" s="61"/>
      <c r="T808" s="61"/>
      <c r="U808" s="61"/>
      <c r="V808" s="61"/>
      <c r="W808" s="61"/>
      <c r="X808" s="61"/>
      <c r="Y808" s="61"/>
      <c r="Z808" s="61"/>
    </row>
    <row r="809" ht="15.75" customHeight="1">
      <c r="A809" s="61"/>
      <c r="B809" s="2"/>
      <c r="C809" s="3"/>
      <c r="D809" s="4"/>
      <c r="E809" s="61"/>
      <c r="F809" s="61"/>
      <c r="G809" s="61"/>
      <c r="H809" s="61"/>
      <c r="I809" s="61"/>
      <c r="J809" s="61"/>
      <c r="K809" s="61"/>
      <c r="L809" s="61"/>
      <c r="M809" s="61"/>
      <c r="N809" s="61"/>
      <c r="O809" s="61"/>
      <c r="P809" s="61"/>
      <c r="Q809" s="61"/>
      <c r="R809" s="61"/>
      <c r="S809" s="61"/>
      <c r="T809" s="61"/>
      <c r="U809" s="61"/>
      <c r="V809" s="61"/>
      <c r="W809" s="61"/>
      <c r="X809" s="61"/>
      <c r="Y809" s="61"/>
      <c r="Z809" s="61"/>
    </row>
    <row r="810" ht="15.75" customHeight="1">
      <c r="A810" s="61"/>
      <c r="B810" s="2"/>
      <c r="C810" s="3"/>
      <c r="D810" s="4"/>
      <c r="E810" s="61"/>
      <c r="F810" s="61"/>
      <c r="G810" s="61"/>
      <c r="H810" s="61"/>
      <c r="I810" s="61"/>
      <c r="J810" s="61"/>
      <c r="K810" s="61"/>
      <c r="L810" s="61"/>
      <c r="M810" s="61"/>
      <c r="N810" s="61"/>
      <c r="O810" s="61"/>
      <c r="P810" s="61"/>
      <c r="Q810" s="61"/>
      <c r="R810" s="61"/>
      <c r="S810" s="61"/>
      <c r="T810" s="61"/>
      <c r="U810" s="61"/>
      <c r="V810" s="61"/>
      <c r="W810" s="61"/>
      <c r="X810" s="61"/>
      <c r="Y810" s="61"/>
      <c r="Z810" s="61"/>
    </row>
    <row r="811" ht="15.75" customHeight="1">
      <c r="A811" s="61"/>
      <c r="B811" s="2"/>
      <c r="C811" s="3"/>
      <c r="D811" s="4"/>
      <c r="E811" s="61"/>
      <c r="F811" s="61"/>
      <c r="G811" s="61"/>
      <c r="H811" s="61"/>
      <c r="I811" s="61"/>
      <c r="J811" s="61"/>
      <c r="K811" s="61"/>
      <c r="L811" s="61"/>
      <c r="M811" s="61"/>
      <c r="N811" s="61"/>
      <c r="O811" s="61"/>
      <c r="P811" s="61"/>
      <c r="Q811" s="61"/>
      <c r="R811" s="61"/>
      <c r="S811" s="61"/>
      <c r="T811" s="61"/>
      <c r="U811" s="61"/>
      <c r="V811" s="61"/>
      <c r="W811" s="61"/>
      <c r="X811" s="61"/>
      <c r="Y811" s="61"/>
      <c r="Z811" s="61"/>
    </row>
    <row r="812" ht="15.75" customHeight="1">
      <c r="A812" s="61"/>
      <c r="B812" s="2"/>
      <c r="C812" s="3"/>
      <c r="D812" s="4"/>
      <c r="E812" s="61"/>
      <c r="F812" s="61"/>
      <c r="G812" s="61"/>
      <c r="H812" s="61"/>
      <c r="I812" s="61"/>
      <c r="J812" s="61"/>
      <c r="K812" s="61"/>
      <c r="L812" s="61"/>
      <c r="M812" s="61"/>
      <c r="N812" s="61"/>
      <c r="O812" s="61"/>
      <c r="P812" s="61"/>
      <c r="Q812" s="61"/>
      <c r="R812" s="61"/>
      <c r="S812" s="61"/>
      <c r="T812" s="61"/>
      <c r="U812" s="61"/>
      <c r="V812" s="61"/>
      <c r="W812" s="61"/>
      <c r="X812" s="61"/>
      <c r="Y812" s="61"/>
      <c r="Z812" s="61"/>
    </row>
    <row r="813" ht="15.75" customHeight="1">
      <c r="A813" s="61"/>
      <c r="B813" s="2"/>
      <c r="C813" s="3"/>
      <c r="D813" s="4"/>
      <c r="E813" s="61"/>
      <c r="F813" s="61"/>
      <c r="G813" s="61"/>
      <c r="H813" s="61"/>
      <c r="I813" s="61"/>
      <c r="J813" s="61"/>
      <c r="K813" s="61"/>
      <c r="L813" s="61"/>
      <c r="M813" s="61"/>
      <c r="N813" s="61"/>
      <c r="O813" s="61"/>
      <c r="P813" s="61"/>
      <c r="Q813" s="61"/>
      <c r="R813" s="61"/>
      <c r="S813" s="61"/>
      <c r="T813" s="61"/>
      <c r="U813" s="61"/>
      <c r="V813" s="61"/>
      <c r="W813" s="61"/>
      <c r="X813" s="61"/>
      <c r="Y813" s="61"/>
      <c r="Z813" s="61"/>
    </row>
    <row r="814" ht="15.75" customHeight="1">
      <c r="A814" s="61"/>
      <c r="B814" s="2"/>
      <c r="C814" s="3"/>
      <c r="D814" s="4"/>
      <c r="E814" s="61"/>
      <c r="F814" s="61"/>
      <c r="G814" s="61"/>
      <c r="H814" s="61"/>
      <c r="I814" s="61"/>
      <c r="J814" s="61"/>
      <c r="K814" s="61"/>
      <c r="L814" s="61"/>
      <c r="M814" s="61"/>
      <c r="N814" s="61"/>
      <c r="O814" s="61"/>
      <c r="P814" s="61"/>
      <c r="Q814" s="61"/>
      <c r="R814" s="61"/>
      <c r="S814" s="61"/>
      <c r="T814" s="61"/>
      <c r="U814" s="61"/>
      <c r="V814" s="61"/>
      <c r="W814" s="61"/>
      <c r="X814" s="61"/>
      <c r="Y814" s="61"/>
      <c r="Z814" s="61"/>
    </row>
    <row r="815" ht="15.75" customHeight="1">
      <c r="A815" s="61"/>
      <c r="B815" s="2"/>
      <c r="C815" s="3"/>
      <c r="D815" s="4"/>
      <c r="E815" s="61"/>
      <c r="F815" s="61"/>
      <c r="G815" s="61"/>
      <c r="H815" s="61"/>
      <c r="I815" s="61"/>
      <c r="J815" s="61"/>
      <c r="K815" s="61"/>
      <c r="L815" s="61"/>
      <c r="M815" s="61"/>
      <c r="N815" s="61"/>
      <c r="O815" s="61"/>
      <c r="P815" s="61"/>
      <c r="Q815" s="61"/>
      <c r="R815" s="61"/>
      <c r="S815" s="61"/>
      <c r="T815" s="61"/>
      <c r="U815" s="61"/>
      <c r="V815" s="61"/>
      <c r="W815" s="61"/>
      <c r="X815" s="61"/>
      <c r="Y815" s="61"/>
      <c r="Z815" s="61"/>
    </row>
    <row r="816" ht="15.75" customHeight="1">
      <c r="A816" s="61"/>
      <c r="B816" s="2"/>
      <c r="C816" s="3"/>
      <c r="D816" s="4"/>
      <c r="E816" s="61"/>
      <c r="F816" s="61"/>
      <c r="G816" s="61"/>
      <c r="H816" s="61"/>
      <c r="I816" s="61"/>
      <c r="J816" s="61"/>
      <c r="K816" s="61"/>
      <c r="L816" s="61"/>
      <c r="M816" s="61"/>
      <c r="N816" s="61"/>
      <c r="O816" s="61"/>
      <c r="P816" s="61"/>
      <c r="Q816" s="61"/>
      <c r="R816" s="61"/>
      <c r="S816" s="61"/>
      <c r="T816" s="61"/>
      <c r="U816" s="61"/>
      <c r="V816" s="61"/>
      <c r="W816" s="61"/>
      <c r="X816" s="61"/>
      <c r="Y816" s="61"/>
      <c r="Z816" s="61"/>
    </row>
    <row r="817" ht="15.75" customHeight="1">
      <c r="A817" s="61"/>
      <c r="B817" s="2"/>
      <c r="C817" s="3"/>
      <c r="D817" s="4"/>
      <c r="E817" s="61"/>
      <c r="F817" s="61"/>
      <c r="G817" s="61"/>
      <c r="H817" s="61"/>
      <c r="I817" s="61"/>
      <c r="J817" s="61"/>
      <c r="K817" s="61"/>
      <c r="L817" s="61"/>
      <c r="M817" s="61"/>
      <c r="N817" s="61"/>
      <c r="O817" s="61"/>
      <c r="P817" s="61"/>
      <c r="Q817" s="61"/>
      <c r="R817" s="61"/>
      <c r="S817" s="61"/>
      <c r="T817" s="61"/>
      <c r="U817" s="61"/>
      <c r="V817" s="61"/>
      <c r="W817" s="61"/>
      <c r="X817" s="61"/>
      <c r="Y817" s="61"/>
      <c r="Z817" s="61"/>
    </row>
    <row r="818" ht="15.75" customHeight="1">
      <c r="A818" s="61"/>
      <c r="B818" s="2"/>
      <c r="C818" s="3"/>
      <c r="D818" s="4"/>
      <c r="E818" s="61"/>
      <c r="F818" s="61"/>
      <c r="G818" s="61"/>
      <c r="H818" s="61"/>
      <c r="I818" s="61"/>
      <c r="J818" s="61"/>
      <c r="K818" s="61"/>
      <c r="L818" s="61"/>
      <c r="M818" s="61"/>
      <c r="N818" s="61"/>
      <c r="O818" s="61"/>
      <c r="P818" s="61"/>
      <c r="Q818" s="61"/>
      <c r="R818" s="61"/>
      <c r="S818" s="61"/>
      <c r="T818" s="61"/>
      <c r="U818" s="61"/>
      <c r="V818" s="61"/>
      <c r="W818" s="61"/>
      <c r="X818" s="61"/>
      <c r="Y818" s="61"/>
      <c r="Z818" s="61"/>
    </row>
    <row r="819" ht="15.75" customHeight="1">
      <c r="A819" s="61"/>
      <c r="B819" s="2"/>
      <c r="C819" s="3"/>
      <c r="D819" s="4"/>
      <c r="E819" s="61"/>
      <c r="F819" s="61"/>
      <c r="G819" s="61"/>
      <c r="H819" s="61"/>
      <c r="I819" s="61"/>
      <c r="J819" s="61"/>
      <c r="K819" s="61"/>
      <c r="L819" s="61"/>
      <c r="M819" s="61"/>
      <c r="N819" s="61"/>
      <c r="O819" s="61"/>
      <c r="P819" s="61"/>
      <c r="Q819" s="61"/>
      <c r="R819" s="61"/>
      <c r="S819" s="61"/>
      <c r="T819" s="61"/>
      <c r="U819" s="61"/>
      <c r="V819" s="61"/>
      <c r="W819" s="61"/>
      <c r="X819" s="61"/>
      <c r="Y819" s="61"/>
      <c r="Z819" s="61"/>
    </row>
    <row r="820" ht="15.75" customHeight="1">
      <c r="A820" s="61"/>
      <c r="B820" s="2"/>
      <c r="C820" s="3"/>
      <c r="D820" s="4"/>
      <c r="E820" s="61"/>
      <c r="F820" s="61"/>
      <c r="G820" s="61"/>
      <c r="H820" s="61"/>
      <c r="I820" s="61"/>
      <c r="J820" s="61"/>
      <c r="K820" s="61"/>
      <c r="L820" s="61"/>
      <c r="M820" s="61"/>
      <c r="N820" s="61"/>
      <c r="O820" s="61"/>
      <c r="P820" s="61"/>
      <c r="Q820" s="61"/>
      <c r="R820" s="61"/>
      <c r="S820" s="61"/>
      <c r="T820" s="61"/>
      <c r="U820" s="61"/>
      <c r="V820" s="61"/>
      <c r="W820" s="61"/>
      <c r="X820" s="61"/>
      <c r="Y820" s="61"/>
      <c r="Z820" s="61"/>
    </row>
    <row r="821" ht="15.75" customHeight="1">
      <c r="A821" s="61"/>
      <c r="B821" s="2"/>
      <c r="C821" s="3"/>
      <c r="D821" s="4"/>
      <c r="E821" s="61"/>
      <c r="F821" s="61"/>
      <c r="G821" s="61"/>
      <c r="H821" s="61"/>
      <c r="I821" s="61"/>
      <c r="J821" s="61"/>
      <c r="K821" s="61"/>
      <c r="L821" s="61"/>
      <c r="M821" s="61"/>
      <c r="N821" s="61"/>
      <c r="O821" s="61"/>
      <c r="P821" s="61"/>
      <c r="Q821" s="61"/>
      <c r="R821" s="61"/>
      <c r="S821" s="61"/>
      <c r="T821" s="61"/>
      <c r="U821" s="61"/>
      <c r="V821" s="61"/>
      <c r="W821" s="61"/>
      <c r="X821" s="61"/>
      <c r="Y821" s="61"/>
      <c r="Z821" s="61"/>
    </row>
    <row r="822" ht="15.75" customHeight="1">
      <c r="A822" s="61"/>
      <c r="B822" s="2"/>
      <c r="C822" s="3"/>
      <c r="D822" s="4"/>
      <c r="E822" s="61"/>
      <c r="F822" s="61"/>
      <c r="G822" s="61"/>
      <c r="H822" s="61"/>
      <c r="I822" s="61"/>
      <c r="J822" s="61"/>
      <c r="K822" s="61"/>
      <c r="L822" s="61"/>
      <c r="M822" s="61"/>
      <c r="N822" s="61"/>
      <c r="O822" s="61"/>
      <c r="P822" s="61"/>
      <c r="Q822" s="61"/>
      <c r="R822" s="61"/>
      <c r="S822" s="61"/>
      <c r="T822" s="61"/>
      <c r="U822" s="61"/>
      <c r="V822" s="61"/>
      <c r="W822" s="61"/>
      <c r="X822" s="61"/>
      <c r="Y822" s="61"/>
      <c r="Z822" s="61"/>
    </row>
    <row r="823" ht="15.75" customHeight="1">
      <c r="A823" s="61"/>
      <c r="B823" s="2"/>
      <c r="C823" s="3"/>
      <c r="D823" s="4"/>
      <c r="E823" s="61"/>
      <c r="F823" s="61"/>
      <c r="G823" s="61"/>
      <c r="H823" s="61"/>
      <c r="I823" s="61"/>
      <c r="J823" s="61"/>
      <c r="K823" s="61"/>
      <c r="L823" s="61"/>
      <c r="M823" s="61"/>
      <c r="N823" s="61"/>
      <c r="O823" s="61"/>
      <c r="P823" s="61"/>
      <c r="Q823" s="61"/>
      <c r="R823" s="61"/>
      <c r="S823" s="61"/>
      <c r="T823" s="61"/>
      <c r="U823" s="61"/>
      <c r="V823" s="61"/>
      <c r="W823" s="61"/>
      <c r="X823" s="61"/>
      <c r="Y823" s="61"/>
      <c r="Z823" s="61"/>
    </row>
    <row r="824" ht="15.75" customHeight="1">
      <c r="A824" s="61"/>
      <c r="B824" s="2"/>
      <c r="C824" s="3"/>
      <c r="D824" s="4"/>
      <c r="E824" s="61"/>
      <c r="F824" s="61"/>
      <c r="G824" s="61"/>
      <c r="H824" s="61"/>
      <c r="I824" s="61"/>
      <c r="J824" s="61"/>
      <c r="K824" s="61"/>
      <c r="L824" s="61"/>
      <c r="M824" s="61"/>
      <c r="N824" s="61"/>
      <c r="O824" s="61"/>
      <c r="P824" s="61"/>
      <c r="Q824" s="61"/>
      <c r="R824" s="61"/>
      <c r="S824" s="61"/>
      <c r="T824" s="61"/>
      <c r="U824" s="61"/>
      <c r="V824" s="61"/>
      <c r="W824" s="61"/>
      <c r="X824" s="61"/>
      <c r="Y824" s="61"/>
      <c r="Z824" s="61"/>
    </row>
    <row r="825" ht="15.75" customHeight="1">
      <c r="A825" s="61"/>
      <c r="B825" s="2"/>
      <c r="C825" s="3"/>
      <c r="D825" s="4"/>
      <c r="E825" s="61"/>
      <c r="F825" s="61"/>
      <c r="G825" s="61"/>
      <c r="H825" s="61"/>
      <c r="I825" s="61"/>
      <c r="J825" s="61"/>
      <c r="K825" s="61"/>
      <c r="L825" s="61"/>
      <c r="M825" s="61"/>
      <c r="N825" s="61"/>
      <c r="O825" s="61"/>
      <c r="P825" s="61"/>
      <c r="Q825" s="61"/>
      <c r="R825" s="61"/>
      <c r="S825" s="61"/>
      <c r="T825" s="61"/>
      <c r="U825" s="61"/>
      <c r="V825" s="61"/>
      <c r="W825" s="61"/>
      <c r="X825" s="61"/>
      <c r="Y825" s="61"/>
      <c r="Z825" s="61"/>
    </row>
    <row r="826" ht="15.75" customHeight="1">
      <c r="A826" s="61"/>
      <c r="B826" s="2"/>
      <c r="C826" s="3"/>
      <c r="D826" s="4"/>
      <c r="E826" s="61"/>
      <c r="F826" s="61"/>
      <c r="G826" s="61"/>
      <c r="H826" s="61"/>
      <c r="I826" s="61"/>
      <c r="J826" s="61"/>
      <c r="K826" s="61"/>
      <c r="L826" s="61"/>
      <c r="M826" s="61"/>
      <c r="N826" s="61"/>
      <c r="O826" s="61"/>
      <c r="P826" s="61"/>
      <c r="Q826" s="61"/>
      <c r="R826" s="61"/>
      <c r="S826" s="61"/>
      <c r="T826" s="61"/>
      <c r="U826" s="61"/>
      <c r="V826" s="61"/>
      <c r="W826" s="61"/>
      <c r="X826" s="61"/>
      <c r="Y826" s="61"/>
      <c r="Z826" s="61"/>
    </row>
    <row r="827" ht="15.75" customHeight="1">
      <c r="A827" s="61"/>
      <c r="B827" s="2"/>
      <c r="C827" s="3"/>
      <c r="D827" s="4"/>
      <c r="E827" s="61"/>
      <c r="F827" s="61"/>
      <c r="G827" s="61"/>
      <c r="H827" s="61"/>
      <c r="I827" s="61"/>
      <c r="J827" s="61"/>
      <c r="K827" s="61"/>
      <c r="L827" s="61"/>
      <c r="M827" s="61"/>
      <c r="N827" s="61"/>
      <c r="O827" s="61"/>
      <c r="P827" s="61"/>
      <c r="Q827" s="61"/>
      <c r="R827" s="61"/>
      <c r="S827" s="61"/>
      <c r="T827" s="61"/>
      <c r="U827" s="61"/>
      <c r="V827" s="61"/>
      <c r="W827" s="61"/>
      <c r="X827" s="61"/>
      <c r="Y827" s="61"/>
      <c r="Z827" s="61"/>
    </row>
    <row r="828" ht="15.75" customHeight="1">
      <c r="A828" s="61"/>
      <c r="B828" s="2"/>
      <c r="C828" s="3"/>
      <c r="D828" s="4"/>
      <c r="E828" s="61"/>
      <c r="F828" s="61"/>
      <c r="G828" s="61"/>
      <c r="H828" s="61"/>
      <c r="I828" s="61"/>
      <c r="J828" s="61"/>
      <c r="K828" s="61"/>
      <c r="L828" s="61"/>
      <c r="M828" s="61"/>
      <c r="N828" s="61"/>
      <c r="O828" s="61"/>
      <c r="P828" s="61"/>
      <c r="Q828" s="61"/>
      <c r="R828" s="61"/>
      <c r="S828" s="61"/>
      <c r="T828" s="61"/>
      <c r="U828" s="61"/>
      <c r="V828" s="61"/>
      <c r="W828" s="61"/>
      <c r="X828" s="61"/>
      <c r="Y828" s="61"/>
      <c r="Z828" s="61"/>
    </row>
    <row r="829" ht="15.75" customHeight="1">
      <c r="A829" s="61"/>
      <c r="B829" s="2"/>
      <c r="C829" s="3"/>
      <c r="D829" s="4"/>
      <c r="E829" s="61"/>
      <c r="F829" s="61"/>
      <c r="G829" s="61"/>
      <c r="H829" s="61"/>
      <c r="I829" s="61"/>
      <c r="J829" s="61"/>
      <c r="K829" s="61"/>
      <c r="L829" s="61"/>
      <c r="M829" s="61"/>
      <c r="N829" s="61"/>
      <c r="O829" s="61"/>
      <c r="P829" s="61"/>
      <c r="Q829" s="61"/>
      <c r="R829" s="61"/>
      <c r="S829" s="61"/>
      <c r="T829" s="61"/>
      <c r="U829" s="61"/>
      <c r="V829" s="61"/>
      <c r="W829" s="61"/>
      <c r="X829" s="61"/>
      <c r="Y829" s="61"/>
      <c r="Z829" s="61"/>
    </row>
    <row r="830" ht="15.75" customHeight="1">
      <c r="A830" s="61"/>
      <c r="B830" s="2"/>
      <c r="C830" s="3"/>
      <c r="D830" s="4"/>
      <c r="E830" s="61"/>
      <c r="F830" s="61"/>
      <c r="G830" s="61"/>
      <c r="H830" s="61"/>
      <c r="I830" s="61"/>
      <c r="J830" s="61"/>
      <c r="K830" s="61"/>
      <c r="L830" s="61"/>
      <c r="M830" s="61"/>
      <c r="N830" s="61"/>
      <c r="O830" s="61"/>
      <c r="P830" s="61"/>
      <c r="Q830" s="61"/>
      <c r="R830" s="61"/>
      <c r="S830" s="61"/>
      <c r="T830" s="61"/>
      <c r="U830" s="61"/>
      <c r="V830" s="61"/>
      <c r="W830" s="61"/>
      <c r="X830" s="61"/>
      <c r="Y830" s="61"/>
      <c r="Z830" s="61"/>
    </row>
    <row r="831" ht="15.75" customHeight="1">
      <c r="A831" s="61"/>
      <c r="B831" s="2"/>
      <c r="C831" s="3"/>
      <c r="D831" s="4"/>
      <c r="E831" s="61"/>
      <c r="F831" s="61"/>
      <c r="G831" s="61"/>
      <c r="H831" s="61"/>
      <c r="I831" s="61"/>
      <c r="J831" s="61"/>
      <c r="K831" s="61"/>
      <c r="L831" s="61"/>
      <c r="M831" s="61"/>
      <c r="N831" s="61"/>
      <c r="O831" s="61"/>
      <c r="P831" s="61"/>
      <c r="Q831" s="61"/>
      <c r="R831" s="61"/>
      <c r="S831" s="61"/>
      <c r="T831" s="61"/>
      <c r="U831" s="61"/>
      <c r="V831" s="61"/>
      <c r="W831" s="61"/>
      <c r="X831" s="61"/>
      <c r="Y831" s="61"/>
      <c r="Z831" s="61"/>
    </row>
    <row r="832" ht="15.75" customHeight="1">
      <c r="A832" s="61"/>
      <c r="B832" s="2"/>
      <c r="C832" s="3"/>
      <c r="D832" s="4"/>
      <c r="E832" s="61"/>
      <c r="F832" s="61"/>
      <c r="G832" s="61"/>
      <c r="H832" s="61"/>
      <c r="I832" s="61"/>
      <c r="J832" s="61"/>
      <c r="K832" s="61"/>
      <c r="L832" s="61"/>
      <c r="M832" s="61"/>
      <c r="N832" s="61"/>
      <c r="O832" s="61"/>
      <c r="P832" s="61"/>
      <c r="Q832" s="61"/>
      <c r="R832" s="61"/>
      <c r="S832" s="61"/>
      <c r="T832" s="61"/>
      <c r="U832" s="61"/>
      <c r="V832" s="61"/>
      <c r="W832" s="61"/>
      <c r="X832" s="61"/>
      <c r="Y832" s="61"/>
      <c r="Z832" s="61"/>
    </row>
    <row r="833" ht="15.75" customHeight="1">
      <c r="A833" s="61"/>
      <c r="B833" s="2"/>
      <c r="C833" s="3"/>
      <c r="D833" s="4"/>
      <c r="E833" s="61"/>
      <c r="F833" s="61"/>
      <c r="G833" s="61"/>
      <c r="H833" s="61"/>
      <c r="I833" s="61"/>
      <c r="J833" s="61"/>
      <c r="K833" s="61"/>
      <c r="L833" s="61"/>
      <c r="M833" s="61"/>
      <c r="N833" s="61"/>
      <c r="O833" s="61"/>
      <c r="P833" s="61"/>
      <c r="Q833" s="61"/>
      <c r="R833" s="61"/>
      <c r="S833" s="61"/>
      <c r="T833" s="61"/>
      <c r="U833" s="61"/>
      <c r="V833" s="61"/>
      <c r="W833" s="61"/>
      <c r="X833" s="61"/>
      <c r="Y833" s="61"/>
      <c r="Z833" s="61"/>
    </row>
    <row r="834" ht="15.75" customHeight="1">
      <c r="A834" s="61"/>
      <c r="B834" s="2"/>
      <c r="C834" s="3"/>
      <c r="D834" s="4"/>
      <c r="E834" s="61"/>
      <c r="F834" s="61"/>
      <c r="G834" s="61"/>
      <c r="H834" s="61"/>
      <c r="I834" s="61"/>
      <c r="J834" s="61"/>
      <c r="K834" s="61"/>
      <c r="L834" s="61"/>
      <c r="M834" s="61"/>
      <c r="N834" s="61"/>
      <c r="O834" s="61"/>
      <c r="P834" s="61"/>
      <c r="Q834" s="61"/>
      <c r="R834" s="61"/>
      <c r="S834" s="61"/>
      <c r="T834" s="61"/>
      <c r="U834" s="61"/>
      <c r="V834" s="61"/>
      <c r="W834" s="61"/>
      <c r="X834" s="61"/>
      <c r="Y834" s="61"/>
      <c r="Z834" s="61"/>
    </row>
    <row r="835" ht="15.75" customHeight="1">
      <c r="A835" s="61"/>
      <c r="B835" s="2"/>
      <c r="C835" s="3"/>
      <c r="D835" s="4"/>
      <c r="E835" s="61"/>
      <c r="F835" s="61"/>
      <c r="G835" s="61"/>
      <c r="H835" s="61"/>
      <c r="I835" s="61"/>
      <c r="J835" s="61"/>
      <c r="K835" s="61"/>
      <c r="L835" s="61"/>
      <c r="M835" s="61"/>
      <c r="N835" s="61"/>
      <c r="O835" s="61"/>
      <c r="P835" s="61"/>
      <c r="Q835" s="61"/>
      <c r="R835" s="61"/>
      <c r="S835" s="61"/>
      <c r="T835" s="61"/>
      <c r="U835" s="61"/>
      <c r="V835" s="61"/>
      <c r="W835" s="61"/>
      <c r="X835" s="61"/>
      <c r="Y835" s="61"/>
      <c r="Z835" s="61"/>
    </row>
    <row r="836" ht="15.75" customHeight="1">
      <c r="A836" s="61"/>
      <c r="B836" s="2"/>
      <c r="C836" s="3"/>
      <c r="D836" s="4"/>
      <c r="E836" s="61"/>
      <c r="F836" s="61"/>
      <c r="G836" s="61"/>
      <c r="H836" s="61"/>
      <c r="I836" s="61"/>
      <c r="J836" s="61"/>
      <c r="K836" s="61"/>
      <c r="L836" s="61"/>
      <c r="M836" s="61"/>
      <c r="N836" s="61"/>
      <c r="O836" s="61"/>
      <c r="P836" s="61"/>
      <c r="Q836" s="61"/>
      <c r="R836" s="61"/>
      <c r="S836" s="61"/>
      <c r="T836" s="61"/>
      <c r="U836" s="61"/>
      <c r="V836" s="61"/>
      <c r="W836" s="61"/>
      <c r="X836" s="61"/>
      <c r="Y836" s="61"/>
      <c r="Z836" s="61"/>
    </row>
    <row r="837" ht="15.75" customHeight="1">
      <c r="A837" s="61"/>
      <c r="B837" s="2"/>
      <c r="C837" s="3"/>
      <c r="D837" s="4"/>
      <c r="E837" s="61"/>
      <c r="F837" s="61"/>
      <c r="G837" s="61"/>
      <c r="H837" s="61"/>
      <c r="I837" s="61"/>
      <c r="J837" s="61"/>
      <c r="K837" s="61"/>
      <c r="L837" s="61"/>
      <c r="M837" s="61"/>
      <c r="N837" s="61"/>
      <c r="O837" s="61"/>
      <c r="P837" s="61"/>
      <c r="Q837" s="61"/>
      <c r="R837" s="61"/>
      <c r="S837" s="61"/>
      <c r="T837" s="61"/>
      <c r="U837" s="61"/>
      <c r="V837" s="61"/>
      <c r="W837" s="61"/>
      <c r="X837" s="61"/>
      <c r="Y837" s="61"/>
      <c r="Z837" s="61"/>
    </row>
    <row r="838" ht="15.75" customHeight="1">
      <c r="A838" s="61"/>
      <c r="B838" s="2"/>
      <c r="C838" s="3"/>
      <c r="D838" s="4"/>
      <c r="E838" s="61"/>
      <c r="F838" s="61"/>
      <c r="G838" s="61"/>
      <c r="H838" s="61"/>
      <c r="I838" s="61"/>
      <c r="J838" s="61"/>
      <c r="K838" s="61"/>
      <c r="L838" s="61"/>
      <c r="M838" s="61"/>
      <c r="N838" s="61"/>
      <c r="O838" s="61"/>
      <c r="P838" s="61"/>
      <c r="Q838" s="61"/>
      <c r="R838" s="61"/>
      <c r="S838" s="61"/>
      <c r="T838" s="61"/>
      <c r="U838" s="61"/>
      <c r="V838" s="61"/>
      <c r="W838" s="61"/>
      <c r="X838" s="61"/>
      <c r="Y838" s="61"/>
      <c r="Z838" s="61"/>
    </row>
    <row r="839" ht="15.75" customHeight="1">
      <c r="A839" s="61"/>
      <c r="B839" s="2"/>
      <c r="C839" s="3"/>
      <c r="D839" s="4"/>
      <c r="E839" s="61"/>
      <c r="F839" s="61"/>
      <c r="G839" s="61"/>
      <c r="H839" s="61"/>
      <c r="I839" s="61"/>
      <c r="J839" s="61"/>
      <c r="K839" s="61"/>
      <c r="L839" s="61"/>
      <c r="M839" s="61"/>
      <c r="N839" s="61"/>
      <c r="O839" s="61"/>
      <c r="P839" s="61"/>
      <c r="Q839" s="61"/>
      <c r="R839" s="61"/>
      <c r="S839" s="61"/>
      <c r="T839" s="61"/>
      <c r="U839" s="61"/>
      <c r="V839" s="61"/>
      <c r="W839" s="61"/>
      <c r="X839" s="61"/>
      <c r="Y839" s="61"/>
      <c r="Z839" s="61"/>
    </row>
    <row r="840" ht="15.75" customHeight="1">
      <c r="A840" s="61"/>
      <c r="B840" s="2"/>
      <c r="C840" s="3"/>
      <c r="D840" s="4"/>
      <c r="E840" s="61"/>
      <c r="F840" s="61"/>
      <c r="G840" s="61"/>
      <c r="H840" s="61"/>
      <c r="I840" s="61"/>
      <c r="J840" s="61"/>
      <c r="K840" s="61"/>
      <c r="L840" s="61"/>
      <c r="M840" s="61"/>
      <c r="N840" s="61"/>
      <c r="O840" s="61"/>
      <c r="P840" s="61"/>
      <c r="Q840" s="61"/>
      <c r="R840" s="61"/>
      <c r="S840" s="61"/>
      <c r="T840" s="61"/>
      <c r="U840" s="61"/>
      <c r="V840" s="61"/>
      <c r="W840" s="61"/>
      <c r="X840" s="61"/>
      <c r="Y840" s="61"/>
      <c r="Z840" s="61"/>
    </row>
    <row r="841" ht="15.75" customHeight="1">
      <c r="A841" s="61"/>
      <c r="B841" s="2"/>
      <c r="C841" s="3"/>
      <c r="D841" s="4"/>
      <c r="E841" s="61"/>
      <c r="F841" s="61"/>
      <c r="G841" s="61"/>
      <c r="H841" s="61"/>
      <c r="I841" s="61"/>
      <c r="J841" s="61"/>
      <c r="K841" s="61"/>
      <c r="L841" s="61"/>
      <c r="M841" s="61"/>
      <c r="N841" s="61"/>
      <c r="O841" s="61"/>
      <c r="P841" s="61"/>
      <c r="Q841" s="61"/>
      <c r="R841" s="61"/>
      <c r="S841" s="61"/>
      <c r="T841" s="61"/>
      <c r="U841" s="61"/>
      <c r="V841" s="61"/>
      <c r="W841" s="61"/>
      <c r="X841" s="61"/>
      <c r="Y841" s="61"/>
      <c r="Z841" s="61"/>
    </row>
    <row r="842" ht="15.75" customHeight="1">
      <c r="A842" s="61"/>
      <c r="B842" s="2"/>
      <c r="C842" s="3"/>
      <c r="D842" s="4"/>
      <c r="E842" s="61"/>
      <c r="F842" s="61"/>
      <c r="G842" s="61"/>
      <c r="H842" s="61"/>
      <c r="I842" s="61"/>
      <c r="J842" s="61"/>
      <c r="K842" s="61"/>
      <c r="L842" s="61"/>
      <c r="M842" s="61"/>
      <c r="N842" s="61"/>
      <c r="O842" s="61"/>
      <c r="P842" s="61"/>
      <c r="Q842" s="61"/>
      <c r="R842" s="61"/>
      <c r="S842" s="61"/>
      <c r="T842" s="61"/>
      <c r="U842" s="61"/>
      <c r="V842" s="61"/>
      <c r="W842" s="61"/>
      <c r="X842" s="61"/>
      <c r="Y842" s="61"/>
      <c r="Z842" s="61"/>
    </row>
    <row r="843" ht="15.75" customHeight="1">
      <c r="A843" s="61"/>
      <c r="B843" s="2"/>
      <c r="C843" s="3"/>
      <c r="D843" s="4"/>
      <c r="E843" s="61"/>
      <c r="F843" s="61"/>
      <c r="G843" s="61"/>
      <c r="H843" s="61"/>
      <c r="I843" s="61"/>
      <c r="J843" s="61"/>
      <c r="K843" s="61"/>
      <c r="L843" s="61"/>
      <c r="M843" s="61"/>
      <c r="N843" s="61"/>
      <c r="O843" s="61"/>
      <c r="P843" s="61"/>
      <c r="Q843" s="61"/>
      <c r="R843" s="61"/>
      <c r="S843" s="61"/>
      <c r="T843" s="61"/>
      <c r="U843" s="61"/>
      <c r="V843" s="61"/>
      <c r="W843" s="61"/>
      <c r="X843" s="61"/>
      <c r="Y843" s="61"/>
      <c r="Z843" s="61"/>
    </row>
    <row r="844" ht="15.75" customHeight="1">
      <c r="A844" s="61"/>
      <c r="B844" s="2"/>
      <c r="C844" s="3"/>
      <c r="D844" s="4"/>
      <c r="E844" s="61"/>
      <c r="F844" s="61"/>
      <c r="G844" s="61"/>
      <c r="H844" s="61"/>
      <c r="I844" s="61"/>
      <c r="J844" s="61"/>
      <c r="K844" s="61"/>
      <c r="L844" s="61"/>
      <c r="M844" s="61"/>
      <c r="N844" s="61"/>
      <c r="O844" s="61"/>
      <c r="P844" s="61"/>
      <c r="Q844" s="61"/>
      <c r="R844" s="61"/>
      <c r="S844" s="61"/>
      <c r="T844" s="61"/>
      <c r="U844" s="61"/>
      <c r="V844" s="61"/>
      <c r="W844" s="61"/>
      <c r="X844" s="61"/>
      <c r="Y844" s="61"/>
      <c r="Z844" s="61"/>
    </row>
    <row r="845" ht="15.75" customHeight="1">
      <c r="A845" s="61"/>
      <c r="B845" s="2"/>
      <c r="C845" s="3"/>
      <c r="D845" s="4"/>
      <c r="E845" s="61"/>
      <c r="F845" s="61"/>
      <c r="G845" s="61"/>
      <c r="H845" s="61"/>
      <c r="I845" s="61"/>
      <c r="J845" s="61"/>
      <c r="K845" s="61"/>
      <c r="L845" s="61"/>
      <c r="M845" s="61"/>
      <c r="N845" s="61"/>
      <c r="O845" s="61"/>
      <c r="P845" s="61"/>
      <c r="Q845" s="61"/>
      <c r="R845" s="61"/>
      <c r="S845" s="61"/>
      <c r="T845" s="61"/>
      <c r="U845" s="61"/>
      <c r="V845" s="61"/>
      <c r="W845" s="61"/>
      <c r="X845" s="61"/>
      <c r="Y845" s="61"/>
      <c r="Z845" s="61"/>
    </row>
    <row r="846" ht="15.75" customHeight="1">
      <c r="A846" s="61"/>
      <c r="B846" s="2"/>
      <c r="C846" s="3"/>
      <c r="D846" s="4"/>
      <c r="E846" s="61"/>
      <c r="F846" s="61"/>
      <c r="G846" s="61"/>
      <c r="H846" s="61"/>
      <c r="I846" s="61"/>
      <c r="J846" s="61"/>
      <c r="K846" s="61"/>
      <c r="L846" s="61"/>
      <c r="M846" s="61"/>
      <c r="N846" s="61"/>
      <c r="O846" s="61"/>
      <c r="P846" s="61"/>
      <c r="Q846" s="61"/>
      <c r="R846" s="61"/>
      <c r="S846" s="61"/>
      <c r="T846" s="61"/>
      <c r="U846" s="61"/>
      <c r="V846" s="61"/>
      <c r="W846" s="61"/>
      <c r="X846" s="61"/>
      <c r="Y846" s="61"/>
      <c r="Z846" s="61"/>
    </row>
    <row r="847" ht="15.75" customHeight="1">
      <c r="A847" s="61"/>
      <c r="B847" s="2"/>
      <c r="C847" s="3"/>
      <c r="D847" s="4"/>
      <c r="E847" s="61"/>
      <c r="F847" s="61"/>
      <c r="G847" s="61"/>
      <c r="H847" s="61"/>
      <c r="I847" s="61"/>
      <c r="J847" s="61"/>
      <c r="K847" s="61"/>
      <c r="L847" s="61"/>
      <c r="M847" s="61"/>
      <c r="N847" s="61"/>
      <c r="O847" s="61"/>
      <c r="P847" s="61"/>
      <c r="Q847" s="61"/>
      <c r="R847" s="61"/>
      <c r="S847" s="61"/>
      <c r="T847" s="61"/>
      <c r="U847" s="61"/>
      <c r="V847" s="61"/>
      <c r="W847" s="61"/>
      <c r="X847" s="61"/>
      <c r="Y847" s="61"/>
      <c r="Z847" s="61"/>
    </row>
    <row r="848" ht="15.75" customHeight="1">
      <c r="A848" s="61"/>
      <c r="B848" s="2"/>
      <c r="C848" s="3"/>
      <c r="D848" s="4"/>
      <c r="E848" s="61"/>
      <c r="F848" s="61"/>
      <c r="G848" s="61"/>
      <c r="H848" s="61"/>
      <c r="I848" s="61"/>
      <c r="J848" s="61"/>
      <c r="K848" s="61"/>
      <c r="L848" s="61"/>
      <c r="M848" s="61"/>
      <c r="N848" s="61"/>
      <c r="O848" s="61"/>
      <c r="P848" s="61"/>
      <c r="Q848" s="61"/>
      <c r="R848" s="61"/>
      <c r="S848" s="61"/>
      <c r="T848" s="61"/>
      <c r="U848" s="61"/>
      <c r="V848" s="61"/>
      <c r="W848" s="61"/>
      <c r="X848" s="61"/>
      <c r="Y848" s="61"/>
      <c r="Z848" s="61"/>
    </row>
    <row r="849" ht="15.75" customHeight="1">
      <c r="A849" s="61"/>
      <c r="B849" s="2"/>
      <c r="C849" s="3"/>
      <c r="D849" s="4"/>
      <c r="E849" s="61"/>
      <c r="F849" s="61"/>
      <c r="G849" s="61"/>
      <c r="H849" s="61"/>
      <c r="I849" s="61"/>
      <c r="J849" s="61"/>
      <c r="K849" s="61"/>
      <c r="L849" s="61"/>
      <c r="M849" s="61"/>
      <c r="N849" s="61"/>
      <c r="O849" s="61"/>
      <c r="P849" s="61"/>
      <c r="Q849" s="61"/>
      <c r="R849" s="61"/>
      <c r="S849" s="61"/>
      <c r="T849" s="61"/>
      <c r="U849" s="61"/>
      <c r="V849" s="61"/>
      <c r="W849" s="61"/>
      <c r="X849" s="61"/>
      <c r="Y849" s="61"/>
      <c r="Z849" s="61"/>
    </row>
    <row r="850" ht="15.75" customHeight="1">
      <c r="A850" s="61"/>
      <c r="B850" s="2"/>
      <c r="C850" s="3"/>
      <c r="D850" s="4"/>
      <c r="E850" s="61"/>
      <c r="F850" s="61"/>
      <c r="G850" s="61"/>
      <c r="H850" s="61"/>
      <c r="I850" s="61"/>
      <c r="J850" s="61"/>
      <c r="K850" s="61"/>
      <c r="L850" s="61"/>
      <c r="M850" s="61"/>
      <c r="N850" s="61"/>
      <c r="O850" s="61"/>
      <c r="P850" s="61"/>
      <c r="Q850" s="61"/>
      <c r="R850" s="61"/>
      <c r="S850" s="61"/>
      <c r="T850" s="61"/>
      <c r="U850" s="61"/>
      <c r="V850" s="61"/>
      <c r="W850" s="61"/>
      <c r="X850" s="61"/>
      <c r="Y850" s="61"/>
      <c r="Z850" s="61"/>
    </row>
    <row r="851" ht="15.75" customHeight="1">
      <c r="A851" s="61"/>
      <c r="B851" s="2"/>
      <c r="C851" s="3"/>
      <c r="D851" s="4"/>
      <c r="E851" s="61"/>
      <c r="F851" s="61"/>
      <c r="G851" s="61"/>
      <c r="H851" s="61"/>
      <c r="I851" s="61"/>
      <c r="J851" s="61"/>
      <c r="K851" s="61"/>
      <c r="L851" s="61"/>
      <c r="M851" s="61"/>
      <c r="N851" s="61"/>
      <c r="O851" s="61"/>
      <c r="P851" s="61"/>
      <c r="Q851" s="61"/>
      <c r="R851" s="61"/>
      <c r="S851" s="61"/>
      <c r="T851" s="61"/>
      <c r="U851" s="61"/>
      <c r="V851" s="61"/>
      <c r="W851" s="61"/>
      <c r="X851" s="61"/>
      <c r="Y851" s="61"/>
      <c r="Z851" s="61"/>
    </row>
    <row r="852" ht="15.75" customHeight="1">
      <c r="A852" s="61"/>
      <c r="B852" s="2"/>
      <c r="C852" s="3"/>
      <c r="D852" s="4"/>
      <c r="E852" s="61"/>
      <c r="F852" s="61"/>
      <c r="G852" s="61"/>
      <c r="H852" s="61"/>
      <c r="I852" s="61"/>
      <c r="J852" s="61"/>
      <c r="K852" s="61"/>
      <c r="L852" s="61"/>
      <c r="M852" s="61"/>
      <c r="N852" s="61"/>
      <c r="O852" s="61"/>
      <c r="P852" s="61"/>
      <c r="Q852" s="61"/>
      <c r="R852" s="61"/>
      <c r="S852" s="61"/>
      <c r="T852" s="61"/>
      <c r="U852" s="61"/>
      <c r="V852" s="61"/>
      <c r="W852" s="61"/>
      <c r="X852" s="61"/>
      <c r="Y852" s="61"/>
      <c r="Z852" s="61"/>
    </row>
    <row r="853" ht="15.75" customHeight="1">
      <c r="A853" s="61"/>
      <c r="B853" s="2"/>
      <c r="C853" s="3"/>
      <c r="D853" s="4"/>
      <c r="E853" s="61"/>
      <c r="F853" s="61"/>
      <c r="G853" s="61"/>
      <c r="H853" s="61"/>
      <c r="I853" s="61"/>
      <c r="J853" s="61"/>
      <c r="K853" s="61"/>
      <c r="L853" s="61"/>
      <c r="M853" s="61"/>
      <c r="N853" s="61"/>
      <c r="O853" s="61"/>
      <c r="P853" s="61"/>
      <c r="Q853" s="61"/>
      <c r="R853" s="61"/>
      <c r="S853" s="61"/>
      <c r="T853" s="61"/>
      <c r="U853" s="61"/>
      <c r="V853" s="61"/>
      <c r="W853" s="61"/>
      <c r="X853" s="61"/>
      <c r="Y853" s="61"/>
      <c r="Z853" s="61"/>
    </row>
    <row r="854" ht="15.75" customHeight="1">
      <c r="A854" s="61"/>
      <c r="B854" s="2"/>
      <c r="C854" s="3"/>
      <c r="D854" s="4"/>
      <c r="E854" s="61"/>
      <c r="F854" s="61"/>
      <c r="G854" s="61"/>
      <c r="H854" s="61"/>
      <c r="I854" s="61"/>
      <c r="J854" s="61"/>
      <c r="K854" s="61"/>
      <c r="L854" s="61"/>
      <c r="M854" s="61"/>
      <c r="N854" s="61"/>
      <c r="O854" s="61"/>
      <c r="P854" s="61"/>
      <c r="Q854" s="61"/>
      <c r="R854" s="61"/>
      <c r="S854" s="61"/>
      <c r="T854" s="61"/>
      <c r="U854" s="61"/>
      <c r="V854" s="61"/>
      <c r="W854" s="61"/>
      <c r="X854" s="61"/>
      <c r="Y854" s="61"/>
      <c r="Z854" s="61"/>
    </row>
    <row r="855" ht="15.75" customHeight="1">
      <c r="A855" s="61"/>
      <c r="B855" s="2"/>
      <c r="C855" s="3"/>
      <c r="D855" s="4"/>
      <c r="E855" s="61"/>
      <c r="F855" s="61"/>
      <c r="G855" s="61"/>
      <c r="H855" s="61"/>
      <c r="I855" s="61"/>
      <c r="J855" s="61"/>
      <c r="K855" s="61"/>
      <c r="L855" s="61"/>
      <c r="M855" s="61"/>
      <c r="N855" s="61"/>
      <c r="O855" s="61"/>
      <c r="P855" s="61"/>
      <c r="Q855" s="61"/>
      <c r="R855" s="61"/>
      <c r="S855" s="61"/>
      <c r="T855" s="61"/>
      <c r="U855" s="61"/>
      <c r="V855" s="61"/>
      <c r="W855" s="61"/>
      <c r="X855" s="61"/>
      <c r="Y855" s="61"/>
      <c r="Z855" s="61"/>
    </row>
    <row r="856" ht="15.75" customHeight="1">
      <c r="A856" s="61"/>
      <c r="B856" s="2"/>
      <c r="C856" s="3"/>
      <c r="D856" s="4"/>
      <c r="E856" s="61"/>
      <c r="F856" s="61"/>
      <c r="G856" s="61"/>
      <c r="H856" s="61"/>
      <c r="I856" s="61"/>
      <c r="J856" s="61"/>
      <c r="K856" s="61"/>
      <c r="L856" s="61"/>
      <c r="M856" s="61"/>
      <c r="N856" s="61"/>
      <c r="O856" s="61"/>
      <c r="P856" s="61"/>
      <c r="Q856" s="61"/>
      <c r="R856" s="61"/>
      <c r="S856" s="61"/>
      <c r="T856" s="61"/>
      <c r="U856" s="61"/>
      <c r="V856" s="61"/>
      <c r="W856" s="61"/>
      <c r="X856" s="61"/>
      <c r="Y856" s="61"/>
      <c r="Z856" s="61"/>
    </row>
    <row r="857" ht="15.75" customHeight="1">
      <c r="A857" s="61"/>
      <c r="B857" s="2"/>
      <c r="C857" s="3"/>
      <c r="D857" s="4"/>
      <c r="E857" s="61"/>
      <c r="F857" s="61"/>
      <c r="G857" s="61"/>
      <c r="H857" s="61"/>
      <c r="I857" s="61"/>
      <c r="J857" s="61"/>
      <c r="K857" s="61"/>
      <c r="L857" s="61"/>
      <c r="M857" s="61"/>
      <c r="N857" s="61"/>
      <c r="O857" s="61"/>
      <c r="P857" s="61"/>
      <c r="Q857" s="61"/>
      <c r="R857" s="61"/>
      <c r="S857" s="61"/>
      <c r="T857" s="61"/>
      <c r="U857" s="61"/>
      <c r="V857" s="61"/>
      <c r="W857" s="61"/>
      <c r="X857" s="61"/>
      <c r="Y857" s="61"/>
      <c r="Z857" s="61"/>
    </row>
    <row r="858" ht="15.75" customHeight="1">
      <c r="A858" s="61"/>
      <c r="B858" s="2"/>
      <c r="C858" s="3"/>
      <c r="D858" s="4"/>
      <c r="E858" s="61"/>
      <c r="F858" s="61"/>
      <c r="G858" s="61"/>
      <c r="H858" s="61"/>
      <c r="I858" s="61"/>
      <c r="J858" s="61"/>
      <c r="K858" s="61"/>
      <c r="L858" s="61"/>
      <c r="M858" s="61"/>
      <c r="N858" s="61"/>
      <c r="O858" s="61"/>
      <c r="P858" s="61"/>
      <c r="Q858" s="61"/>
      <c r="R858" s="61"/>
      <c r="S858" s="61"/>
      <c r="T858" s="61"/>
      <c r="U858" s="61"/>
      <c r="V858" s="61"/>
      <c r="W858" s="61"/>
      <c r="X858" s="61"/>
      <c r="Y858" s="61"/>
      <c r="Z858" s="61"/>
    </row>
    <row r="859" ht="15.75" customHeight="1">
      <c r="A859" s="61"/>
      <c r="B859" s="2"/>
      <c r="C859" s="3"/>
      <c r="D859" s="4"/>
      <c r="E859" s="61"/>
      <c r="F859" s="61"/>
      <c r="G859" s="61"/>
      <c r="H859" s="61"/>
      <c r="I859" s="61"/>
      <c r="J859" s="61"/>
      <c r="K859" s="61"/>
      <c r="L859" s="61"/>
      <c r="M859" s="61"/>
      <c r="N859" s="61"/>
      <c r="O859" s="61"/>
      <c r="P859" s="61"/>
      <c r="Q859" s="61"/>
      <c r="R859" s="61"/>
      <c r="S859" s="61"/>
      <c r="T859" s="61"/>
      <c r="U859" s="61"/>
      <c r="V859" s="61"/>
      <c r="W859" s="61"/>
      <c r="X859" s="61"/>
      <c r="Y859" s="61"/>
      <c r="Z859" s="61"/>
    </row>
    <row r="860" ht="15.75" customHeight="1">
      <c r="A860" s="61"/>
      <c r="B860" s="2"/>
      <c r="C860" s="3"/>
      <c r="D860" s="4"/>
      <c r="E860" s="61"/>
      <c r="F860" s="61"/>
      <c r="G860" s="61"/>
      <c r="H860" s="61"/>
      <c r="I860" s="61"/>
      <c r="J860" s="61"/>
      <c r="K860" s="61"/>
      <c r="L860" s="61"/>
      <c r="M860" s="61"/>
      <c r="N860" s="61"/>
      <c r="O860" s="61"/>
      <c r="P860" s="61"/>
      <c r="Q860" s="61"/>
      <c r="R860" s="61"/>
      <c r="S860" s="61"/>
      <c r="T860" s="61"/>
      <c r="U860" s="61"/>
      <c r="V860" s="61"/>
      <c r="W860" s="61"/>
      <c r="X860" s="61"/>
      <c r="Y860" s="61"/>
      <c r="Z860" s="61"/>
    </row>
    <row r="861" ht="15.75" customHeight="1">
      <c r="A861" s="61"/>
      <c r="B861" s="2"/>
      <c r="C861" s="3"/>
      <c r="D861" s="4"/>
      <c r="E861" s="61"/>
      <c r="F861" s="61"/>
      <c r="G861" s="61"/>
      <c r="H861" s="61"/>
      <c r="I861" s="61"/>
      <c r="J861" s="61"/>
      <c r="K861" s="61"/>
      <c r="L861" s="61"/>
      <c r="M861" s="61"/>
      <c r="N861" s="61"/>
      <c r="O861" s="61"/>
      <c r="P861" s="61"/>
      <c r="Q861" s="61"/>
      <c r="R861" s="61"/>
      <c r="S861" s="61"/>
      <c r="T861" s="61"/>
      <c r="U861" s="61"/>
      <c r="V861" s="61"/>
      <c r="W861" s="61"/>
      <c r="X861" s="61"/>
      <c r="Y861" s="61"/>
      <c r="Z861" s="61"/>
    </row>
    <row r="862" ht="15.75" customHeight="1">
      <c r="A862" s="61"/>
      <c r="B862" s="2"/>
      <c r="C862" s="3"/>
      <c r="D862" s="4"/>
      <c r="E862" s="61"/>
      <c r="F862" s="61"/>
      <c r="G862" s="61"/>
      <c r="H862" s="61"/>
      <c r="I862" s="61"/>
      <c r="J862" s="61"/>
      <c r="K862" s="61"/>
      <c r="L862" s="61"/>
      <c r="M862" s="61"/>
      <c r="N862" s="61"/>
      <c r="O862" s="61"/>
      <c r="P862" s="61"/>
      <c r="Q862" s="61"/>
      <c r="R862" s="61"/>
      <c r="S862" s="61"/>
      <c r="T862" s="61"/>
      <c r="U862" s="61"/>
      <c r="V862" s="61"/>
      <c r="W862" s="61"/>
      <c r="X862" s="61"/>
      <c r="Y862" s="61"/>
      <c r="Z862" s="61"/>
    </row>
    <row r="863" ht="15.75" customHeight="1">
      <c r="A863" s="61"/>
      <c r="B863" s="2"/>
      <c r="C863" s="3"/>
      <c r="D863" s="4"/>
      <c r="E863" s="61"/>
      <c r="F863" s="61"/>
      <c r="G863" s="61"/>
      <c r="H863" s="61"/>
      <c r="I863" s="61"/>
      <c r="J863" s="61"/>
      <c r="K863" s="61"/>
      <c r="L863" s="61"/>
      <c r="M863" s="61"/>
      <c r="N863" s="61"/>
      <c r="O863" s="61"/>
      <c r="P863" s="61"/>
      <c r="Q863" s="61"/>
      <c r="R863" s="61"/>
      <c r="S863" s="61"/>
      <c r="T863" s="61"/>
      <c r="U863" s="61"/>
      <c r="V863" s="61"/>
      <c r="W863" s="61"/>
      <c r="X863" s="61"/>
      <c r="Y863" s="61"/>
      <c r="Z863" s="61"/>
    </row>
    <row r="864" ht="15.75" customHeight="1">
      <c r="A864" s="61"/>
      <c r="B864" s="2"/>
      <c r="C864" s="3"/>
      <c r="D864" s="4"/>
      <c r="E864" s="61"/>
      <c r="F864" s="61"/>
      <c r="G864" s="61"/>
      <c r="H864" s="61"/>
      <c r="I864" s="61"/>
      <c r="J864" s="61"/>
      <c r="K864" s="61"/>
      <c r="L864" s="61"/>
      <c r="M864" s="61"/>
      <c r="N864" s="61"/>
      <c r="O864" s="61"/>
      <c r="P864" s="61"/>
      <c r="Q864" s="61"/>
      <c r="R864" s="61"/>
      <c r="S864" s="61"/>
      <c r="T864" s="61"/>
      <c r="U864" s="61"/>
      <c r="V864" s="61"/>
      <c r="W864" s="61"/>
      <c r="X864" s="61"/>
      <c r="Y864" s="61"/>
      <c r="Z864" s="61"/>
    </row>
    <row r="865" ht="15.75" customHeight="1">
      <c r="A865" s="61"/>
      <c r="B865" s="2"/>
      <c r="C865" s="3"/>
      <c r="D865" s="4"/>
      <c r="E865" s="61"/>
      <c r="F865" s="61"/>
      <c r="G865" s="61"/>
      <c r="H865" s="61"/>
      <c r="I865" s="61"/>
      <c r="J865" s="61"/>
      <c r="K865" s="61"/>
      <c r="L865" s="61"/>
      <c r="M865" s="61"/>
      <c r="N865" s="61"/>
      <c r="O865" s="61"/>
      <c r="P865" s="61"/>
      <c r="Q865" s="61"/>
      <c r="R865" s="61"/>
      <c r="S865" s="61"/>
      <c r="T865" s="61"/>
      <c r="U865" s="61"/>
      <c r="V865" s="61"/>
      <c r="W865" s="61"/>
      <c r="X865" s="61"/>
      <c r="Y865" s="61"/>
      <c r="Z865" s="61"/>
    </row>
    <row r="866" ht="15.75" customHeight="1">
      <c r="A866" s="61"/>
      <c r="B866" s="2"/>
      <c r="C866" s="3"/>
      <c r="D866" s="4"/>
      <c r="E866" s="61"/>
      <c r="F866" s="61"/>
      <c r="G866" s="61"/>
      <c r="H866" s="61"/>
      <c r="I866" s="61"/>
      <c r="J866" s="61"/>
      <c r="K866" s="61"/>
      <c r="L866" s="61"/>
      <c r="M866" s="61"/>
      <c r="N866" s="61"/>
      <c r="O866" s="61"/>
      <c r="P866" s="61"/>
      <c r="Q866" s="61"/>
      <c r="R866" s="61"/>
      <c r="S866" s="61"/>
      <c r="T866" s="61"/>
      <c r="U866" s="61"/>
      <c r="V866" s="61"/>
      <c r="W866" s="61"/>
      <c r="X866" s="61"/>
      <c r="Y866" s="61"/>
      <c r="Z866" s="61"/>
    </row>
    <row r="867" ht="15.75" customHeight="1">
      <c r="A867" s="61"/>
      <c r="B867" s="2"/>
      <c r="C867" s="3"/>
      <c r="D867" s="4"/>
      <c r="E867" s="61"/>
      <c r="F867" s="61"/>
      <c r="G867" s="61"/>
      <c r="H867" s="61"/>
      <c r="I867" s="61"/>
      <c r="J867" s="61"/>
      <c r="K867" s="61"/>
      <c r="L867" s="61"/>
      <c r="M867" s="61"/>
      <c r="N867" s="61"/>
      <c r="O867" s="61"/>
      <c r="P867" s="61"/>
      <c r="Q867" s="61"/>
      <c r="R867" s="61"/>
      <c r="S867" s="61"/>
      <c r="T867" s="61"/>
      <c r="U867" s="61"/>
      <c r="V867" s="61"/>
      <c r="W867" s="61"/>
      <c r="X867" s="61"/>
      <c r="Y867" s="61"/>
      <c r="Z867" s="61"/>
    </row>
    <row r="868" ht="15.75" customHeight="1">
      <c r="A868" s="61"/>
      <c r="B868" s="2"/>
      <c r="C868" s="3"/>
      <c r="D868" s="4"/>
      <c r="E868" s="61"/>
      <c r="F868" s="61"/>
      <c r="G868" s="61"/>
      <c r="H868" s="61"/>
      <c r="I868" s="61"/>
      <c r="J868" s="61"/>
      <c r="K868" s="61"/>
      <c r="L868" s="61"/>
      <c r="M868" s="61"/>
      <c r="N868" s="61"/>
      <c r="O868" s="61"/>
      <c r="P868" s="61"/>
      <c r="Q868" s="61"/>
      <c r="R868" s="61"/>
      <c r="S868" s="61"/>
      <c r="T868" s="61"/>
      <c r="U868" s="61"/>
      <c r="V868" s="61"/>
      <c r="W868" s="61"/>
      <c r="X868" s="61"/>
      <c r="Y868" s="61"/>
      <c r="Z868" s="61"/>
    </row>
    <row r="869" ht="15.75" customHeight="1">
      <c r="A869" s="61"/>
      <c r="B869" s="2"/>
      <c r="C869" s="3"/>
      <c r="D869" s="4"/>
      <c r="E869" s="61"/>
      <c r="F869" s="61"/>
      <c r="G869" s="61"/>
      <c r="H869" s="61"/>
      <c r="I869" s="61"/>
      <c r="J869" s="61"/>
      <c r="K869" s="61"/>
      <c r="L869" s="61"/>
      <c r="M869" s="61"/>
      <c r="N869" s="61"/>
      <c r="O869" s="61"/>
      <c r="P869" s="61"/>
      <c r="Q869" s="61"/>
      <c r="R869" s="61"/>
      <c r="S869" s="61"/>
      <c r="T869" s="61"/>
      <c r="U869" s="61"/>
      <c r="V869" s="61"/>
      <c r="W869" s="61"/>
      <c r="X869" s="61"/>
      <c r="Y869" s="61"/>
      <c r="Z869" s="61"/>
    </row>
    <row r="870" ht="15.75" customHeight="1">
      <c r="A870" s="61"/>
      <c r="B870" s="2"/>
      <c r="C870" s="3"/>
      <c r="D870" s="4"/>
      <c r="E870" s="61"/>
      <c r="F870" s="61"/>
      <c r="G870" s="61"/>
      <c r="H870" s="61"/>
      <c r="I870" s="61"/>
      <c r="J870" s="61"/>
      <c r="K870" s="61"/>
      <c r="L870" s="61"/>
      <c r="M870" s="61"/>
      <c r="N870" s="61"/>
      <c r="O870" s="61"/>
      <c r="P870" s="61"/>
      <c r="Q870" s="61"/>
      <c r="R870" s="61"/>
      <c r="S870" s="61"/>
      <c r="T870" s="61"/>
      <c r="U870" s="61"/>
      <c r="V870" s="61"/>
      <c r="W870" s="61"/>
      <c r="X870" s="61"/>
      <c r="Y870" s="61"/>
      <c r="Z870" s="61"/>
    </row>
    <row r="871" ht="15.75" customHeight="1">
      <c r="A871" s="61"/>
      <c r="B871" s="2"/>
      <c r="C871" s="3"/>
      <c r="D871" s="4"/>
      <c r="E871" s="61"/>
      <c r="F871" s="61"/>
      <c r="G871" s="61"/>
      <c r="H871" s="61"/>
      <c r="I871" s="61"/>
      <c r="J871" s="61"/>
      <c r="K871" s="61"/>
      <c r="L871" s="61"/>
      <c r="M871" s="61"/>
      <c r="N871" s="61"/>
      <c r="O871" s="61"/>
      <c r="P871" s="61"/>
      <c r="Q871" s="61"/>
      <c r="R871" s="61"/>
      <c r="S871" s="61"/>
      <c r="T871" s="61"/>
      <c r="U871" s="61"/>
      <c r="V871" s="61"/>
      <c r="W871" s="61"/>
      <c r="X871" s="61"/>
      <c r="Y871" s="61"/>
      <c r="Z871" s="61"/>
    </row>
    <row r="872" ht="15.75" customHeight="1">
      <c r="A872" s="61"/>
      <c r="B872" s="2"/>
      <c r="C872" s="3"/>
      <c r="D872" s="4"/>
      <c r="E872" s="61"/>
      <c r="F872" s="61"/>
      <c r="G872" s="61"/>
      <c r="H872" s="61"/>
      <c r="I872" s="61"/>
      <c r="J872" s="61"/>
      <c r="K872" s="61"/>
      <c r="L872" s="61"/>
      <c r="M872" s="61"/>
      <c r="N872" s="61"/>
      <c r="O872" s="61"/>
      <c r="P872" s="61"/>
      <c r="Q872" s="61"/>
      <c r="R872" s="61"/>
      <c r="S872" s="61"/>
      <c r="T872" s="61"/>
      <c r="U872" s="61"/>
      <c r="V872" s="61"/>
      <c r="W872" s="61"/>
      <c r="X872" s="61"/>
      <c r="Y872" s="61"/>
      <c r="Z872" s="61"/>
    </row>
    <row r="873" ht="15.75" customHeight="1">
      <c r="A873" s="61"/>
      <c r="B873" s="2"/>
      <c r="C873" s="3"/>
      <c r="D873" s="4"/>
      <c r="E873" s="61"/>
      <c r="F873" s="61"/>
      <c r="G873" s="61"/>
      <c r="H873" s="61"/>
      <c r="I873" s="61"/>
      <c r="J873" s="61"/>
      <c r="K873" s="61"/>
      <c r="L873" s="61"/>
      <c r="M873" s="61"/>
      <c r="N873" s="61"/>
      <c r="O873" s="61"/>
      <c r="P873" s="61"/>
      <c r="Q873" s="61"/>
      <c r="R873" s="61"/>
      <c r="S873" s="61"/>
      <c r="T873" s="61"/>
      <c r="U873" s="61"/>
      <c r="V873" s="61"/>
      <c r="W873" s="61"/>
      <c r="X873" s="61"/>
      <c r="Y873" s="61"/>
      <c r="Z873" s="61"/>
    </row>
    <row r="874" ht="15.75" customHeight="1">
      <c r="A874" s="61"/>
      <c r="B874" s="2"/>
      <c r="C874" s="3"/>
      <c r="D874" s="4"/>
      <c r="E874" s="61"/>
      <c r="F874" s="61"/>
      <c r="G874" s="61"/>
      <c r="H874" s="61"/>
      <c r="I874" s="61"/>
      <c r="J874" s="61"/>
      <c r="K874" s="61"/>
      <c r="L874" s="61"/>
      <c r="M874" s="61"/>
      <c r="N874" s="61"/>
      <c r="O874" s="61"/>
      <c r="P874" s="61"/>
      <c r="Q874" s="61"/>
      <c r="R874" s="61"/>
      <c r="S874" s="61"/>
      <c r="T874" s="61"/>
      <c r="U874" s="61"/>
      <c r="V874" s="61"/>
      <c r="W874" s="61"/>
      <c r="X874" s="61"/>
      <c r="Y874" s="61"/>
      <c r="Z874" s="61"/>
    </row>
    <row r="875" ht="15.75" customHeight="1">
      <c r="A875" s="61"/>
      <c r="B875" s="2"/>
      <c r="C875" s="3"/>
      <c r="D875" s="4"/>
      <c r="E875" s="61"/>
      <c r="F875" s="61"/>
      <c r="G875" s="61"/>
      <c r="H875" s="61"/>
      <c r="I875" s="61"/>
      <c r="J875" s="61"/>
      <c r="K875" s="61"/>
      <c r="L875" s="61"/>
      <c r="M875" s="61"/>
      <c r="N875" s="61"/>
      <c r="O875" s="61"/>
      <c r="P875" s="61"/>
      <c r="Q875" s="61"/>
      <c r="R875" s="61"/>
      <c r="S875" s="61"/>
      <c r="T875" s="61"/>
      <c r="U875" s="61"/>
      <c r="V875" s="61"/>
      <c r="W875" s="61"/>
      <c r="X875" s="61"/>
      <c r="Y875" s="61"/>
      <c r="Z875" s="61"/>
    </row>
    <row r="876" ht="15.75" customHeight="1">
      <c r="A876" s="61"/>
      <c r="B876" s="2"/>
      <c r="C876" s="3"/>
      <c r="D876" s="4"/>
      <c r="E876" s="61"/>
      <c r="F876" s="61"/>
      <c r="G876" s="61"/>
      <c r="H876" s="61"/>
      <c r="I876" s="61"/>
      <c r="J876" s="61"/>
      <c r="K876" s="61"/>
      <c r="L876" s="61"/>
      <c r="M876" s="61"/>
      <c r="N876" s="61"/>
      <c r="O876" s="61"/>
      <c r="P876" s="61"/>
      <c r="Q876" s="61"/>
      <c r="R876" s="61"/>
      <c r="S876" s="61"/>
      <c r="T876" s="61"/>
      <c r="U876" s="61"/>
      <c r="V876" s="61"/>
      <c r="W876" s="61"/>
      <c r="X876" s="61"/>
      <c r="Y876" s="61"/>
      <c r="Z876" s="61"/>
    </row>
    <row r="877" ht="15.75" customHeight="1">
      <c r="A877" s="61"/>
      <c r="B877" s="2"/>
      <c r="C877" s="3"/>
      <c r="D877" s="4"/>
      <c r="E877" s="61"/>
      <c r="F877" s="61"/>
      <c r="G877" s="61"/>
      <c r="H877" s="61"/>
      <c r="I877" s="61"/>
      <c r="J877" s="61"/>
      <c r="K877" s="61"/>
      <c r="L877" s="61"/>
      <c r="M877" s="61"/>
      <c r="N877" s="61"/>
      <c r="O877" s="61"/>
      <c r="P877" s="61"/>
      <c r="Q877" s="61"/>
      <c r="R877" s="61"/>
      <c r="S877" s="61"/>
      <c r="T877" s="61"/>
      <c r="U877" s="61"/>
      <c r="V877" s="61"/>
      <c r="W877" s="61"/>
      <c r="X877" s="61"/>
      <c r="Y877" s="61"/>
      <c r="Z877" s="61"/>
    </row>
    <row r="878" ht="15.75" customHeight="1">
      <c r="A878" s="61"/>
      <c r="B878" s="2"/>
      <c r="C878" s="3"/>
      <c r="D878" s="4"/>
      <c r="E878" s="61"/>
      <c r="F878" s="61"/>
      <c r="G878" s="61"/>
      <c r="H878" s="61"/>
      <c r="I878" s="61"/>
      <c r="J878" s="61"/>
      <c r="K878" s="61"/>
      <c r="L878" s="61"/>
      <c r="M878" s="61"/>
      <c r="N878" s="61"/>
      <c r="O878" s="61"/>
      <c r="P878" s="61"/>
      <c r="Q878" s="61"/>
      <c r="R878" s="61"/>
      <c r="S878" s="61"/>
      <c r="T878" s="61"/>
      <c r="U878" s="61"/>
      <c r="V878" s="61"/>
      <c r="W878" s="61"/>
      <c r="X878" s="61"/>
      <c r="Y878" s="61"/>
      <c r="Z878" s="61"/>
    </row>
    <row r="879" ht="15.75" customHeight="1">
      <c r="A879" s="61"/>
      <c r="B879" s="2"/>
      <c r="C879" s="3"/>
      <c r="D879" s="4"/>
      <c r="E879" s="61"/>
      <c r="F879" s="61"/>
      <c r="G879" s="61"/>
      <c r="H879" s="61"/>
      <c r="I879" s="61"/>
      <c r="J879" s="61"/>
      <c r="K879" s="61"/>
      <c r="L879" s="61"/>
      <c r="M879" s="61"/>
      <c r="N879" s="61"/>
      <c r="O879" s="61"/>
      <c r="P879" s="61"/>
      <c r="Q879" s="61"/>
      <c r="R879" s="61"/>
      <c r="S879" s="61"/>
      <c r="T879" s="61"/>
      <c r="U879" s="61"/>
      <c r="V879" s="61"/>
      <c r="W879" s="61"/>
      <c r="X879" s="61"/>
      <c r="Y879" s="61"/>
      <c r="Z879" s="61"/>
    </row>
    <row r="880" ht="15.75" customHeight="1">
      <c r="A880" s="61"/>
      <c r="B880" s="2"/>
      <c r="C880" s="3"/>
      <c r="D880" s="4"/>
      <c r="E880" s="61"/>
      <c r="F880" s="61"/>
      <c r="G880" s="61"/>
      <c r="H880" s="61"/>
      <c r="I880" s="61"/>
      <c r="J880" s="61"/>
      <c r="K880" s="61"/>
      <c r="L880" s="61"/>
      <c r="M880" s="61"/>
      <c r="N880" s="61"/>
      <c r="O880" s="61"/>
      <c r="P880" s="61"/>
      <c r="Q880" s="61"/>
      <c r="R880" s="61"/>
      <c r="S880" s="61"/>
      <c r="T880" s="61"/>
      <c r="U880" s="61"/>
      <c r="V880" s="61"/>
      <c r="W880" s="61"/>
      <c r="X880" s="61"/>
      <c r="Y880" s="61"/>
      <c r="Z880" s="61"/>
    </row>
    <row r="881" ht="15.75" customHeight="1">
      <c r="A881" s="61"/>
      <c r="B881" s="2"/>
      <c r="C881" s="3"/>
      <c r="D881" s="4"/>
      <c r="E881" s="61"/>
      <c r="F881" s="61"/>
      <c r="G881" s="61"/>
      <c r="H881" s="61"/>
      <c r="I881" s="61"/>
      <c r="J881" s="61"/>
      <c r="K881" s="61"/>
      <c r="L881" s="61"/>
      <c r="M881" s="61"/>
      <c r="N881" s="61"/>
      <c r="O881" s="61"/>
      <c r="P881" s="61"/>
      <c r="Q881" s="61"/>
      <c r="R881" s="61"/>
      <c r="S881" s="61"/>
      <c r="T881" s="61"/>
      <c r="U881" s="61"/>
      <c r="V881" s="61"/>
      <c r="W881" s="61"/>
      <c r="X881" s="61"/>
      <c r="Y881" s="61"/>
      <c r="Z881" s="61"/>
    </row>
    <row r="882" ht="15.75" customHeight="1">
      <c r="A882" s="61"/>
      <c r="B882" s="2"/>
      <c r="C882" s="3"/>
      <c r="D882" s="4"/>
      <c r="E882" s="61"/>
      <c r="F882" s="61"/>
      <c r="G882" s="61"/>
      <c r="H882" s="61"/>
      <c r="I882" s="61"/>
      <c r="J882" s="61"/>
      <c r="K882" s="61"/>
      <c r="L882" s="61"/>
      <c r="M882" s="61"/>
      <c r="N882" s="61"/>
      <c r="O882" s="61"/>
      <c r="P882" s="61"/>
      <c r="Q882" s="61"/>
      <c r="R882" s="61"/>
      <c r="S882" s="61"/>
      <c r="T882" s="61"/>
      <c r="U882" s="61"/>
      <c r="V882" s="61"/>
      <c r="W882" s="61"/>
      <c r="X882" s="61"/>
      <c r="Y882" s="61"/>
      <c r="Z882" s="61"/>
    </row>
    <row r="883" ht="15.75" customHeight="1">
      <c r="A883" s="61"/>
      <c r="B883" s="2"/>
      <c r="C883" s="3"/>
      <c r="D883" s="4"/>
      <c r="E883" s="61"/>
      <c r="F883" s="61"/>
      <c r="G883" s="61"/>
      <c r="H883" s="61"/>
      <c r="I883" s="61"/>
      <c r="J883" s="61"/>
      <c r="K883" s="61"/>
      <c r="L883" s="61"/>
      <c r="M883" s="61"/>
      <c r="N883" s="61"/>
      <c r="O883" s="61"/>
      <c r="P883" s="61"/>
      <c r="Q883" s="61"/>
      <c r="R883" s="61"/>
      <c r="S883" s="61"/>
      <c r="T883" s="61"/>
      <c r="U883" s="61"/>
      <c r="V883" s="61"/>
      <c r="W883" s="61"/>
      <c r="X883" s="61"/>
      <c r="Y883" s="61"/>
      <c r="Z883" s="61"/>
    </row>
    <row r="884" ht="15.75" customHeight="1">
      <c r="A884" s="61"/>
      <c r="B884" s="2"/>
      <c r="C884" s="3"/>
      <c r="D884" s="4"/>
      <c r="E884" s="61"/>
      <c r="F884" s="61"/>
      <c r="G884" s="61"/>
      <c r="H884" s="61"/>
      <c r="I884" s="61"/>
      <c r="J884" s="61"/>
      <c r="K884" s="61"/>
      <c r="L884" s="61"/>
      <c r="M884" s="61"/>
      <c r="N884" s="61"/>
      <c r="O884" s="61"/>
      <c r="P884" s="61"/>
      <c r="Q884" s="61"/>
      <c r="R884" s="61"/>
      <c r="S884" s="61"/>
      <c r="T884" s="61"/>
      <c r="U884" s="61"/>
      <c r="V884" s="61"/>
      <c r="W884" s="61"/>
      <c r="X884" s="61"/>
      <c r="Y884" s="61"/>
      <c r="Z884" s="61"/>
    </row>
    <row r="885" ht="15.75" customHeight="1">
      <c r="A885" s="61"/>
      <c r="B885" s="2"/>
      <c r="C885" s="3"/>
      <c r="D885" s="4"/>
      <c r="E885" s="61"/>
      <c r="F885" s="61"/>
      <c r="G885" s="61"/>
      <c r="H885" s="61"/>
      <c r="I885" s="61"/>
      <c r="J885" s="61"/>
      <c r="K885" s="61"/>
      <c r="L885" s="61"/>
      <c r="M885" s="61"/>
      <c r="N885" s="61"/>
      <c r="O885" s="61"/>
      <c r="P885" s="61"/>
      <c r="Q885" s="61"/>
      <c r="R885" s="61"/>
      <c r="S885" s="61"/>
      <c r="T885" s="61"/>
      <c r="U885" s="61"/>
      <c r="V885" s="61"/>
      <c r="W885" s="61"/>
      <c r="X885" s="61"/>
      <c r="Y885" s="61"/>
      <c r="Z885" s="61"/>
    </row>
    <row r="886" ht="15.75" customHeight="1">
      <c r="A886" s="61"/>
      <c r="B886" s="2"/>
      <c r="C886" s="3"/>
      <c r="D886" s="4"/>
      <c r="E886" s="61"/>
      <c r="F886" s="61"/>
      <c r="G886" s="61"/>
      <c r="H886" s="61"/>
      <c r="I886" s="61"/>
      <c r="J886" s="61"/>
      <c r="K886" s="61"/>
      <c r="L886" s="61"/>
      <c r="M886" s="61"/>
      <c r="N886" s="61"/>
      <c r="O886" s="61"/>
      <c r="P886" s="61"/>
      <c r="Q886" s="61"/>
      <c r="R886" s="61"/>
      <c r="S886" s="61"/>
      <c r="T886" s="61"/>
      <c r="U886" s="61"/>
      <c r="V886" s="61"/>
      <c r="W886" s="61"/>
      <c r="X886" s="61"/>
      <c r="Y886" s="61"/>
      <c r="Z886" s="61"/>
    </row>
    <row r="887" ht="15.75" customHeight="1">
      <c r="A887" s="61"/>
      <c r="B887" s="2"/>
      <c r="C887" s="3"/>
      <c r="D887" s="4"/>
      <c r="E887" s="61"/>
      <c r="F887" s="61"/>
      <c r="G887" s="61"/>
      <c r="H887" s="61"/>
      <c r="I887" s="61"/>
      <c r="J887" s="61"/>
      <c r="K887" s="61"/>
      <c r="L887" s="61"/>
      <c r="M887" s="61"/>
      <c r="N887" s="61"/>
      <c r="O887" s="61"/>
      <c r="P887" s="61"/>
      <c r="Q887" s="61"/>
      <c r="R887" s="61"/>
      <c r="S887" s="61"/>
      <c r="T887" s="61"/>
      <c r="U887" s="61"/>
      <c r="V887" s="61"/>
      <c r="W887" s="61"/>
      <c r="X887" s="61"/>
      <c r="Y887" s="61"/>
      <c r="Z887" s="61"/>
    </row>
    <row r="888" ht="15.75" customHeight="1">
      <c r="A888" s="61"/>
      <c r="B888" s="2"/>
      <c r="C888" s="3"/>
      <c r="D888" s="4"/>
      <c r="E888" s="61"/>
      <c r="F888" s="61"/>
      <c r="G888" s="61"/>
      <c r="H888" s="61"/>
      <c r="I888" s="61"/>
      <c r="J888" s="61"/>
      <c r="K888" s="61"/>
      <c r="L888" s="61"/>
      <c r="M888" s="61"/>
      <c r="N888" s="61"/>
      <c r="O888" s="61"/>
      <c r="P888" s="61"/>
      <c r="Q888" s="61"/>
      <c r="R888" s="61"/>
      <c r="S888" s="61"/>
      <c r="T888" s="61"/>
      <c r="U888" s="61"/>
      <c r="V888" s="61"/>
      <c r="W888" s="61"/>
      <c r="X888" s="61"/>
      <c r="Y888" s="61"/>
      <c r="Z888" s="61"/>
    </row>
    <row r="889" ht="15.75" customHeight="1">
      <c r="A889" s="61"/>
      <c r="B889" s="2"/>
      <c r="C889" s="3"/>
      <c r="D889" s="4"/>
      <c r="E889" s="61"/>
      <c r="F889" s="61"/>
      <c r="G889" s="61"/>
      <c r="H889" s="61"/>
      <c r="I889" s="61"/>
      <c r="J889" s="61"/>
      <c r="K889" s="61"/>
      <c r="L889" s="61"/>
      <c r="M889" s="61"/>
      <c r="N889" s="61"/>
      <c r="O889" s="61"/>
      <c r="P889" s="61"/>
      <c r="Q889" s="61"/>
      <c r="R889" s="61"/>
      <c r="S889" s="61"/>
      <c r="T889" s="61"/>
      <c r="U889" s="61"/>
      <c r="V889" s="61"/>
      <c r="W889" s="61"/>
      <c r="X889" s="61"/>
      <c r="Y889" s="61"/>
      <c r="Z889" s="61"/>
    </row>
    <row r="890" ht="15.75" customHeight="1">
      <c r="A890" s="61"/>
      <c r="B890" s="2"/>
      <c r="C890" s="3"/>
      <c r="D890" s="4"/>
      <c r="E890" s="61"/>
      <c r="F890" s="61"/>
      <c r="G890" s="61"/>
      <c r="H890" s="61"/>
      <c r="I890" s="61"/>
      <c r="J890" s="61"/>
      <c r="K890" s="61"/>
      <c r="L890" s="61"/>
      <c r="M890" s="61"/>
      <c r="N890" s="61"/>
      <c r="O890" s="61"/>
      <c r="P890" s="61"/>
      <c r="Q890" s="61"/>
      <c r="R890" s="61"/>
      <c r="S890" s="61"/>
      <c r="T890" s="61"/>
      <c r="U890" s="61"/>
      <c r="V890" s="61"/>
      <c r="W890" s="61"/>
      <c r="X890" s="61"/>
      <c r="Y890" s="61"/>
      <c r="Z890" s="61"/>
    </row>
    <row r="891" ht="15.75" customHeight="1">
      <c r="A891" s="61"/>
      <c r="B891" s="2"/>
      <c r="C891" s="3"/>
      <c r="D891" s="4"/>
      <c r="E891" s="61"/>
      <c r="F891" s="61"/>
      <c r="G891" s="61"/>
      <c r="H891" s="61"/>
      <c r="I891" s="61"/>
      <c r="J891" s="61"/>
      <c r="K891" s="61"/>
      <c r="L891" s="61"/>
      <c r="M891" s="61"/>
      <c r="N891" s="61"/>
      <c r="O891" s="61"/>
      <c r="P891" s="61"/>
      <c r="Q891" s="61"/>
      <c r="R891" s="61"/>
      <c r="S891" s="61"/>
      <c r="T891" s="61"/>
      <c r="U891" s="61"/>
      <c r="V891" s="61"/>
      <c r="W891" s="61"/>
      <c r="X891" s="61"/>
      <c r="Y891" s="61"/>
      <c r="Z891" s="61"/>
    </row>
    <row r="892" ht="15.75" customHeight="1">
      <c r="A892" s="61"/>
      <c r="B892" s="2"/>
      <c r="C892" s="3"/>
      <c r="D892" s="4"/>
      <c r="E892" s="61"/>
      <c r="F892" s="61"/>
      <c r="G892" s="61"/>
      <c r="H892" s="61"/>
      <c r="I892" s="61"/>
      <c r="J892" s="61"/>
      <c r="K892" s="61"/>
      <c r="L892" s="61"/>
      <c r="M892" s="61"/>
      <c r="N892" s="61"/>
      <c r="O892" s="61"/>
      <c r="P892" s="61"/>
      <c r="Q892" s="61"/>
      <c r="R892" s="61"/>
      <c r="S892" s="61"/>
      <c r="T892" s="61"/>
      <c r="U892" s="61"/>
      <c r="V892" s="61"/>
      <c r="W892" s="61"/>
      <c r="X892" s="61"/>
      <c r="Y892" s="61"/>
      <c r="Z892" s="61"/>
    </row>
    <row r="893" ht="15.75" customHeight="1">
      <c r="A893" s="61"/>
      <c r="B893" s="2"/>
      <c r="C893" s="3"/>
      <c r="D893" s="4"/>
      <c r="E893" s="61"/>
      <c r="F893" s="61"/>
      <c r="G893" s="61"/>
      <c r="H893" s="61"/>
      <c r="I893" s="61"/>
      <c r="J893" s="61"/>
      <c r="K893" s="61"/>
      <c r="L893" s="61"/>
      <c r="M893" s="61"/>
      <c r="N893" s="61"/>
      <c r="O893" s="61"/>
      <c r="P893" s="61"/>
      <c r="Q893" s="61"/>
      <c r="R893" s="61"/>
      <c r="S893" s="61"/>
      <c r="T893" s="61"/>
      <c r="U893" s="61"/>
      <c r="V893" s="61"/>
      <c r="W893" s="61"/>
      <c r="X893" s="61"/>
      <c r="Y893" s="61"/>
      <c r="Z893" s="61"/>
    </row>
    <row r="894" ht="15.75" customHeight="1">
      <c r="A894" s="61"/>
      <c r="B894" s="2"/>
      <c r="C894" s="3"/>
      <c r="D894" s="4"/>
      <c r="E894" s="61"/>
      <c r="F894" s="61"/>
      <c r="G894" s="61"/>
      <c r="H894" s="61"/>
      <c r="I894" s="61"/>
      <c r="J894" s="61"/>
      <c r="K894" s="61"/>
      <c r="L894" s="61"/>
      <c r="M894" s="61"/>
      <c r="N894" s="61"/>
      <c r="O894" s="61"/>
      <c r="P894" s="61"/>
      <c r="Q894" s="61"/>
      <c r="R894" s="61"/>
      <c r="S894" s="61"/>
      <c r="T894" s="61"/>
      <c r="U894" s="61"/>
      <c r="V894" s="61"/>
      <c r="W894" s="61"/>
      <c r="X894" s="61"/>
      <c r="Y894" s="61"/>
      <c r="Z894" s="61"/>
    </row>
    <row r="895" ht="15.75" customHeight="1">
      <c r="A895" s="61"/>
      <c r="B895" s="2"/>
      <c r="C895" s="3"/>
      <c r="D895" s="4"/>
      <c r="E895" s="61"/>
      <c r="F895" s="61"/>
      <c r="G895" s="61"/>
      <c r="H895" s="61"/>
      <c r="I895" s="61"/>
      <c r="J895" s="61"/>
      <c r="K895" s="61"/>
      <c r="L895" s="61"/>
      <c r="M895" s="61"/>
      <c r="N895" s="61"/>
      <c r="O895" s="61"/>
      <c r="P895" s="61"/>
      <c r="Q895" s="61"/>
      <c r="R895" s="61"/>
      <c r="S895" s="61"/>
      <c r="T895" s="61"/>
      <c r="U895" s="61"/>
      <c r="V895" s="61"/>
      <c r="W895" s="61"/>
      <c r="X895" s="61"/>
      <c r="Y895" s="61"/>
      <c r="Z895" s="61"/>
    </row>
    <row r="896" ht="15.75" customHeight="1">
      <c r="A896" s="61"/>
      <c r="B896" s="2"/>
      <c r="C896" s="3"/>
      <c r="D896" s="4"/>
      <c r="E896" s="61"/>
      <c r="F896" s="61"/>
      <c r="G896" s="61"/>
      <c r="H896" s="61"/>
      <c r="I896" s="61"/>
      <c r="J896" s="61"/>
      <c r="K896" s="61"/>
      <c r="L896" s="61"/>
      <c r="M896" s="61"/>
      <c r="N896" s="61"/>
      <c r="O896" s="61"/>
      <c r="P896" s="61"/>
      <c r="Q896" s="61"/>
      <c r="R896" s="61"/>
      <c r="S896" s="61"/>
      <c r="T896" s="61"/>
      <c r="U896" s="61"/>
      <c r="V896" s="61"/>
      <c r="W896" s="61"/>
      <c r="X896" s="61"/>
      <c r="Y896" s="61"/>
      <c r="Z896" s="61"/>
    </row>
    <row r="897" ht="15.75" customHeight="1">
      <c r="A897" s="61"/>
      <c r="B897" s="2"/>
      <c r="C897" s="3"/>
      <c r="D897" s="4"/>
      <c r="E897" s="61"/>
      <c r="F897" s="61"/>
      <c r="G897" s="61"/>
      <c r="H897" s="61"/>
      <c r="I897" s="61"/>
      <c r="J897" s="61"/>
      <c r="K897" s="61"/>
      <c r="L897" s="61"/>
      <c r="M897" s="61"/>
      <c r="N897" s="61"/>
      <c r="O897" s="61"/>
      <c r="P897" s="61"/>
      <c r="Q897" s="61"/>
      <c r="R897" s="61"/>
      <c r="S897" s="61"/>
      <c r="T897" s="61"/>
      <c r="U897" s="61"/>
      <c r="V897" s="61"/>
      <c r="W897" s="61"/>
      <c r="X897" s="61"/>
      <c r="Y897" s="61"/>
      <c r="Z897" s="61"/>
    </row>
    <row r="898" ht="15.75" customHeight="1">
      <c r="A898" s="61"/>
      <c r="B898" s="2"/>
      <c r="C898" s="3"/>
      <c r="D898" s="4"/>
      <c r="E898" s="61"/>
      <c r="F898" s="61"/>
      <c r="G898" s="61"/>
      <c r="H898" s="61"/>
      <c r="I898" s="61"/>
      <c r="J898" s="61"/>
      <c r="K898" s="61"/>
      <c r="L898" s="61"/>
      <c r="M898" s="61"/>
      <c r="N898" s="61"/>
      <c r="O898" s="61"/>
      <c r="P898" s="61"/>
      <c r="Q898" s="61"/>
      <c r="R898" s="61"/>
      <c r="S898" s="61"/>
      <c r="T898" s="61"/>
      <c r="U898" s="61"/>
      <c r="V898" s="61"/>
      <c r="W898" s="61"/>
      <c r="X898" s="61"/>
      <c r="Y898" s="61"/>
      <c r="Z898" s="61"/>
    </row>
    <row r="899" ht="15.75" customHeight="1">
      <c r="A899" s="61"/>
      <c r="B899" s="2"/>
      <c r="C899" s="3"/>
      <c r="D899" s="4"/>
      <c r="E899" s="61"/>
      <c r="F899" s="61"/>
      <c r="G899" s="61"/>
      <c r="H899" s="61"/>
      <c r="I899" s="61"/>
      <c r="J899" s="61"/>
      <c r="K899" s="61"/>
      <c r="L899" s="61"/>
      <c r="M899" s="61"/>
      <c r="N899" s="61"/>
      <c r="O899" s="61"/>
      <c r="P899" s="61"/>
      <c r="Q899" s="61"/>
      <c r="R899" s="61"/>
      <c r="S899" s="61"/>
      <c r="T899" s="61"/>
      <c r="U899" s="61"/>
      <c r="V899" s="61"/>
      <c r="W899" s="61"/>
      <c r="X899" s="61"/>
      <c r="Y899" s="61"/>
      <c r="Z899" s="61"/>
    </row>
    <row r="900" ht="15.75" customHeight="1">
      <c r="A900" s="61"/>
      <c r="B900" s="2"/>
      <c r="C900" s="3"/>
      <c r="D900" s="4"/>
      <c r="E900" s="61"/>
      <c r="F900" s="61"/>
      <c r="G900" s="61"/>
      <c r="H900" s="61"/>
      <c r="I900" s="61"/>
      <c r="J900" s="61"/>
      <c r="K900" s="61"/>
      <c r="L900" s="61"/>
      <c r="M900" s="61"/>
      <c r="N900" s="61"/>
      <c r="O900" s="61"/>
      <c r="P900" s="61"/>
      <c r="Q900" s="61"/>
      <c r="R900" s="61"/>
      <c r="S900" s="61"/>
      <c r="T900" s="61"/>
      <c r="U900" s="61"/>
      <c r="V900" s="61"/>
      <c r="W900" s="61"/>
      <c r="X900" s="61"/>
      <c r="Y900" s="61"/>
      <c r="Z900" s="61"/>
    </row>
    <row r="901" ht="15.75" customHeight="1">
      <c r="A901" s="61"/>
      <c r="B901" s="2"/>
      <c r="C901" s="3"/>
      <c r="D901" s="4"/>
      <c r="E901" s="61"/>
      <c r="F901" s="61"/>
      <c r="G901" s="61"/>
      <c r="H901" s="61"/>
      <c r="I901" s="61"/>
      <c r="J901" s="61"/>
      <c r="K901" s="61"/>
      <c r="L901" s="61"/>
      <c r="M901" s="61"/>
      <c r="N901" s="61"/>
      <c r="O901" s="61"/>
      <c r="P901" s="61"/>
      <c r="Q901" s="61"/>
      <c r="R901" s="61"/>
      <c r="S901" s="61"/>
      <c r="T901" s="61"/>
      <c r="U901" s="61"/>
      <c r="V901" s="61"/>
      <c r="W901" s="61"/>
      <c r="X901" s="61"/>
      <c r="Y901" s="61"/>
      <c r="Z901" s="61"/>
    </row>
    <row r="902" ht="15.75" customHeight="1">
      <c r="A902" s="61"/>
      <c r="B902" s="2"/>
      <c r="C902" s="3"/>
      <c r="D902" s="4"/>
      <c r="E902" s="61"/>
      <c r="F902" s="61"/>
      <c r="G902" s="61"/>
      <c r="H902" s="61"/>
      <c r="I902" s="61"/>
      <c r="J902" s="61"/>
      <c r="K902" s="61"/>
      <c r="L902" s="61"/>
      <c r="M902" s="61"/>
      <c r="N902" s="61"/>
      <c r="O902" s="61"/>
      <c r="P902" s="61"/>
      <c r="Q902" s="61"/>
      <c r="R902" s="61"/>
      <c r="S902" s="61"/>
      <c r="T902" s="61"/>
      <c r="U902" s="61"/>
      <c r="V902" s="61"/>
      <c r="W902" s="61"/>
      <c r="X902" s="61"/>
      <c r="Y902" s="61"/>
      <c r="Z902" s="61"/>
    </row>
    <row r="903" ht="15.75" customHeight="1">
      <c r="A903" s="61"/>
      <c r="B903" s="2"/>
      <c r="C903" s="3"/>
      <c r="D903" s="4"/>
      <c r="E903" s="61"/>
      <c r="F903" s="61"/>
      <c r="G903" s="61"/>
      <c r="H903" s="61"/>
      <c r="I903" s="61"/>
      <c r="J903" s="61"/>
      <c r="K903" s="61"/>
      <c r="L903" s="61"/>
      <c r="M903" s="61"/>
      <c r="N903" s="61"/>
      <c r="O903" s="61"/>
      <c r="P903" s="61"/>
      <c r="Q903" s="61"/>
      <c r="R903" s="61"/>
      <c r="S903" s="61"/>
      <c r="T903" s="61"/>
      <c r="U903" s="61"/>
      <c r="V903" s="61"/>
      <c r="W903" s="61"/>
      <c r="X903" s="61"/>
      <c r="Y903" s="61"/>
      <c r="Z903" s="61"/>
    </row>
    <row r="904" ht="15.75" customHeight="1">
      <c r="A904" s="61"/>
      <c r="B904" s="2"/>
      <c r="C904" s="3"/>
      <c r="D904" s="4"/>
      <c r="E904" s="61"/>
      <c r="F904" s="61"/>
      <c r="G904" s="61"/>
      <c r="H904" s="61"/>
      <c r="I904" s="61"/>
      <c r="J904" s="61"/>
      <c r="K904" s="61"/>
      <c r="L904" s="61"/>
      <c r="M904" s="61"/>
      <c r="N904" s="61"/>
      <c r="O904" s="61"/>
      <c r="P904" s="61"/>
      <c r="Q904" s="61"/>
      <c r="R904" s="61"/>
      <c r="S904" s="61"/>
      <c r="T904" s="61"/>
      <c r="U904" s="61"/>
      <c r="V904" s="61"/>
      <c r="W904" s="61"/>
      <c r="X904" s="61"/>
      <c r="Y904" s="61"/>
      <c r="Z904" s="61"/>
    </row>
    <row r="905" ht="15.75" customHeight="1">
      <c r="A905" s="61"/>
      <c r="B905" s="2"/>
      <c r="C905" s="3"/>
      <c r="D905" s="4"/>
      <c r="E905" s="61"/>
      <c r="F905" s="61"/>
      <c r="G905" s="61"/>
      <c r="H905" s="61"/>
      <c r="I905" s="61"/>
      <c r="J905" s="61"/>
      <c r="K905" s="61"/>
      <c r="L905" s="61"/>
      <c r="M905" s="61"/>
      <c r="N905" s="61"/>
      <c r="O905" s="61"/>
      <c r="P905" s="61"/>
      <c r="Q905" s="61"/>
      <c r="R905" s="61"/>
      <c r="S905" s="61"/>
      <c r="T905" s="61"/>
      <c r="U905" s="61"/>
      <c r="V905" s="61"/>
      <c r="W905" s="61"/>
      <c r="X905" s="61"/>
      <c r="Y905" s="61"/>
      <c r="Z905" s="61"/>
    </row>
    <row r="906" ht="15.75" customHeight="1">
      <c r="A906" s="61"/>
      <c r="B906" s="2"/>
      <c r="C906" s="3"/>
      <c r="D906" s="4"/>
      <c r="E906" s="61"/>
      <c r="F906" s="61"/>
      <c r="G906" s="61"/>
      <c r="H906" s="61"/>
      <c r="I906" s="61"/>
      <c r="J906" s="61"/>
      <c r="K906" s="61"/>
      <c r="L906" s="61"/>
      <c r="M906" s="61"/>
      <c r="N906" s="61"/>
      <c r="O906" s="61"/>
      <c r="P906" s="61"/>
      <c r="Q906" s="61"/>
      <c r="R906" s="61"/>
      <c r="S906" s="61"/>
      <c r="T906" s="61"/>
      <c r="U906" s="61"/>
      <c r="V906" s="61"/>
      <c r="W906" s="61"/>
      <c r="X906" s="61"/>
      <c r="Y906" s="61"/>
      <c r="Z906" s="61"/>
    </row>
    <row r="907" ht="15.75" customHeight="1">
      <c r="A907" s="61"/>
      <c r="B907" s="2"/>
      <c r="C907" s="3"/>
      <c r="D907" s="4"/>
      <c r="E907" s="61"/>
      <c r="F907" s="61"/>
      <c r="G907" s="61"/>
      <c r="H907" s="61"/>
      <c r="I907" s="61"/>
      <c r="J907" s="61"/>
      <c r="K907" s="61"/>
      <c r="L907" s="61"/>
      <c r="M907" s="61"/>
      <c r="N907" s="61"/>
      <c r="O907" s="61"/>
      <c r="P907" s="61"/>
      <c r="Q907" s="61"/>
      <c r="R907" s="61"/>
      <c r="S907" s="61"/>
      <c r="T907" s="61"/>
      <c r="U907" s="61"/>
      <c r="V907" s="61"/>
      <c r="W907" s="61"/>
      <c r="X907" s="61"/>
      <c r="Y907" s="61"/>
      <c r="Z907" s="61"/>
    </row>
    <row r="908" ht="15.75" customHeight="1">
      <c r="A908" s="61"/>
      <c r="B908" s="2"/>
      <c r="C908" s="3"/>
      <c r="D908" s="4"/>
      <c r="E908" s="61"/>
      <c r="F908" s="61"/>
      <c r="G908" s="61"/>
      <c r="H908" s="61"/>
      <c r="I908" s="61"/>
      <c r="J908" s="61"/>
      <c r="K908" s="61"/>
      <c r="L908" s="61"/>
      <c r="M908" s="61"/>
      <c r="N908" s="61"/>
      <c r="O908" s="61"/>
      <c r="P908" s="61"/>
      <c r="Q908" s="61"/>
      <c r="R908" s="61"/>
      <c r="S908" s="61"/>
      <c r="T908" s="61"/>
      <c r="U908" s="61"/>
      <c r="V908" s="61"/>
      <c r="W908" s="61"/>
      <c r="X908" s="61"/>
      <c r="Y908" s="61"/>
      <c r="Z908" s="61"/>
    </row>
    <row r="909" ht="15.75" customHeight="1">
      <c r="A909" s="61"/>
      <c r="B909" s="2"/>
      <c r="C909" s="3"/>
      <c r="D909" s="4"/>
      <c r="E909" s="61"/>
      <c r="F909" s="61"/>
      <c r="G909" s="61"/>
      <c r="H909" s="61"/>
      <c r="I909" s="61"/>
      <c r="J909" s="61"/>
      <c r="K909" s="61"/>
      <c r="L909" s="61"/>
      <c r="M909" s="61"/>
      <c r="N909" s="61"/>
      <c r="O909" s="61"/>
      <c r="P909" s="61"/>
      <c r="Q909" s="61"/>
      <c r="R909" s="61"/>
      <c r="S909" s="61"/>
      <c r="T909" s="61"/>
      <c r="U909" s="61"/>
      <c r="V909" s="61"/>
      <c r="W909" s="61"/>
      <c r="X909" s="61"/>
      <c r="Y909" s="61"/>
      <c r="Z909" s="61"/>
    </row>
    <row r="910" ht="15.75" customHeight="1">
      <c r="A910" s="61"/>
      <c r="B910" s="2"/>
      <c r="C910" s="3"/>
      <c r="D910" s="4"/>
      <c r="E910" s="61"/>
      <c r="F910" s="61"/>
      <c r="G910" s="61"/>
      <c r="H910" s="61"/>
      <c r="I910" s="61"/>
      <c r="J910" s="61"/>
      <c r="K910" s="61"/>
      <c r="L910" s="61"/>
      <c r="M910" s="61"/>
      <c r="N910" s="61"/>
      <c r="O910" s="61"/>
      <c r="P910" s="61"/>
      <c r="Q910" s="61"/>
      <c r="R910" s="61"/>
      <c r="S910" s="61"/>
      <c r="T910" s="61"/>
      <c r="U910" s="61"/>
      <c r="V910" s="61"/>
      <c r="W910" s="61"/>
      <c r="X910" s="61"/>
      <c r="Y910" s="61"/>
      <c r="Z910" s="61"/>
    </row>
    <row r="911" ht="15.75" customHeight="1">
      <c r="A911" s="61"/>
      <c r="B911" s="2"/>
      <c r="C911" s="3"/>
      <c r="D911" s="4"/>
      <c r="E911" s="61"/>
      <c r="F911" s="61"/>
      <c r="G911" s="61"/>
      <c r="H911" s="61"/>
      <c r="I911" s="61"/>
      <c r="J911" s="61"/>
      <c r="K911" s="61"/>
      <c r="L911" s="61"/>
      <c r="M911" s="61"/>
      <c r="N911" s="61"/>
      <c r="O911" s="61"/>
      <c r="P911" s="61"/>
      <c r="Q911" s="61"/>
      <c r="R911" s="61"/>
      <c r="S911" s="61"/>
      <c r="T911" s="61"/>
      <c r="U911" s="61"/>
      <c r="V911" s="61"/>
      <c r="W911" s="61"/>
      <c r="X911" s="61"/>
      <c r="Y911" s="61"/>
      <c r="Z911" s="61"/>
    </row>
    <row r="912" ht="15.75" customHeight="1">
      <c r="A912" s="61"/>
      <c r="B912" s="2"/>
      <c r="C912" s="3"/>
      <c r="D912" s="4"/>
      <c r="E912" s="61"/>
      <c r="F912" s="61"/>
      <c r="G912" s="61"/>
      <c r="H912" s="61"/>
      <c r="I912" s="61"/>
      <c r="J912" s="61"/>
      <c r="K912" s="61"/>
      <c r="L912" s="61"/>
      <c r="M912" s="61"/>
      <c r="N912" s="61"/>
      <c r="O912" s="61"/>
      <c r="P912" s="61"/>
      <c r="Q912" s="61"/>
      <c r="R912" s="61"/>
      <c r="S912" s="61"/>
      <c r="T912" s="61"/>
      <c r="U912" s="61"/>
      <c r="V912" s="61"/>
      <c r="W912" s="61"/>
      <c r="X912" s="61"/>
      <c r="Y912" s="61"/>
      <c r="Z912" s="61"/>
    </row>
    <row r="913" ht="15.75" customHeight="1">
      <c r="A913" s="61"/>
      <c r="B913" s="2"/>
      <c r="C913" s="3"/>
      <c r="D913" s="4"/>
      <c r="E913" s="61"/>
      <c r="F913" s="61"/>
      <c r="G913" s="61"/>
      <c r="H913" s="61"/>
      <c r="I913" s="61"/>
      <c r="J913" s="61"/>
      <c r="K913" s="61"/>
      <c r="L913" s="61"/>
      <c r="M913" s="61"/>
      <c r="N913" s="61"/>
      <c r="O913" s="61"/>
      <c r="P913" s="61"/>
      <c r="Q913" s="61"/>
      <c r="R913" s="61"/>
      <c r="S913" s="61"/>
      <c r="T913" s="61"/>
      <c r="U913" s="61"/>
      <c r="V913" s="61"/>
      <c r="W913" s="61"/>
      <c r="X913" s="61"/>
      <c r="Y913" s="61"/>
      <c r="Z913" s="61"/>
    </row>
    <row r="914" ht="15.75" customHeight="1">
      <c r="A914" s="61"/>
      <c r="B914" s="2"/>
      <c r="C914" s="3"/>
      <c r="D914" s="4"/>
      <c r="E914" s="61"/>
      <c r="F914" s="61"/>
      <c r="G914" s="61"/>
      <c r="H914" s="61"/>
      <c r="I914" s="61"/>
      <c r="J914" s="61"/>
      <c r="K914" s="61"/>
      <c r="L914" s="61"/>
      <c r="M914" s="61"/>
      <c r="N914" s="61"/>
      <c r="O914" s="61"/>
      <c r="P914" s="61"/>
      <c r="Q914" s="61"/>
      <c r="R914" s="61"/>
      <c r="S914" s="61"/>
      <c r="T914" s="61"/>
      <c r="U914" s="61"/>
      <c r="V914" s="61"/>
      <c r="W914" s="61"/>
      <c r="X914" s="61"/>
      <c r="Y914" s="61"/>
      <c r="Z914" s="61"/>
    </row>
    <row r="915" ht="15.75" customHeight="1">
      <c r="A915" s="61"/>
      <c r="B915" s="2"/>
      <c r="C915" s="3"/>
      <c r="D915" s="4"/>
      <c r="E915" s="61"/>
      <c r="F915" s="61"/>
      <c r="G915" s="61"/>
      <c r="H915" s="61"/>
      <c r="I915" s="61"/>
      <c r="J915" s="61"/>
      <c r="K915" s="61"/>
      <c r="L915" s="61"/>
      <c r="M915" s="61"/>
      <c r="N915" s="61"/>
      <c r="O915" s="61"/>
      <c r="P915" s="61"/>
      <c r="Q915" s="61"/>
      <c r="R915" s="61"/>
      <c r="S915" s="61"/>
      <c r="T915" s="61"/>
      <c r="U915" s="61"/>
      <c r="V915" s="61"/>
      <c r="W915" s="61"/>
      <c r="X915" s="61"/>
      <c r="Y915" s="61"/>
      <c r="Z915" s="61"/>
    </row>
    <row r="916" ht="15.75" customHeight="1">
      <c r="A916" s="61"/>
      <c r="B916" s="2"/>
      <c r="C916" s="3"/>
      <c r="D916" s="4"/>
      <c r="E916" s="61"/>
      <c r="F916" s="61"/>
      <c r="G916" s="61"/>
      <c r="H916" s="61"/>
      <c r="I916" s="61"/>
      <c r="J916" s="61"/>
      <c r="K916" s="61"/>
      <c r="L916" s="61"/>
      <c r="M916" s="61"/>
      <c r="N916" s="61"/>
      <c r="O916" s="61"/>
      <c r="P916" s="61"/>
      <c r="Q916" s="61"/>
      <c r="R916" s="61"/>
      <c r="S916" s="61"/>
      <c r="T916" s="61"/>
      <c r="U916" s="61"/>
      <c r="V916" s="61"/>
      <c r="W916" s="61"/>
      <c r="X916" s="61"/>
      <c r="Y916" s="61"/>
      <c r="Z916" s="61"/>
    </row>
    <row r="917" ht="15.75" customHeight="1">
      <c r="A917" s="61"/>
      <c r="B917" s="2"/>
      <c r="C917" s="3"/>
      <c r="D917" s="4"/>
      <c r="E917" s="61"/>
      <c r="F917" s="61"/>
      <c r="G917" s="61"/>
      <c r="H917" s="61"/>
      <c r="I917" s="61"/>
      <c r="J917" s="61"/>
      <c r="K917" s="61"/>
      <c r="L917" s="61"/>
      <c r="M917" s="61"/>
      <c r="N917" s="61"/>
      <c r="O917" s="61"/>
      <c r="P917" s="61"/>
      <c r="Q917" s="61"/>
      <c r="R917" s="61"/>
      <c r="S917" s="61"/>
      <c r="T917" s="61"/>
      <c r="U917" s="61"/>
      <c r="V917" s="61"/>
      <c r="W917" s="61"/>
      <c r="X917" s="61"/>
      <c r="Y917" s="61"/>
      <c r="Z917" s="61"/>
    </row>
    <row r="918" ht="15.75" customHeight="1">
      <c r="A918" s="61"/>
      <c r="B918" s="2"/>
      <c r="C918" s="3"/>
      <c r="D918" s="4"/>
      <c r="E918" s="61"/>
      <c r="F918" s="61"/>
      <c r="G918" s="61"/>
      <c r="H918" s="61"/>
      <c r="I918" s="61"/>
      <c r="J918" s="61"/>
      <c r="K918" s="61"/>
      <c r="L918" s="61"/>
      <c r="M918" s="61"/>
      <c r="N918" s="61"/>
      <c r="O918" s="61"/>
      <c r="P918" s="61"/>
      <c r="Q918" s="61"/>
      <c r="R918" s="61"/>
      <c r="S918" s="61"/>
      <c r="T918" s="61"/>
      <c r="U918" s="61"/>
      <c r="V918" s="61"/>
      <c r="W918" s="61"/>
      <c r="X918" s="61"/>
      <c r="Y918" s="61"/>
      <c r="Z918" s="61"/>
    </row>
    <row r="919" ht="15.75" customHeight="1">
      <c r="A919" s="61"/>
      <c r="B919" s="2"/>
      <c r="C919" s="3"/>
      <c r="D919" s="4"/>
      <c r="E919" s="61"/>
      <c r="F919" s="61"/>
      <c r="G919" s="61"/>
      <c r="H919" s="61"/>
      <c r="I919" s="61"/>
      <c r="J919" s="61"/>
      <c r="K919" s="61"/>
      <c r="L919" s="61"/>
      <c r="M919" s="61"/>
      <c r="N919" s="61"/>
      <c r="O919" s="61"/>
      <c r="P919" s="61"/>
      <c r="Q919" s="61"/>
      <c r="R919" s="61"/>
      <c r="S919" s="61"/>
      <c r="T919" s="61"/>
      <c r="U919" s="61"/>
      <c r="V919" s="61"/>
      <c r="W919" s="61"/>
      <c r="X919" s="61"/>
      <c r="Y919" s="61"/>
      <c r="Z919" s="61"/>
    </row>
    <row r="920" ht="15.75" customHeight="1">
      <c r="A920" s="61"/>
      <c r="B920" s="2"/>
      <c r="C920" s="3"/>
      <c r="D920" s="4"/>
      <c r="E920" s="61"/>
      <c r="F920" s="61"/>
      <c r="G920" s="61"/>
      <c r="H920" s="61"/>
      <c r="I920" s="61"/>
      <c r="J920" s="61"/>
      <c r="K920" s="61"/>
      <c r="L920" s="61"/>
      <c r="M920" s="61"/>
      <c r="N920" s="61"/>
      <c r="O920" s="61"/>
      <c r="P920" s="61"/>
      <c r="Q920" s="61"/>
      <c r="R920" s="61"/>
      <c r="S920" s="61"/>
      <c r="T920" s="61"/>
      <c r="U920" s="61"/>
      <c r="V920" s="61"/>
      <c r="W920" s="61"/>
      <c r="X920" s="61"/>
      <c r="Y920" s="61"/>
      <c r="Z920" s="61"/>
    </row>
    <row r="921" ht="15.75" customHeight="1">
      <c r="A921" s="61"/>
      <c r="B921" s="2"/>
      <c r="C921" s="3"/>
      <c r="D921" s="4"/>
      <c r="E921" s="61"/>
      <c r="F921" s="61"/>
      <c r="G921" s="61"/>
      <c r="H921" s="61"/>
      <c r="I921" s="61"/>
      <c r="J921" s="61"/>
      <c r="K921" s="61"/>
      <c r="L921" s="61"/>
      <c r="M921" s="61"/>
      <c r="N921" s="61"/>
      <c r="O921" s="61"/>
      <c r="P921" s="61"/>
      <c r="Q921" s="61"/>
      <c r="R921" s="61"/>
      <c r="S921" s="61"/>
      <c r="T921" s="61"/>
      <c r="U921" s="61"/>
      <c r="V921" s="61"/>
      <c r="W921" s="61"/>
      <c r="X921" s="61"/>
      <c r="Y921" s="61"/>
      <c r="Z921" s="61"/>
    </row>
    <row r="922" ht="15.75" customHeight="1">
      <c r="A922" s="61"/>
      <c r="B922" s="2"/>
      <c r="C922" s="3"/>
      <c r="D922" s="4"/>
      <c r="E922" s="61"/>
      <c r="F922" s="61"/>
      <c r="G922" s="61"/>
      <c r="H922" s="61"/>
      <c r="I922" s="61"/>
      <c r="J922" s="61"/>
      <c r="K922" s="61"/>
      <c r="L922" s="61"/>
      <c r="M922" s="61"/>
      <c r="N922" s="61"/>
      <c r="O922" s="61"/>
      <c r="P922" s="61"/>
      <c r="Q922" s="61"/>
      <c r="R922" s="61"/>
      <c r="S922" s="61"/>
      <c r="T922" s="61"/>
      <c r="U922" s="61"/>
      <c r="V922" s="61"/>
      <c r="W922" s="61"/>
      <c r="X922" s="61"/>
      <c r="Y922" s="61"/>
      <c r="Z922" s="61"/>
    </row>
    <row r="923" ht="15.75" customHeight="1">
      <c r="A923" s="61"/>
      <c r="B923" s="2"/>
      <c r="C923" s="3"/>
      <c r="D923" s="4"/>
      <c r="E923" s="61"/>
      <c r="F923" s="61"/>
      <c r="G923" s="61"/>
      <c r="H923" s="61"/>
      <c r="I923" s="61"/>
      <c r="J923" s="61"/>
      <c r="K923" s="61"/>
      <c r="L923" s="61"/>
      <c r="M923" s="61"/>
      <c r="N923" s="61"/>
      <c r="O923" s="61"/>
      <c r="P923" s="61"/>
      <c r="Q923" s="61"/>
      <c r="R923" s="61"/>
      <c r="S923" s="61"/>
      <c r="T923" s="61"/>
      <c r="U923" s="61"/>
      <c r="V923" s="61"/>
      <c r="W923" s="61"/>
      <c r="X923" s="61"/>
      <c r="Y923" s="61"/>
      <c r="Z923" s="61"/>
    </row>
    <row r="924" ht="15.75" customHeight="1">
      <c r="A924" s="61"/>
      <c r="B924" s="2"/>
      <c r="C924" s="3"/>
      <c r="D924" s="4"/>
      <c r="E924" s="61"/>
      <c r="F924" s="61"/>
      <c r="G924" s="61"/>
      <c r="H924" s="61"/>
      <c r="I924" s="61"/>
      <c r="J924" s="61"/>
      <c r="K924" s="61"/>
      <c r="L924" s="61"/>
      <c r="M924" s="61"/>
      <c r="N924" s="61"/>
      <c r="O924" s="61"/>
      <c r="P924" s="61"/>
      <c r="Q924" s="61"/>
      <c r="R924" s="61"/>
      <c r="S924" s="61"/>
      <c r="T924" s="61"/>
      <c r="U924" s="61"/>
      <c r="V924" s="61"/>
      <c r="W924" s="61"/>
      <c r="X924" s="61"/>
      <c r="Y924" s="61"/>
      <c r="Z924" s="61"/>
    </row>
    <row r="925" ht="15.75" customHeight="1">
      <c r="A925" s="61"/>
      <c r="B925" s="2"/>
      <c r="C925" s="3"/>
      <c r="D925" s="4"/>
      <c r="E925" s="61"/>
      <c r="F925" s="61"/>
      <c r="G925" s="61"/>
      <c r="H925" s="61"/>
      <c r="I925" s="61"/>
      <c r="J925" s="61"/>
      <c r="K925" s="61"/>
      <c r="L925" s="61"/>
      <c r="M925" s="61"/>
      <c r="N925" s="61"/>
      <c r="O925" s="61"/>
      <c r="P925" s="61"/>
      <c r="Q925" s="61"/>
      <c r="R925" s="61"/>
      <c r="S925" s="61"/>
      <c r="T925" s="61"/>
      <c r="U925" s="61"/>
      <c r="V925" s="61"/>
      <c r="W925" s="61"/>
      <c r="X925" s="61"/>
      <c r="Y925" s="61"/>
      <c r="Z925" s="61"/>
    </row>
    <row r="926" ht="15.75" customHeight="1">
      <c r="A926" s="61"/>
      <c r="B926" s="2"/>
      <c r="C926" s="3"/>
      <c r="D926" s="4"/>
      <c r="E926" s="61"/>
      <c r="F926" s="61"/>
      <c r="G926" s="61"/>
      <c r="H926" s="61"/>
      <c r="I926" s="61"/>
      <c r="J926" s="61"/>
      <c r="K926" s="61"/>
      <c r="L926" s="61"/>
      <c r="M926" s="61"/>
      <c r="N926" s="61"/>
      <c r="O926" s="61"/>
      <c r="P926" s="61"/>
      <c r="Q926" s="61"/>
      <c r="R926" s="61"/>
      <c r="S926" s="61"/>
      <c r="T926" s="61"/>
      <c r="U926" s="61"/>
      <c r="V926" s="61"/>
      <c r="W926" s="61"/>
      <c r="X926" s="61"/>
      <c r="Y926" s="61"/>
      <c r="Z926" s="61"/>
    </row>
    <row r="927" ht="15.75" customHeight="1">
      <c r="A927" s="61"/>
      <c r="B927" s="2"/>
      <c r="C927" s="3"/>
      <c r="D927" s="4"/>
      <c r="E927" s="61"/>
      <c r="F927" s="61"/>
      <c r="G927" s="61"/>
      <c r="H927" s="61"/>
      <c r="I927" s="61"/>
      <c r="J927" s="61"/>
      <c r="K927" s="61"/>
      <c r="L927" s="61"/>
      <c r="M927" s="61"/>
      <c r="N927" s="61"/>
      <c r="O927" s="61"/>
      <c r="P927" s="61"/>
      <c r="Q927" s="61"/>
      <c r="R927" s="61"/>
      <c r="S927" s="61"/>
      <c r="T927" s="61"/>
      <c r="U927" s="61"/>
      <c r="V927" s="61"/>
      <c r="W927" s="61"/>
      <c r="X927" s="61"/>
      <c r="Y927" s="61"/>
      <c r="Z927" s="61"/>
    </row>
    <row r="928" ht="15.75" customHeight="1">
      <c r="A928" s="61"/>
      <c r="B928" s="2"/>
      <c r="C928" s="3"/>
      <c r="D928" s="4"/>
      <c r="E928" s="61"/>
      <c r="F928" s="61"/>
      <c r="G928" s="61"/>
      <c r="H928" s="61"/>
      <c r="I928" s="61"/>
      <c r="J928" s="61"/>
      <c r="K928" s="61"/>
      <c r="L928" s="61"/>
      <c r="M928" s="61"/>
      <c r="N928" s="61"/>
      <c r="O928" s="61"/>
      <c r="P928" s="61"/>
      <c r="Q928" s="61"/>
      <c r="R928" s="61"/>
      <c r="S928" s="61"/>
      <c r="T928" s="61"/>
      <c r="U928" s="61"/>
      <c r="V928" s="61"/>
      <c r="W928" s="61"/>
      <c r="X928" s="61"/>
      <c r="Y928" s="61"/>
      <c r="Z928" s="61"/>
    </row>
    <row r="929" ht="15.75" customHeight="1">
      <c r="A929" s="61"/>
      <c r="B929" s="2"/>
      <c r="C929" s="3"/>
      <c r="D929" s="4"/>
      <c r="E929" s="61"/>
      <c r="F929" s="61"/>
      <c r="G929" s="61"/>
      <c r="H929" s="61"/>
      <c r="I929" s="61"/>
      <c r="J929" s="61"/>
      <c r="K929" s="61"/>
      <c r="L929" s="61"/>
      <c r="M929" s="61"/>
      <c r="N929" s="61"/>
      <c r="O929" s="61"/>
      <c r="P929" s="61"/>
      <c r="Q929" s="61"/>
      <c r="R929" s="61"/>
      <c r="S929" s="61"/>
      <c r="T929" s="61"/>
      <c r="U929" s="61"/>
      <c r="V929" s="61"/>
      <c r="W929" s="61"/>
      <c r="X929" s="61"/>
      <c r="Y929" s="61"/>
      <c r="Z929" s="61"/>
    </row>
    <row r="930" ht="15.75" customHeight="1">
      <c r="A930" s="61"/>
      <c r="B930" s="2"/>
      <c r="C930" s="3"/>
      <c r="D930" s="4"/>
      <c r="E930" s="61"/>
      <c r="F930" s="61"/>
      <c r="G930" s="61"/>
      <c r="H930" s="61"/>
      <c r="I930" s="61"/>
      <c r="J930" s="61"/>
      <c r="K930" s="61"/>
      <c r="L930" s="61"/>
      <c r="M930" s="61"/>
      <c r="N930" s="61"/>
      <c r="O930" s="61"/>
      <c r="P930" s="61"/>
      <c r="Q930" s="61"/>
      <c r="R930" s="61"/>
      <c r="S930" s="61"/>
      <c r="T930" s="61"/>
      <c r="U930" s="61"/>
      <c r="V930" s="61"/>
      <c r="W930" s="61"/>
      <c r="X930" s="61"/>
      <c r="Y930" s="61"/>
      <c r="Z930" s="61"/>
    </row>
    <row r="931" ht="15.75" customHeight="1">
      <c r="A931" s="61"/>
      <c r="B931" s="2"/>
      <c r="C931" s="3"/>
      <c r="D931" s="4"/>
      <c r="E931" s="61"/>
      <c r="F931" s="61"/>
      <c r="G931" s="61"/>
      <c r="H931" s="61"/>
      <c r="I931" s="61"/>
      <c r="J931" s="61"/>
      <c r="K931" s="61"/>
      <c r="L931" s="61"/>
      <c r="M931" s="61"/>
      <c r="N931" s="61"/>
      <c r="O931" s="61"/>
      <c r="P931" s="61"/>
      <c r="Q931" s="61"/>
      <c r="R931" s="61"/>
      <c r="S931" s="61"/>
      <c r="T931" s="61"/>
      <c r="U931" s="61"/>
      <c r="V931" s="61"/>
      <c r="W931" s="61"/>
      <c r="X931" s="61"/>
      <c r="Y931" s="61"/>
      <c r="Z931" s="61"/>
    </row>
    <row r="932" ht="15.75" customHeight="1">
      <c r="A932" s="61"/>
      <c r="B932" s="2"/>
      <c r="C932" s="3"/>
      <c r="D932" s="4"/>
      <c r="E932" s="61"/>
      <c r="F932" s="61"/>
      <c r="G932" s="61"/>
      <c r="H932" s="61"/>
      <c r="I932" s="61"/>
      <c r="J932" s="61"/>
      <c r="K932" s="61"/>
      <c r="L932" s="61"/>
      <c r="M932" s="61"/>
      <c r="N932" s="61"/>
      <c r="O932" s="61"/>
      <c r="P932" s="61"/>
      <c r="Q932" s="61"/>
      <c r="R932" s="61"/>
      <c r="S932" s="61"/>
      <c r="T932" s="61"/>
      <c r="U932" s="61"/>
      <c r="V932" s="61"/>
      <c r="W932" s="61"/>
      <c r="X932" s="61"/>
      <c r="Y932" s="61"/>
      <c r="Z932" s="61"/>
    </row>
    <row r="933" ht="15.75" customHeight="1">
      <c r="A933" s="61"/>
      <c r="B933" s="2"/>
      <c r="C933" s="3"/>
      <c r="D933" s="4"/>
      <c r="E933" s="61"/>
      <c r="F933" s="61"/>
      <c r="G933" s="61"/>
      <c r="H933" s="61"/>
      <c r="I933" s="61"/>
      <c r="J933" s="61"/>
      <c r="K933" s="61"/>
      <c r="L933" s="61"/>
      <c r="M933" s="61"/>
      <c r="N933" s="61"/>
      <c r="O933" s="61"/>
      <c r="P933" s="61"/>
      <c r="Q933" s="61"/>
      <c r="R933" s="61"/>
      <c r="S933" s="61"/>
      <c r="T933" s="61"/>
      <c r="U933" s="61"/>
      <c r="V933" s="61"/>
      <c r="W933" s="61"/>
      <c r="X933" s="61"/>
      <c r="Y933" s="61"/>
      <c r="Z933" s="61"/>
    </row>
    <row r="934" ht="15.75" customHeight="1">
      <c r="A934" s="61"/>
      <c r="B934" s="2"/>
      <c r="C934" s="3"/>
      <c r="D934" s="4"/>
      <c r="E934" s="61"/>
      <c r="F934" s="61"/>
      <c r="G934" s="61"/>
      <c r="H934" s="61"/>
      <c r="I934" s="61"/>
      <c r="J934" s="61"/>
      <c r="K934" s="61"/>
      <c r="L934" s="61"/>
      <c r="M934" s="61"/>
      <c r="N934" s="61"/>
      <c r="O934" s="61"/>
      <c r="P934" s="61"/>
      <c r="Q934" s="61"/>
      <c r="R934" s="61"/>
      <c r="S934" s="61"/>
      <c r="T934" s="61"/>
      <c r="U934" s="61"/>
      <c r="V934" s="61"/>
      <c r="W934" s="61"/>
      <c r="X934" s="61"/>
      <c r="Y934" s="61"/>
      <c r="Z934" s="61"/>
    </row>
    <row r="935" ht="15.75" customHeight="1">
      <c r="A935" s="61"/>
      <c r="B935" s="2"/>
      <c r="C935" s="3"/>
      <c r="D935" s="4"/>
      <c r="E935" s="61"/>
      <c r="F935" s="61"/>
      <c r="G935" s="61"/>
      <c r="H935" s="61"/>
      <c r="I935" s="61"/>
      <c r="J935" s="61"/>
      <c r="K935" s="61"/>
      <c r="L935" s="61"/>
      <c r="M935" s="61"/>
      <c r="N935" s="61"/>
      <c r="O935" s="61"/>
      <c r="P935" s="61"/>
      <c r="Q935" s="61"/>
      <c r="R935" s="61"/>
      <c r="S935" s="61"/>
      <c r="T935" s="61"/>
      <c r="U935" s="61"/>
      <c r="V935" s="61"/>
      <c r="W935" s="61"/>
      <c r="X935" s="61"/>
      <c r="Y935" s="61"/>
      <c r="Z935" s="61"/>
    </row>
    <row r="936" ht="15.75" customHeight="1">
      <c r="A936" s="61"/>
      <c r="B936" s="2"/>
      <c r="C936" s="3"/>
      <c r="D936" s="4"/>
      <c r="E936" s="61"/>
      <c r="F936" s="61"/>
      <c r="G936" s="61"/>
      <c r="H936" s="61"/>
      <c r="I936" s="61"/>
      <c r="J936" s="61"/>
      <c r="K936" s="61"/>
      <c r="L936" s="61"/>
      <c r="M936" s="61"/>
      <c r="N936" s="61"/>
      <c r="O936" s="61"/>
      <c r="P936" s="61"/>
      <c r="Q936" s="61"/>
      <c r="R936" s="61"/>
      <c r="S936" s="61"/>
      <c r="T936" s="61"/>
      <c r="U936" s="61"/>
      <c r="V936" s="61"/>
      <c r="W936" s="61"/>
      <c r="X936" s="61"/>
      <c r="Y936" s="61"/>
      <c r="Z936" s="61"/>
    </row>
    <row r="937" ht="15.75" customHeight="1">
      <c r="A937" s="61"/>
      <c r="B937" s="2"/>
      <c r="C937" s="3"/>
      <c r="D937" s="4"/>
      <c r="E937" s="61"/>
      <c r="F937" s="61"/>
      <c r="G937" s="61"/>
      <c r="H937" s="61"/>
      <c r="I937" s="61"/>
      <c r="J937" s="61"/>
      <c r="K937" s="61"/>
      <c r="L937" s="61"/>
      <c r="M937" s="61"/>
      <c r="N937" s="61"/>
      <c r="O937" s="61"/>
      <c r="P937" s="61"/>
      <c r="Q937" s="61"/>
      <c r="R937" s="61"/>
      <c r="S937" s="61"/>
      <c r="T937" s="61"/>
      <c r="U937" s="61"/>
      <c r="V937" s="61"/>
      <c r="W937" s="61"/>
      <c r="X937" s="61"/>
      <c r="Y937" s="61"/>
      <c r="Z937" s="61"/>
    </row>
    <row r="938" ht="15.75" customHeight="1">
      <c r="A938" s="61"/>
      <c r="B938" s="2"/>
      <c r="C938" s="3"/>
      <c r="D938" s="4"/>
      <c r="E938" s="61"/>
      <c r="F938" s="61"/>
      <c r="G938" s="61"/>
      <c r="H938" s="61"/>
      <c r="I938" s="61"/>
      <c r="J938" s="61"/>
      <c r="K938" s="61"/>
      <c r="L938" s="61"/>
      <c r="M938" s="61"/>
      <c r="N938" s="61"/>
      <c r="O938" s="61"/>
      <c r="P938" s="61"/>
      <c r="Q938" s="61"/>
      <c r="R938" s="61"/>
      <c r="S938" s="61"/>
      <c r="T938" s="61"/>
      <c r="U938" s="61"/>
      <c r="V938" s="61"/>
      <c r="W938" s="61"/>
      <c r="X938" s="61"/>
      <c r="Y938" s="61"/>
      <c r="Z938" s="61"/>
    </row>
    <row r="939" ht="15.75" customHeight="1">
      <c r="A939" s="61"/>
      <c r="B939" s="2"/>
      <c r="C939" s="3"/>
      <c r="D939" s="4"/>
      <c r="E939" s="61"/>
      <c r="F939" s="61"/>
      <c r="G939" s="61"/>
      <c r="H939" s="61"/>
      <c r="I939" s="61"/>
      <c r="J939" s="61"/>
      <c r="K939" s="61"/>
      <c r="L939" s="61"/>
      <c r="M939" s="61"/>
      <c r="N939" s="61"/>
      <c r="O939" s="61"/>
      <c r="P939" s="61"/>
      <c r="Q939" s="61"/>
      <c r="R939" s="61"/>
      <c r="S939" s="61"/>
      <c r="T939" s="61"/>
      <c r="U939" s="61"/>
      <c r="V939" s="61"/>
      <c r="W939" s="61"/>
      <c r="X939" s="61"/>
      <c r="Y939" s="61"/>
      <c r="Z939" s="61"/>
    </row>
    <row r="940" ht="15.75" customHeight="1">
      <c r="A940" s="61"/>
      <c r="B940" s="2"/>
      <c r="C940" s="3"/>
      <c r="D940" s="4"/>
      <c r="E940" s="61"/>
      <c r="F940" s="61"/>
      <c r="G940" s="61"/>
      <c r="H940" s="61"/>
      <c r="I940" s="61"/>
      <c r="J940" s="61"/>
      <c r="K940" s="61"/>
      <c r="L940" s="61"/>
      <c r="M940" s="61"/>
      <c r="N940" s="61"/>
      <c r="O940" s="61"/>
      <c r="P940" s="61"/>
      <c r="Q940" s="61"/>
      <c r="R940" s="61"/>
      <c r="S940" s="61"/>
      <c r="T940" s="61"/>
      <c r="U940" s="61"/>
      <c r="V940" s="61"/>
      <c r="W940" s="61"/>
      <c r="X940" s="61"/>
      <c r="Y940" s="61"/>
      <c r="Z940" s="61"/>
    </row>
    <row r="941" ht="15.75" customHeight="1">
      <c r="A941" s="61"/>
      <c r="B941" s="2"/>
      <c r="C941" s="3"/>
      <c r="D941" s="4"/>
      <c r="E941" s="61"/>
      <c r="F941" s="61"/>
      <c r="G941" s="61"/>
      <c r="H941" s="61"/>
      <c r="I941" s="61"/>
      <c r="J941" s="61"/>
      <c r="K941" s="61"/>
      <c r="L941" s="61"/>
      <c r="M941" s="61"/>
      <c r="N941" s="61"/>
      <c r="O941" s="61"/>
      <c r="P941" s="61"/>
      <c r="Q941" s="61"/>
      <c r="R941" s="61"/>
      <c r="S941" s="61"/>
      <c r="T941" s="61"/>
      <c r="U941" s="61"/>
      <c r="V941" s="61"/>
      <c r="W941" s="61"/>
      <c r="X941" s="61"/>
      <c r="Y941" s="61"/>
      <c r="Z941" s="61"/>
    </row>
    <row r="942" ht="15.75" customHeight="1">
      <c r="A942" s="61"/>
      <c r="B942" s="2"/>
      <c r="C942" s="3"/>
      <c r="D942" s="4"/>
      <c r="E942" s="61"/>
      <c r="F942" s="61"/>
      <c r="G942" s="61"/>
      <c r="H942" s="61"/>
      <c r="I942" s="61"/>
      <c r="J942" s="61"/>
      <c r="K942" s="61"/>
      <c r="L942" s="61"/>
      <c r="M942" s="61"/>
      <c r="N942" s="61"/>
      <c r="O942" s="61"/>
      <c r="P942" s="61"/>
      <c r="Q942" s="61"/>
      <c r="R942" s="61"/>
      <c r="S942" s="61"/>
      <c r="T942" s="61"/>
      <c r="U942" s="61"/>
      <c r="V942" s="61"/>
      <c r="W942" s="61"/>
      <c r="X942" s="61"/>
      <c r="Y942" s="61"/>
      <c r="Z942" s="61"/>
    </row>
    <row r="943" ht="15.75" customHeight="1">
      <c r="A943" s="61"/>
      <c r="B943" s="2"/>
      <c r="C943" s="3"/>
      <c r="D943" s="4"/>
      <c r="E943" s="61"/>
      <c r="F943" s="61"/>
      <c r="G943" s="61"/>
      <c r="H943" s="61"/>
      <c r="I943" s="61"/>
      <c r="J943" s="61"/>
      <c r="K943" s="61"/>
      <c r="L943" s="61"/>
      <c r="M943" s="61"/>
      <c r="N943" s="61"/>
      <c r="O943" s="61"/>
      <c r="P943" s="61"/>
      <c r="Q943" s="61"/>
      <c r="R943" s="61"/>
      <c r="S943" s="61"/>
      <c r="T943" s="61"/>
      <c r="U943" s="61"/>
      <c r="V943" s="61"/>
      <c r="W943" s="61"/>
      <c r="X943" s="61"/>
      <c r="Y943" s="61"/>
      <c r="Z943" s="61"/>
    </row>
    <row r="944" ht="15.75" customHeight="1">
      <c r="A944" s="61"/>
      <c r="B944" s="2"/>
      <c r="C944" s="3"/>
      <c r="D944" s="4"/>
      <c r="E944" s="61"/>
      <c r="F944" s="61"/>
      <c r="G944" s="61"/>
      <c r="H944" s="61"/>
      <c r="I944" s="61"/>
      <c r="J944" s="61"/>
      <c r="K944" s="61"/>
      <c r="L944" s="61"/>
      <c r="M944" s="61"/>
      <c r="N944" s="61"/>
      <c r="O944" s="61"/>
      <c r="P944" s="61"/>
      <c r="Q944" s="61"/>
      <c r="R944" s="61"/>
      <c r="S944" s="61"/>
      <c r="T944" s="61"/>
      <c r="U944" s="61"/>
      <c r="V944" s="61"/>
      <c r="W944" s="61"/>
      <c r="X944" s="61"/>
      <c r="Y944" s="61"/>
      <c r="Z944" s="61"/>
    </row>
    <row r="945" ht="15.75" customHeight="1">
      <c r="A945" s="61"/>
      <c r="B945" s="2"/>
      <c r="C945" s="3"/>
      <c r="D945" s="4"/>
      <c r="E945" s="61"/>
      <c r="F945" s="61"/>
      <c r="G945" s="61"/>
      <c r="H945" s="61"/>
      <c r="I945" s="61"/>
      <c r="J945" s="61"/>
      <c r="K945" s="61"/>
      <c r="L945" s="61"/>
      <c r="M945" s="61"/>
      <c r="N945" s="61"/>
      <c r="O945" s="61"/>
      <c r="P945" s="61"/>
      <c r="Q945" s="61"/>
      <c r="R945" s="61"/>
      <c r="S945" s="61"/>
      <c r="T945" s="61"/>
      <c r="U945" s="61"/>
      <c r="V945" s="61"/>
      <c r="W945" s="61"/>
      <c r="X945" s="61"/>
      <c r="Y945" s="61"/>
      <c r="Z945" s="61"/>
    </row>
    <row r="946" ht="15.75" customHeight="1">
      <c r="A946" s="61"/>
      <c r="B946" s="2"/>
      <c r="C946" s="3"/>
      <c r="D946" s="4"/>
      <c r="E946" s="61"/>
      <c r="F946" s="61"/>
      <c r="G946" s="61"/>
      <c r="H946" s="61"/>
      <c r="I946" s="61"/>
      <c r="J946" s="61"/>
      <c r="K946" s="61"/>
      <c r="L946" s="61"/>
      <c r="M946" s="61"/>
      <c r="N946" s="61"/>
      <c r="O946" s="61"/>
      <c r="P946" s="61"/>
      <c r="Q946" s="61"/>
      <c r="R946" s="61"/>
      <c r="S946" s="61"/>
      <c r="T946" s="61"/>
      <c r="U946" s="61"/>
      <c r="V946" s="61"/>
      <c r="W946" s="61"/>
      <c r="X946" s="61"/>
      <c r="Y946" s="61"/>
      <c r="Z946" s="61"/>
    </row>
    <row r="947" ht="15.75" customHeight="1">
      <c r="A947" s="61"/>
      <c r="B947" s="2"/>
      <c r="C947" s="3"/>
      <c r="D947" s="4"/>
      <c r="E947" s="61"/>
      <c r="F947" s="61"/>
      <c r="G947" s="61"/>
      <c r="H947" s="61"/>
      <c r="I947" s="61"/>
      <c r="J947" s="61"/>
      <c r="K947" s="61"/>
      <c r="L947" s="61"/>
      <c r="M947" s="61"/>
      <c r="N947" s="61"/>
      <c r="O947" s="61"/>
      <c r="P947" s="61"/>
      <c r="Q947" s="61"/>
      <c r="R947" s="61"/>
      <c r="S947" s="61"/>
      <c r="T947" s="61"/>
      <c r="U947" s="61"/>
      <c r="V947" s="61"/>
      <c r="W947" s="61"/>
      <c r="X947" s="61"/>
      <c r="Y947" s="61"/>
      <c r="Z947" s="61"/>
    </row>
    <row r="948" ht="15.75" customHeight="1">
      <c r="A948" s="61"/>
      <c r="B948" s="2"/>
      <c r="C948" s="3"/>
      <c r="D948" s="4"/>
      <c r="E948" s="61"/>
      <c r="F948" s="61"/>
      <c r="G948" s="61"/>
      <c r="H948" s="61"/>
      <c r="I948" s="61"/>
      <c r="J948" s="61"/>
      <c r="K948" s="61"/>
      <c r="L948" s="61"/>
      <c r="M948" s="61"/>
      <c r="N948" s="61"/>
      <c r="O948" s="61"/>
      <c r="P948" s="61"/>
      <c r="Q948" s="61"/>
      <c r="R948" s="61"/>
      <c r="S948" s="61"/>
      <c r="T948" s="61"/>
      <c r="U948" s="61"/>
      <c r="V948" s="61"/>
      <c r="W948" s="61"/>
      <c r="X948" s="61"/>
      <c r="Y948" s="61"/>
      <c r="Z948" s="61"/>
    </row>
    <row r="949" ht="15.75" customHeight="1">
      <c r="A949" s="61"/>
      <c r="B949" s="2"/>
      <c r="C949" s="3"/>
      <c r="D949" s="4"/>
      <c r="E949" s="61"/>
      <c r="F949" s="61"/>
      <c r="G949" s="61"/>
      <c r="H949" s="61"/>
      <c r="I949" s="61"/>
      <c r="J949" s="61"/>
      <c r="K949" s="61"/>
      <c r="L949" s="61"/>
      <c r="M949" s="61"/>
      <c r="N949" s="61"/>
      <c r="O949" s="61"/>
      <c r="P949" s="61"/>
      <c r="Q949" s="61"/>
      <c r="R949" s="61"/>
      <c r="S949" s="61"/>
      <c r="T949" s="61"/>
      <c r="U949" s="61"/>
      <c r="V949" s="61"/>
      <c r="W949" s="61"/>
      <c r="X949" s="61"/>
      <c r="Y949" s="61"/>
      <c r="Z949" s="61"/>
    </row>
    <row r="950" ht="15.75" customHeight="1">
      <c r="A950" s="61"/>
      <c r="B950" s="2"/>
      <c r="C950" s="3"/>
      <c r="D950" s="4"/>
      <c r="E950" s="61"/>
      <c r="F950" s="61"/>
      <c r="G950" s="61"/>
      <c r="H950" s="61"/>
      <c r="I950" s="61"/>
      <c r="J950" s="61"/>
      <c r="K950" s="61"/>
      <c r="L950" s="61"/>
      <c r="M950" s="61"/>
      <c r="N950" s="61"/>
      <c r="O950" s="61"/>
      <c r="P950" s="61"/>
      <c r="Q950" s="61"/>
      <c r="R950" s="61"/>
      <c r="S950" s="61"/>
      <c r="T950" s="61"/>
      <c r="U950" s="61"/>
      <c r="V950" s="61"/>
      <c r="W950" s="61"/>
      <c r="X950" s="61"/>
      <c r="Y950" s="61"/>
      <c r="Z950" s="61"/>
    </row>
    <row r="951" ht="15.75" customHeight="1">
      <c r="A951" s="61"/>
      <c r="B951" s="2"/>
      <c r="C951" s="3"/>
      <c r="D951" s="4"/>
      <c r="E951" s="61"/>
      <c r="F951" s="61"/>
      <c r="G951" s="61"/>
      <c r="H951" s="61"/>
      <c r="I951" s="61"/>
      <c r="J951" s="61"/>
      <c r="K951" s="61"/>
      <c r="L951" s="61"/>
      <c r="M951" s="61"/>
      <c r="N951" s="61"/>
      <c r="O951" s="61"/>
      <c r="P951" s="61"/>
      <c r="Q951" s="61"/>
      <c r="R951" s="61"/>
      <c r="S951" s="61"/>
      <c r="T951" s="61"/>
      <c r="U951" s="61"/>
      <c r="V951" s="61"/>
      <c r="W951" s="61"/>
      <c r="X951" s="61"/>
      <c r="Y951" s="61"/>
      <c r="Z951" s="61"/>
    </row>
    <row r="952" ht="15.75" customHeight="1">
      <c r="A952" s="61"/>
      <c r="B952" s="2"/>
      <c r="C952" s="3"/>
      <c r="D952" s="4"/>
      <c r="E952" s="61"/>
      <c r="F952" s="61"/>
      <c r="G952" s="61"/>
      <c r="H952" s="61"/>
      <c r="I952" s="61"/>
      <c r="J952" s="61"/>
      <c r="K952" s="61"/>
      <c r="L952" s="61"/>
      <c r="M952" s="61"/>
      <c r="N952" s="61"/>
      <c r="O952" s="61"/>
      <c r="P952" s="61"/>
      <c r="Q952" s="61"/>
      <c r="R952" s="61"/>
      <c r="S952" s="61"/>
      <c r="T952" s="61"/>
      <c r="U952" s="61"/>
      <c r="V952" s="61"/>
      <c r="W952" s="61"/>
      <c r="X952" s="61"/>
      <c r="Y952" s="61"/>
      <c r="Z952" s="61"/>
    </row>
    <row r="953" ht="15.75" customHeight="1">
      <c r="A953" s="61"/>
      <c r="B953" s="2"/>
      <c r="C953" s="3"/>
      <c r="D953" s="4"/>
      <c r="E953" s="61"/>
      <c r="F953" s="61"/>
      <c r="G953" s="61"/>
      <c r="H953" s="61"/>
      <c r="I953" s="61"/>
      <c r="J953" s="61"/>
      <c r="K953" s="61"/>
      <c r="L953" s="61"/>
      <c r="M953" s="61"/>
      <c r="N953" s="61"/>
      <c r="O953" s="61"/>
      <c r="P953" s="61"/>
      <c r="Q953" s="61"/>
      <c r="R953" s="61"/>
      <c r="S953" s="61"/>
      <c r="T953" s="61"/>
      <c r="U953" s="61"/>
      <c r="V953" s="61"/>
      <c r="W953" s="61"/>
      <c r="X953" s="61"/>
      <c r="Y953" s="61"/>
      <c r="Z953" s="61"/>
    </row>
    <row r="954" ht="15.75" customHeight="1">
      <c r="A954" s="61"/>
      <c r="B954" s="2"/>
      <c r="C954" s="3"/>
      <c r="D954" s="4"/>
      <c r="E954" s="61"/>
      <c r="F954" s="61"/>
      <c r="G954" s="61"/>
      <c r="H954" s="61"/>
      <c r="I954" s="61"/>
      <c r="J954" s="61"/>
      <c r="K954" s="61"/>
      <c r="L954" s="61"/>
      <c r="M954" s="61"/>
      <c r="N954" s="61"/>
      <c r="O954" s="61"/>
      <c r="P954" s="61"/>
      <c r="Q954" s="61"/>
      <c r="R954" s="61"/>
      <c r="S954" s="61"/>
      <c r="T954" s="61"/>
      <c r="U954" s="61"/>
      <c r="V954" s="61"/>
      <c r="W954" s="61"/>
      <c r="X954" s="61"/>
      <c r="Y954" s="61"/>
      <c r="Z954" s="61"/>
    </row>
    <row r="955" ht="15.75" customHeight="1">
      <c r="A955" s="61"/>
      <c r="B955" s="2"/>
      <c r="C955" s="3"/>
      <c r="D955" s="4"/>
      <c r="E955" s="61"/>
      <c r="F955" s="61"/>
      <c r="G955" s="61"/>
      <c r="H955" s="61"/>
      <c r="I955" s="61"/>
      <c r="J955" s="61"/>
      <c r="K955" s="61"/>
      <c r="L955" s="61"/>
      <c r="M955" s="61"/>
      <c r="N955" s="61"/>
      <c r="O955" s="61"/>
      <c r="P955" s="61"/>
      <c r="Q955" s="61"/>
      <c r="R955" s="61"/>
      <c r="S955" s="61"/>
      <c r="T955" s="61"/>
      <c r="U955" s="61"/>
      <c r="V955" s="61"/>
      <c r="W955" s="61"/>
      <c r="X955" s="61"/>
      <c r="Y955" s="61"/>
      <c r="Z955" s="61"/>
    </row>
    <row r="956" ht="15.75" customHeight="1">
      <c r="A956" s="61"/>
      <c r="B956" s="2"/>
      <c r="C956" s="3"/>
      <c r="D956" s="4"/>
      <c r="E956" s="61"/>
      <c r="F956" s="61"/>
      <c r="G956" s="61"/>
      <c r="H956" s="61"/>
      <c r="I956" s="61"/>
      <c r="J956" s="61"/>
      <c r="K956" s="61"/>
      <c r="L956" s="61"/>
      <c r="M956" s="61"/>
      <c r="N956" s="61"/>
      <c r="O956" s="61"/>
      <c r="P956" s="61"/>
      <c r="Q956" s="61"/>
      <c r="R956" s="61"/>
      <c r="S956" s="61"/>
      <c r="T956" s="61"/>
      <c r="U956" s="61"/>
      <c r="V956" s="61"/>
      <c r="W956" s="61"/>
      <c r="X956" s="61"/>
      <c r="Y956" s="61"/>
      <c r="Z956" s="61"/>
    </row>
    <row r="957" ht="15.75" customHeight="1">
      <c r="A957" s="61"/>
      <c r="B957" s="2"/>
      <c r="C957" s="3"/>
      <c r="D957" s="4"/>
      <c r="E957" s="61"/>
      <c r="F957" s="61"/>
      <c r="G957" s="61"/>
      <c r="H957" s="61"/>
      <c r="I957" s="61"/>
      <c r="J957" s="61"/>
      <c r="K957" s="61"/>
      <c r="L957" s="61"/>
      <c r="M957" s="61"/>
      <c r="N957" s="61"/>
      <c r="O957" s="61"/>
      <c r="P957" s="61"/>
      <c r="Q957" s="61"/>
      <c r="R957" s="61"/>
      <c r="S957" s="61"/>
      <c r="T957" s="61"/>
      <c r="U957" s="61"/>
      <c r="V957" s="61"/>
      <c r="W957" s="61"/>
      <c r="X957" s="61"/>
      <c r="Y957" s="61"/>
      <c r="Z957" s="61"/>
    </row>
    <row r="958" ht="15.75" customHeight="1">
      <c r="A958" s="61"/>
      <c r="B958" s="2"/>
      <c r="C958" s="3"/>
      <c r="D958" s="4"/>
      <c r="E958" s="61"/>
      <c r="F958" s="61"/>
      <c r="G958" s="61"/>
      <c r="H958" s="61"/>
      <c r="I958" s="61"/>
      <c r="J958" s="61"/>
      <c r="K958" s="61"/>
      <c r="L958" s="61"/>
      <c r="M958" s="61"/>
      <c r="N958" s="61"/>
      <c r="O958" s="61"/>
      <c r="P958" s="61"/>
      <c r="Q958" s="61"/>
      <c r="R958" s="61"/>
      <c r="S958" s="61"/>
      <c r="T958" s="61"/>
      <c r="U958" s="61"/>
      <c r="V958" s="61"/>
      <c r="W958" s="61"/>
      <c r="X958" s="61"/>
      <c r="Y958" s="61"/>
      <c r="Z958" s="61"/>
    </row>
    <row r="959" ht="15.75" customHeight="1">
      <c r="A959" s="61"/>
      <c r="B959" s="2"/>
      <c r="C959" s="3"/>
      <c r="D959" s="4"/>
      <c r="E959" s="61"/>
      <c r="F959" s="61"/>
      <c r="G959" s="61"/>
      <c r="H959" s="61"/>
      <c r="I959" s="61"/>
      <c r="J959" s="61"/>
      <c r="K959" s="61"/>
      <c r="L959" s="61"/>
      <c r="M959" s="61"/>
      <c r="N959" s="61"/>
      <c r="O959" s="61"/>
      <c r="P959" s="61"/>
      <c r="Q959" s="61"/>
      <c r="R959" s="61"/>
      <c r="S959" s="61"/>
      <c r="T959" s="61"/>
      <c r="U959" s="61"/>
      <c r="V959" s="61"/>
      <c r="W959" s="61"/>
      <c r="X959" s="61"/>
      <c r="Y959" s="61"/>
      <c r="Z959" s="61"/>
    </row>
    <row r="960" ht="15.75" customHeight="1">
      <c r="A960" s="61"/>
      <c r="B960" s="2"/>
      <c r="C960" s="3"/>
      <c r="D960" s="4"/>
      <c r="E960" s="61"/>
      <c r="F960" s="61"/>
      <c r="G960" s="61"/>
      <c r="H960" s="61"/>
      <c r="I960" s="61"/>
      <c r="J960" s="61"/>
      <c r="K960" s="61"/>
      <c r="L960" s="61"/>
      <c r="M960" s="61"/>
      <c r="N960" s="61"/>
      <c r="O960" s="61"/>
      <c r="P960" s="61"/>
      <c r="Q960" s="61"/>
      <c r="R960" s="61"/>
      <c r="S960" s="61"/>
      <c r="T960" s="61"/>
      <c r="U960" s="61"/>
      <c r="V960" s="61"/>
      <c r="W960" s="61"/>
      <c r="X960" s="61"/>
      <c r="Y960" s="61"/>
      <c r="Z960" s="61"/>
    </row>
    <row r="961" ht="15.75" customHeight="1">
      <c r="A961" s="61"/>
      <c r="B961" s="2"/>
      <c r="C961" s="3"/>
      <c r="D961" s="4"/>
      <c r="E961" s="61"/>
      <c r="F961" s="61"/>
      <c r="G961" s="61"/>
      <c r="H961" s="61"/>
      <c r="I961" s="61"/>
      <c r="J961" s="61"/>
      <c r="K961" s="61"/>
      <c r="L961" s="61"/>
      <c r="M961" s="61"/>
      <c r="N961" s="61"/>
      <c r="O961" s="61"/>
      <c r="P961" s="61"/>
      <c r="Q961" s="61"/>
      <c r="R961" s="61"/>
      <c r="S961" s="61"/>
      <c r="T961" s="61"/>
      <c r="U961" s="61"/>
      <c r="V961" s="61"/>
      <c r="W961" s="61"/>
      <c r="X961" s="61"/>
      <c r="Y961" s="61"/>
      <c r="Z961" s="61"/>
    </row>
    <row r="962" ht="15.75" customHeight="1">
      <c r="A962" s="61"/>
      <c r="B962" s="2"/>
      <c r="C962" s="3"/>
      <c r="D962" s="4"/>
      <c r="E962" s="61"/>
      <c r="F962" s="61"/>
      <c r="G962" s="61"/>
      <c r="H962" s="61"/>
      <c r="I962" s="61"/>
      <c r="J962" s="61"/>
      <c r="K962" s="61"/>
      <c r="L962" s="61"/>
      <c r="M962" s="61"/>
      <c r="N962" s="61"/>
      <c r="O962" s="61"/>
      <c r="P962" s="61"/>
      <c r="Q962" s="61"/>
      <c r="R962" s="61"/>
      <c r="S962" s="61"/>
      <c r="T962" s="61"/>
      <c r="U962" s="61"/>
      <c r="V962" s="61"/>
      <c r="W962" s="61"/>
      <c r="X962" s="61"/>
      <c r="Y962" s="61"/>
      <c r="Z962" s="61"/>
    </row>
    <row r="963" ht="15.75" customHeight="1">
      <c r="A963" s="61"/>
      <c r="B963" s="2"/>
      <c r="C963" s="3"/>
      <c r="D963" s="4"/>
      <c r="E963" s="61"/>
      <c r="F963" s="61"/>
      <c r="G963" s="61"/>
      <c r="H963" s="61"/>
      <c r="I963" s="61"/>
      <c r="J963" s="61"/>
      <c r="K963" s="61"/>
      <c r="L963" s="61"/>
      <c r="M963" s="61"/>
      <c r="N963" s="61"/>
      <c r="O963" s="61"/>
      <c r="P963" s="61"/>
      <c r="Q963" s="61"/>
      <c r="R963" s="61"/>
      <c r="S963" s="61"/>
      <c r="T963" s="61"/>
      <c r="U963" s="61"/>
      <c r="V963" s="61"/>
      <c r="W963" s="61"/>
      <c r="X963" s="61"/>
      <c r="Y963" s="61"/>
      <c r="Z963" s="61"/>
    </row>
    <row r="964" ht="15.75" customHeight="1">
      <c r="A964" s="61"/>
      <c r="B964" s="2"/>
      <c r="C964" s="3"/>
      <c r="D964" s="4"/>
      <c r="E964" s="61"/>
      <c r="F964" s="61"/>
      <c r="G964" s="61"/>
      <c r="H964" s="61"/>
      <c r="I964" s="61"/>
      <c r="J964" s="61"/>
      <c r="K964" s="61"/>
      <c r="L964" s="61"/>
      <c r="M964" s="61"/>
      <c r="N964" s="61"/>
      <c r="O964" s="61"/>
      <c r="P964" s="61"/>
      <c r="Q964" s="61"/>
      <c r="R964" s="61"/>
      <c r="S964" s="61"/>
      <c r="T964" s="61"/>
      <c r="U964" s="61"/>
      <c r="V964" s="61"/>
      <c r="W964" s="61"/>
      <c r="X964" s="61"/>
      <c r="Y964" s="61"/>
      <c r="Z964" s="61"/>
    </row>
    <row r="965" ht="15.75" customHeight="1">
      <c r="A965" s="61"/>
      <c r="B965" s="2"/>
      <c r="C965" s="3"/>
      <c r="D965" s="4"/>
      <c r="E965" s="61"/>
      <c r="F965" s="61"/>
      <c r="G965" s="61"/>
      <c r="H965" s="61"/>
      <c r="I965" s="61"/>
      <c r="J965" s="61"/>
      <c r="K965" s="61"/>
      <c r="L965" s="61"/>
      <c r="M965" s="61"/>
      <c r="N965" s="61"/>
      <c r="O965" s="61"/>
      <c r="P965" s="61"/>
      <c r="Q965" s="61"/>
      <c r="R965" s="61"/>
      <c r="S965" s="61"/>
      <c r="T965" s="61"/>
      <c r="U965" s="61"/>
      <c r="V965" s="61"/>
      <c r="W965" s="61"/>
      <c r="X965" s="61"/>
      <c r="Y965" s="61"/>
      <c r="Z965" s="61"/>
    </row>
    <row r="966" ht="15.75" customHeight="1">
      <c r="A966" s="61"/>
      <c r="B966" s="2"/>
      <c r="C966" s="3"/>
      <c r="D966" s="4"/>
      <c r="E966" s="61"/>
      <c r="F966" s="61"/>
      <c r="G966" s="61"/>
      <c r="H966" s="61"/>
      <c r="I966" s="61"/>
      <c r="J966" s="61"/>
      <c r="K966" s="61"/>
      <c r="L966" s="61"/>
      <c r="M966" s="61"/>
      <c r="N966" s="61"/>
      <c r="O966" s="61"/>
      <c r="P966" s="61"/>
      <c r="Q966" s="61"/>
      <c r="R966" s="61"/>
      <c r="S966" s="61"/>
      <c r="T966" s="61"/>
      <c r="U966" s="61"/>
      <c r="V966" s="61"/>
      <c r="W966" s="61"/>
      <c r="X966" s="61"/>
      <c r="Y966" s="61"/>
      <c r="Z966" s="61"/>
    </row>
    <row r="967" ht="15.75" customHeight="1">
      <c r="A967" s="61"/>
      <c r="B967" s="2"/>
      <c r="C967" s="3"/>
      <c r="D967" s="4"/>
      <c r="E967" s="61"/>
      <c r="F967" s="61"/>
      <c r="G967" s="61"/>
      <c r="H967" s="61"/>
      <c r="I967" s="61"/>
      <c r="J967" s="61"/>
      <c r="K967" s="61"/>
      <c r="L967" s="61"/>
      <c r="M967" s="61"/>
      <c r="N967" s="61"/>
      <c r="O967" s="61"/>
      <c r="P967" s="61"/>
      <c r="Q967" s="61"/>
      <c r="R967" s="61"/>
      <c r="S967" s="61"/>
      <c r="T967" s="61"/>
      <c r="U967" s="61"/>
      <c r="V967" s="61"/>
      <c r="W967" s="61"/>
      <c r="X967" s="61"/>
      <c r="Y967" s="61"/>
      <c r="Z967" s="61"/>
    </row>
    <row r="968" ht="15.75" customHeight="1">
      <c r="A968" s="61"/>
      <c r="B968" s="2"/>
      <c r="C968" s="3"/>
      <c r="D968" s="4"/>
      <c r="E968" s="61"/>
      <c r="F968" s="61"/>
      <c r="G968" s="61"/>
      <c r="H968" s="61"/>
      <c r="I968" s="61"/>
      <c r="J968" s="61"/>
      <c r="K968" s="61"/>
      <c r="L968" s="61"/>
      <c r="M968" s="61"/>
      <c r="N968" s="61"/>
      <c r="O968" s="61"/>
      <c r="P968" s="61"/>
      <c r="Q968" s="61"/>
      <c r="R968" s="61"/>
      <c r="S968" s="61"/>
      <c r="T968" s="61"/>
      <c r="U968" s="61"/>
      <c r="V968" s="61"/>
      <c r="W968" s="61"/>
      <c r="X968" s="61"/>
      <c r="Y968" s="61"/>
      <c r="Z968" s="61"/>
    </row>
    <row r="969" ht="15.75" customHeight="1">
      <c r="A969" s="61"/>
      <c r="B969" s="2"/>
      <c r="C969" s="3"/>
      <c r="D969" s="4"/>
      <c r="E969" s="61"/>
      <c r="F969" s="61"/>
      <c r="G969" s="61"/>
      <c r="H969" s="61"/>
      <c r="I969" s="61"/>
      <c r="J969" s="61"/>
      <c r="K969" s="61"/>
      <c r="L969" s="61"/>
      <c r="M969" s="61"/>
      <c r="N969" s="61"/>
      <c r="O969" s="61"/>
      <c r="P969" s="61"/>
      <c r="Q969" s="61"/>
      <c r="R969" s="61"/>
      <c r="S969" s="61"/>
      <c r="T969" s="61"/>
      <c r="U969" s="61"/>
      <c r="V969" s="61"/>
      <c r="W969" s="61"/>
      <c r="X969" s="61"/>
      <c r="Y969" s="61"/>
      <c r="Z969" s="61"/>
    </row>
    <row r="970" ht="15.75" customHeight="1">
      <c r="A970" s="61"/>
      <c r="B970" s="2"/>
      <c r="C970" s="3"/>
      <c r="D970" s="4"/>
      <c r="E970" s="61"/>
      <c r="F970" s="61"/>
      <c r="G970" s="61"/>
      <c r="H970" s="61"/>
      <c r="I970" s="61"/>
      <c r="J970" s="61"/>
      <c r="K970" s="61"/>
      <c r="L970" s="61"/>
      <c r="M970" s="61"/>
      <c r="N970" s="61"/>
      <c r="O970" s="61"/>
      <c r="P970" s="61"/>
      <c r="Q970" s="61"/>
      <c r="R970" s="61"/>
      <c r="S970" s="61"/>
      <c r="T970" s="61"/>
      <c r="U970" s="61"/>
      <c r="V970" s="61"/>
      <c r="W970" s="61"/>
      <c r="X970" s="61"/>
      <c r="Y970" s="61"/>
      <c r="Z970" s="61"/>
    </row>
    <row r="971" ht="15.75" customHeight="1">
      <c r="A971" s="61"/>
      <c r="B971" s="2"/>
      <c r="C971" s="3"/>
      <c r="D971" s="4"/>
      <c r="E971" s="61"/>
      <c r="F971" s="61"/>
      <c r="G971" s="61"/>
      <c r="H971" s="61"/>
      <c r="I971" s="61"/>
      <c r="J971" s="61"/>
      <c r="K971" s="61"/>
      <c r="L971" s="61"/>
      <c r="M971" s="61"/>
      <c r="N971" s="61"/>
      <c r="O971" s="61"/>
      <c r="P971" s="61"/>
      <c r="Q971" s="61"/>
      <c r="R971" s="61"/>
      <c r="S971" s="61"/>
      <c r="T971" s="61"/>
      <c r="U971" s="61"/>
      <c r="V971" s="61"/>
      <c r="W971" s="61"/>
      <c r="X971" s="61"/>
      <c r="Y971" s="61"/>
      <c r="Z971" s="61"/>
    </row>
    <row r="972" ht="15.75" customHeight="1">
      <c r="A972" s="61"/>
      <c r="B972" s="2"/>
      <c r="C972" s="3"/>
      <c r="D972" s="4"/>
      <c r="E972" s="61"/>
      <c r="F972" s="61"/>
      <c r="G972" s="61"/>
      <c r="H972" s="61"/>
      <c r="I972" s="61"/>
      <c r="J972" s="61"/>
      <c r="K972" s="61"/>
      <c r="L972" s="61"/>
      <c r="M972" s="61"/>
      <c r="N972" s="61"/>
      <c r="O972" s="61"/>
      <c r="P972" s="61"/>
      <c r="Q972" s="61"/>
      <c r="R972" s="61"/>
      <c r="S972" s="61"/>
      <c r="T972" s="61"/>
      <c r="U972" s="61"/>
      <c r="V972" s="61"/>
      <c r="W972" s="61"/>
      <c r="X972" s="61"/>
      <c r="Y972" s="61"/>
      <c r="Z972" s="61"/>
    </row>
    <row r="973" ht="15.75" customHeight="1">
      <c r="A973" s="61"/>
      <c r="B973" s="2"/>
      <c r="C973" s="3"/>
      <c r="D973" s="4"/>
      <c r="E973" s="61"/>
      <c r="F973" s="61"/>
      <c r="G973" s="61"/>
      <c r="H973" s="61"/>
      <c r="I973" s="61"/>
      <c r="J973" s="61"/>
      <c r="K973" s="61"/>
      <c r="L973" s="61"/>
      <c r="M973" s="61"/>
      <c r="N973" s="61"/>
      <c r="O973" s="61"/>
      <c r="P973" s="61"/>
      <c r="Q973" s="61"/>
      <c r="R973" s="61"/>
      <c r="S973" s="61"/>
      <c r="T973" s="61"/>
      <c r="U973" s="61"/>
      <c r="V973" s="61"/>
      <c r="W973" s="61"/>
      <c r="X973" s="61"/>
      <c r="Y973" s="61"/>
      <c r="Z973" s="61"/>
    </row>
    <row r="974" ht="15.75" customHeight="1">
      <c r="A974" s="61"/>
      <c r="B974" s="2"/>
      <c r="C974" s="3"/>
      <c r="D974" s="4"/>
      <c r="E974" s="61"/>
      <c r="F974" s="61"/>
      <c r="G974" s="61"/>
      <c r="H974" s="61"/>
      <c r="I974" s="61"/>
      <c r="J974" s="61"/>
      <c r="K974" s="61"/>
      <c r="L974" s="61"/>
      <c r="M974" s="61"/>
      <c r="N974" s="61"/>
      <c r="O974" s="61"/>
      <c r="P974" s="61"/>
      <c r="Q974" s="61"/>
      <c r="R974" s="61"/>
      <c r="S974" s="61"/>
      <c r="T974" s="61"/>
      <c r="U974" s="61"/>
      <c r="V974" s="61"/>
      <c r="W974" s="61"/>
      <c r="X974" s="61"/>
      <c r="Y974" s="61"/>
      <c r="Z974" s="61"/>
    </row>
    <row r="975" ht="15.75" customHeight="1">
      <c r="A975" s="61"/>
      <c r="B975" s="2"/>
      <c r="C975" s="3"/>
      <c r="D975" s="4"/>
      <c r="E975" s="61"/>
      <c r="F975" s="61"/>
      <c r="G975" s="61"/>
      <c r="H975" s="61"/>
      <c r="I975" s="61"/>
      <c r="J975" s="61"/>
      <c r="K975" s="61"/>
      <c r="L975" s="61"/>
      <c r="M975" s="61"/>
      <c r="N975" s="61"/>
      <c r="O975" s="61"/>
      <c r="P975" s="61"/>
      <c r="Q975" s="61"/>
      <c r="R975" s="61"/>
      <c r="S975" s="61"/>
      <c r="T975" s="61"/>
      <c r="U975" s="61"/>
      <c r="V975" s="61"/>
      <c r="W975" s="61"/>
      <c r="X975" s="61"/>
      <c r="Y975" s="61"/>
      <c r="Z975" s="61"/>
    </row>
    <row r="976" ht="15.75" customHeight="1">
      <c r="A976" s="61"/>
      <c r="B976" s="2"/>
      <c r="C976" s="3"/>
      <c r="D976" s="4"/>
      <c r="E976" s="61"/>
      <c r="F976" s="61"/>
      <c r="G976" s="61"/>
      <c r="H976" s="61"/>
      <c r="I976" s="61"/>
      <c r="J976" s="61"/>
      <c r="K976" s="61"/>
      <c r="L976" s="61"/>
      <c r="M976" s="61"/>
      <c r="N976" s="61"/>
      <c r="O976" s="61"/>
      <c r="P976" s="61"/>
      <c r="Q976" s="61"/>
      <c r="R976" s="61"/>
      <c r="S976" s="61"/>
      <c r="T976" s="61"/>
      <c r="U976" s="61"/>
      <c r="V976" s="61"/>
      <c r="W976" s="61"/>
      <c r="X976" s="61"/>
      <c r="Y976" s="61"/>
      <c r="Z976" s="61"/>
    </row>
    <row r="977" ht="15.75" customHeight="1">
      <c r="A977" s="61"/>
      <c r="B977" s="2"/>
      <c r="C977" s="3"/>
      <c r="D977" s="4"/>
      <c r="E977" s="61"/>
      <c r="F977" s="61"/>
      <c r="G977" s="61"/>
      <c r="H977" s="61"/>
      <c r="I977" s="61"/>
      <c r="J977" s="61"/>
      <c r="K977" s="61"/>
      <c r="L977" s="61"/>
      <c r="M977" s="61"/>
      <c r="N977" s="61"/>
      <c r="O977" s="61"/>
      <c r="P977" s="61"/>
      <c r="Q977" s="61"/>
      <c r="R977" s="61"/>
      <c r="S977" s="61"/>
      <c r="T977" s="61"/>
      <c r="U977" s="61"/>
      <c r="V977" s="61"/>
      <c r="W977" s="61"/>
      <c r="X977" s="61"/>
      <c r="Y977" s="61"/>
      <c r="Z977" s="61"/>
    </row>
    <row r="978" ht="15.75" customHeight="1">
      <c r="A978" s="61"/>
      <c r="B978" s="2"/>
      <c r="C978" s="3"/>
      <c r="D978" s="4"/>
      <c r="E978" s="61"/>
      <c r="F978" s="61"/>
      <c r="G978" s="61"/>
      <c r="H978" s="61"/>
      <c r="I978" s="61"/>
      <c r="J978" s="61"/>
      <c r="K978" s="61"/>
      <c r="L978" s="61"/>
      <c r="M978" s="61"/>
      <c r="N978" s="61"/>
      <c r="O978" s="61"/>
      <c r="P978" s="61"/>
      <c r="Q978" s="61"/>
      <c r="R978" s="61"/>
      <c r="S978" s="61"/>
      <c r="T978" s="61"/>
      <c r="U978" s="61"/>
      <c r="V978" s="61"/>
      <c r="W978" s="61"/>
      <c r="X978" s="61"/>
      <c r="Y978" s="61"/>
      <c r="Z978" s="61"/>
    </row>
    <row r="979" ht="15.75" customHeight="1">
      <c r="A979" s="61"/>
      <c r="B979" s="2"/>
      <c r="C979" s="3"/>
      <c r="D979" s="4"/>
      <c r="E979" s="61"/>
      <c r="F979" s="61"/>
      <c r="G979" s="61"/>
      <c r="H979" s="61"/>
      <c r="I979" s="61"/>
      <c r="J979" s="61"/>
      <c r="K979" s="61"/>
      <c r="L979" s="61"/>
      <c r="M979" s="61"/>
      <c r="N979" s="61"/>
      <c r="O979" s="61"/>
      <c r="P979" s="61"/>
      <c r="Q979" s="61"/>
      <c r="R979" s="61"/>
      <c r="S979" s="61"/>
      <c r="T979" s="61"/>
      <c r="U979" s="61"/>
      <c r="V979" s="61"/>
      <c r="W979" s="61"/>
      <c r="X979" s="61"/>
      <c r="Y979" s="61"/>
      <c r="Z979" s="61"/>
    </row>
    <row r="980" ht="15.75" customHeight="1">
      <c r="A980" s="61"/>
      <c r="B980" s="2"/>
      <c r="C980" s="3"/>
      <c r="D980" s="4"/>
      <c r="E980" s="61"/>
      <c r="F980" s="61"/>
      <c r="G980" s="61"/>
      <c r="H980" s="61"/>
      <c r="I980" s="61"/>
      <c r="J980" s="61"/>
      <c r="K980" s="61"/>
      <c r="L980" s="61"/>
      <c r="M980" s="61"/>
      <c r="N980" s="61"/>
      <c r="O980" s="61"/>
      <c r="P980" s="61"/>
      <c r="Q980" s="61"/>
      <c r="R980" s="61"/>
      <c r="S980" s="61"/>
      <c r="T980" s="61"/>
      <c r="U980" s="61"/>
      <c r="V980" s="61"/>
      <c r="W980" s="61"/>
      <c r="X980" s="61"/>
      <c r="Y980" s="61"/>
      <c r="Z980" s="61"/>
    </row>
    <row r="981" ht="15.75" customHeight="1">
      <c r="A981" s="61"/>
      <c r="B981" s="2"/>
      <c r="C981" s="3"/>
      <c r="D981" s="4"/>
      <c r="E981" s="61"/>
      <c r="F981" s="61"/>
      <c r="G981" s="61"/>
      <c r="H981" s="61"/>
      <c r="I981" s="61"/>
      <c r="J981" s="61"/>
      <c r="K981" s="61"/>
      <c r="L981" s="61"/>
      <c r="M981" s="61"/>
      <c r="N981" s="61"/>
      <c r="O981" s="61"/>
      <c r="P981" s="61"/>
      <c r="Q981" s="61"/>
      <c r="R981" s="61"/>
      <c r="S981" s="61"/>
      <c r="T981" s="61"/>
      <c r="U981" s="61"/>
      <c r="V981" s="61"/>
      <c r="W981" s="61"/>
      <c r="X981" s="61"/>
      <c r="Y981" s="61"/>
      <c r="Z981" s="61"/>
    </row>
    <row r="982" ht="15.75" customHeight="1">
      <c r="A982" s="61"/>
      <c r="B982" s="2"/>
      <c r="C982" s="3"/>
      <c r="D982" s="4"/>
      <c r="E982" s="61"/>
      <c r="F982" s="61"/>
      <c r="G982" s="61"/>
      <c r="H982" s="61"/>
      <c r="I982" s="61"/>
      <c r="J982" s="61"/>
      <c r="K982" s="61"/>
      <c r="L982" s="61"/>
      <c r="M982" s="61"/>
      <c r="N982" s="61"/>
      <c r="O982" s="61"/>
      <c r="P982" s="61"/>
      <c r="Q982" s="61"/>
      <c r="R982" s="61"/>
      <c r="S982" s="61"/>
      <c r="T982" s="61"/>
      <c r="U982" s="61"/>
      <c r="V982" s="61"/>
      <c r="W982" s="61"/>
      <c r="X982" s="61"/>
      <c r="Y982" s="61"/>
      <c r="Z982" s="61"/>
    </row>
    <row r="983" ht="15.75" customHeight="1">
      <c r="A983" s="61"/>
      <c r="B983" s="2"/>
      <c r="C983" s="3"/>
      <c r="D983" s="4"/>
      <c r="E983" s="61"/>
      <c r="F983" s="61"/>
      <c r="G983" s="61"/>
      <c r="H983" s="61"/>
      <c r="I983" s="61"/>
      <c r="J983" s="61"/>
      <c r="K983" s="61"/>
      <c r="L983" s="61"/>
      <c r="M983" s="61"/>
      <c r="N983" s="61"/>
      <c r="O983" s="61"/>
      <c r="P983" s="61"/>
      <c r="Q983" s="61"/>
      <c r="R983" s="61"/>
      <c r="S983" s="61"/>
      <c r="T983" s="61"/>
      <c r="U983" s="61"/>
      <c r="V983" s="61"/>
      <c r="W983" s="61"/>
      <c r="X983" s="61"/>
      <c r="Y983" s="61"/>
      <c r="Z983" s="61"/>
    </row>
    <row r="984" ht="15.75" customHeight="1">
      <c r="A984" s="61"/>
      <c r="B984" s="2"/>
      <c r="C984" s="3"/>
      <c r="D984" s="4"/>
      <c r="E984" s="61"/>
      <c r="F984" s="61"/>
      <c r="G984" s="61"/>
      <c r="H984" s="61"/>
      <c r="I984" s="61"/>
      <c r="J984" s="61"/>
      <c r="K984" s="61"/>
      <c r="L984" s="61"/>
      <c r="M984" s="61"/>
      <c r="N984" s="61"/>
      <c r="O984" s="61"/>
      <c r="P984" s="61"/>
      <c r="Q984" s="61"/>
      <c r="R984" s="61"/>
      <c r="S984" s="61"/>
      <c r="T984" s="61"/>
      <c r="U984" s="61"/>
      <c r="V984" s="61"/>
      <c r="W984" s="61"/>
      <c r="X984" s="61"/>
      <c r="Y984" s="61"/>
      <c r="Z984" s="61"/>
    </row>
    <row r="985" ht="15.75" customHeight="1">
      <c r="A985" s="61"/>
      <c r="B985" s="2"/>
      <c r="C985" s="3"/>
      <c r="D985" s="4"/>
      <c r="E985" s="61"/>
      <c r="F985" s="61"/>
      <c r="G985" s="61"/>
      <c r="H985" s="61"/>
      <c r="I985" s="61"/>
      <c r="J985" s="61"/>
      <c r="K985" s="61"/>
      <c r="L985" s="61"/>
      <c r="M985" s="61"/>
      <c r="N985" s="61"/>
      <c r="O985" s="61"/>
      <c r="P985" s="61"/>
      <c r="Q985" s="61"/>
      <c r="R985" s="61"/>
      <c r="S985" s="61"/>
      <c r="T985" s="61"/>
      <c r="U985" s="61"/>
      <c r="V985" s="61"/>
      <c r="W985" s="61"/>
      <c r="X985" s="61"/>
      <c r="Y985" s="61"/>
      <c r="Z985" s="61"/>
    </row>
    <row r="986" ht="15.75" customHeight="1">
      <c r="A986" s="61"/>
      <c r="B986" s="2"/>
      <c r="C986" s="3"/>
      <c r="D986" s="4"/>
      <c r="E986" s="61"/>
      <c r="F986" s="61"/>
      <c r="G986" s="61"/>
      <c r="H986" s="61"/>
      <c r="I986" s="61"/>
      <c r="J986" s="61"/>
      <c r="K986" s="61"/>
      <c r="L986" s="61"/>
      <c r="M986" s="61"/>
      <c r="N986" s="61"/>
      <c r="O986" s="61"/>
      <c r="P986" s="61"/>
      <c r="Q986" s="61"/>
      <c r="R986" s="61"/>
      <c r="S986" s="61"/>
      <c r="T986" s="61"/>
      <c r="U986" s="61"/>
      <c r="V986" s="61"/>
      <c r="W986" s="61"/>
      <c r="X986" s="61"/>
      <c r="Y986" s="61"/>
      <c r="Z986" s="61"/>
    </row>
    <row r="987" ht="15.75" customHeight="1">
      <c r="A987" s="61"/>
      <c r="B987" s="2"/>
      <c r="C987" s="3"/>
      <c r="D987" s="4"/>
      <c r="E987" s="61"/>
      <c r="F987" s="61"/>
      <c r="G987" s="61"/>
      <c r="H987" s="61"/>
      <c r="I987" s="61"/>
      <c r="J987" s="61"/>
      <c r="K987" s="61"/>
      <c r="L987" s="61"/>
      <c r="M987" s="61"/>
      <c r="N987" s="61"/>
      <c r="O987" s="61"/>
      <c r="P987" s="61"/>
      <c r="Q987" s="61"/>
      <c r="R987" s="61"/>
      <c r="S987" s="61"/>
      <c r="T987" s="61"/>
      <c r="U987" s="61"/>
      <c r="V987" s="61"/>
      <c r="W987" s="61"/>
      <c r="X987" s="61"/>
      <c r="Y987" s="61"/>
      <c r="Z987" s="61"/>
    </row>
    <row r="988" ht="15.75" customHeight="1">
      <c r="A988" s="61"/>
      <c r="B988" s="2"/>
      <c r="C988" s="3"/>
      <c r="D988" s="4"/>
      <c r="E988" s="61"/>
      <c r="F988" s="61"/>
      <c r="G988" s="61"/>
      <c r="H988" s="61"/>
      <c r="I988" s="61"/>
      <c r="J988" s="61"/>
      <c r="K988" s="61"/>
      <c r="L988" s="61"/>
      <c r="M988" s="61"/>
      <c r="N988" s="61"/>
      <c r="O988" s="61"/>
      <c r="P988" s="61"/>
      <c r="Q988" s="61"/>
      <c r="R988" s="61"/>
      <c r="S988" s="61"/>
      <c r="T988" s="61"/>
      <c r="U988" s="61"/>
      <c r="V988" s="61"/>
      <c r="W988" s="61"/>
      <c r="X988" s="61"/>
      <c r="Y988" s="61"/>
      <c r="Z988" s="61"/>
    </row>
    <row r="989" ht="15.75" customHeight="1">
      <c r="A989" s="61"/>
      <c r="B989" s="2"/>
      <c r="C989" s="3"/>
      <c r="D989" s="4"/>
      <c r="E989" s="61"/>
      <c r="F989" s="61"/>
      <c r="G989" s="61"/>
      <c r="H989" s="61"/>
      <c r="I989" s="61"/>
      <c r="J989" s="61"/>
      <c r="K989" s="61"/>
      <c r="L989" s="61"/>
      <c r="M989" s="61"/>
      <c r="N989" s="61"/>
      <c r="O989" s="61"/>
      <c r="P989" s="61"/>
      <c r="Q989" s="61"/>
      <c r="R989" s="61"/>
      <c r="S989" s="61"/>
      <c r="T989" s="61"/>
      <c r="U989" s="61"/>
      <c r="V989" s="61"/>
      <c r="W989" s="61"/>
      <c r="X989" s="61"/>
      <c r="Y989" s="61"/>
      <c r="Z989" s="61"/>
    </row>
    <row r="990" ht="15.75" customHeight="1">
      <c r="A990" s="61"/>
      <c r="B990" s="2"/>
      <c r="C990" s="3"/>
      <c r="D990" s="4"/>
      <c r="E990" s="61"/>
      <c r="F990" s="61"/>
      <c r="G990" s="61"/>
      <c r="H990" s="61"/>
      <c r="I990" s="61"/>
      <c r="J990" s="61"/>
      <c r="K990" s="61"/>
      <c r="L990" s="61"/>
      <c r="M990" s="61"/>
      <c r="N990" s="61"/>
      <c r="O990" s="61"/>
      <c r="P990" s="61"/>
      <c r="Q990" s="61"/>
      <c r="R990" s="61"/>
      <c r="S990" s="61"/>
      <c r="T990" s="61"/>
      <c r="U990" s="61"/>
      <c r="V990" s="61"/>
      <c r="W990" s="61"/>
      <c r="X990" s="61"/>
      <c r="Y990" s="61"/>
      <c r="Z990" s="61"/>
    </row>
    <row r="991" ht="15.75" customHeight="1">
      <c r="A991" s="61"/>
      <c r="B991" s="2"/>
      <c r="C991" s="3"/>
      <c r="D991" s="4"/>
      <c r="E991" s="61"/>
      <c r="F991" s="61"/>
      <c r="G991" s="61"/>
      <c r="H991" s="61"/>
      <c r="I991" s="61"/>
      <c r="J991" s="61"/>
      <c r="K991" s="61"/>
      <c r="L991" s="61"/>
      <c r="M991" s="61"/>
      <c r="N991" s="61"/>
      <c r="O991" s="61"/>
      <c r="P991" s="61"/>
      <c r="Q991" s="61"/>
      <c r="R991" s="61"/>
      <c r="S991" s="61"/>
      <c r="T991" s="61"/>
      <c r="U991" s="61"/>
      <c r="V991" s="61"/>
      <c r="W991" s="61"/>
      <c r="X991" s="61"/>
      <c r="Y991" s="61"/>
      <c r="Z991" s="61"/>
    </row>
    <row r="992" ht="15.75" customHeight="1">
      <c r="A992" s="61"/>
      <c r="B992" s="2"/>
      <c r="C992" s="3"/>
      <c r="D992" s="4"/>
      <c r="E992" s="61"/>
      <c r="F992" s="61"/>
      <c r="G992" s="61"/>
      <c r="H992" s="61"/>
      <c r="I992" s="61"/>
      <c r="J992" s="61"/>
      <c r="K992" s="61"/>
      <c r="L992" s="61"/>
      <c r="M992" s="61"/>
      <c r="N992" s="61"/>
      <c r="O992" s="61"/>
      <c r="P992" s="61"/>
      <c r="Q992" s="61"/>
      <c r="R992" s="61"/>
      <c r="S992" s="61"/>
      <c r="T992" s="61"/>
      <c r="U992" s="61"/>
      <c r="V992" s="61"/>
      <c r="W992" s="61"/>
      <c r="X992" s="61"/>
      <c r="Y992" s="61"/>
      <c r="Z992" s="61"/>
    </row>
    <row r="993" ht="15.75" customHeight="1">
      <c r="A993" s="61"/>
      <c r="B993" s="2"/>
      <c r="C993" s="3"/>
      <c r="D993" s="4"/>
      <c r="E993" s="61"/>
      <c r="F993" s="61"/>
      <c r="G993" s="61"/>
      <c r="H993" s="61"/>
      <c r="I993" s="61"/>
      <c r="J993" s="61"/>
      <c r="K993" s="61"/>
      <c r="L993" s="61"/>
      <c r="M993" s="61"/>
      <c r="N993" s="61"/>
      <c r="O993" s="61"/>
      <c r="P993" s="61"/>
      <c r="Q993" s="61"/>
      <c r="R993" s="61"/>
      <c r="S993" s="61"/>
      <c r="T993" s="61"/>
      <c r="U993" s="61"/>
      <c r="V993" s="61"/>
      <c r="W993" s="61"/>
      <c r="X993" s="61"/>
      <c r="Y993" s="61"/>
      <c r="Z993" s="61"/>
    </row>
    <row r="994" ht="15.75" customHeight="1">
      <c r="A994" s="61"/>
      <c r="B994" s="2"/>
      <c r="C994" s="3"/>
      <c r="D994" s="4"/>
      <c r="E994" s="61"/>
      <c r="F994" s="61"/>
      <c r="G994" s="61"/>
      <c r="H994" s="61"/>
      <c r="I994" s="61"/>
      <c r="J994" s="61"/>
      <c r="K994" s="61"/>
      <c r="L994" s="61"/>
      <c r="M994" s="61"/>
      <c r="N994" s="61"/>
      <c r="O994" s="61"/>
      <c r="P994" s="61"/>
      <c r="Q994" s="61"/>
      <c r="R994" s="61"/>
      <c r="S994" s="61"/>
      <c r="T994" s="61"/>
      <c r="U994" s="61"/>
      <c r="V994" s="61"/>
      <c r="W994" s="61"/>
      <c r="X994" s="61"/>
      <c r="Y994" s="61"/>
      <c r="Z994" s="61"/>
    </row>
    <row r="995" ht="15.75" customHeight="1">
      <c r="A995" s="61"/>
      <c r="B995" s="2"/>
      <c r="C995" s="3"/>
      <c r="D995" s="4"/>
      <c r="E995" s="61"/>
      <c r="F995" s="61"/>
      <c r="G995" s="61"/>
      <c r="H995" s="61"/>
      <c r="I995" s="61"/>
      <c r="J995" s="61"/>
      <c r="K995" s="61"/>
      <c r="L995" s="61"/>
      <c r="M995" s="61"/>
      <c r="N995" s="61"/>
      <c r="O995" s="61"/>
      <c r="P995" s="61"/>
      <c r="Q995" s="61"/>
      <c r="R995" s="61"/>
      <c r="S995" s="61"/>
      <c r="T995" s="61"/>
      <c r="U995" s="61"/>
      <c r="V995" s="61"/>
      <c r="W995" s="61"/>
      <c r="X995" s="61"/>
      <c r="Y995" s="61"/>
      <c r="Z995" s="61"/>
    </row>
    <row r="996" ht="15.75" customHeight="1">
      <c r="A996" s="61"/>
      <c r="B996" s="2"/>
      <c r="C996" s="3"/>
      <c r="D996" s="4"/>
      <c r="E996" s="61"/>
      <c r="F996" s="61"/>
      <c r="G996" s="61"/>
      <c r="H996" s="61"/>
      <c r="I996" s="61"/>
      <c r="J996" s="61"/>
      <c r="K996" s="61"/>
      <c r="L996" s="61"/>
      <c r="M996" s="61"/>
      <c r="N996" s="61"/>
      <c r="O996" s="61"/>
      <c r="P996" s="61"/>
      <c r="Q996" s="61"/>
      <c r="R996" s="61"/>
      <c r="S996" s="61"/>
      <c r="T996" s="61"/>
      <c r="U996" s="61"/>
      <c r="V996" s="61"/>
      <c r="W996" s="61"/>
      <c r="X996" s="61"/>
      <c r="Y996" s="61"/>
      <c r="Z996" s="61"/>
    </row>
    <row r="997" ht="15.75" customHeight="1">
      <c r="A997" s="61"/>
      <c r="B997" s="2"/>
      <c r="C997" s="3"/>
      <c r="D997" s="4"/>
      <c r="E997" s="61"/>
      <c r="F997" s="61"/>
      <c r="G997" s="61"/>
      <c r="H997" s="61"/>
      <c r="I997" s="61"/>
      <c r="J997" s="61"/>
      <c r="K997" s="61"/>
      <c r="L997" s="61"/>
      <c r="M997" s="61"/>
      <c r="N997" s="61"/>
      <c r="O997" s="61"/>
      <c r="P997" s="61"/>
      <c r="Q997" s="61"/>
      <c r="R997" s="61"/>
      <c r="S997" s="61"/>
      <c r="T997" s="61"/>
      <c r="U997" s="61"/>
      <c r="V997" s="61"/>
      <c r="W997" s="61"/>
      <c r="X997" s="61"/>
      <c r="Y997" s="61"/>
      <c r="Z997" s="61"/>
    </row>
    <row r="998" ht="15.75" customHeight="1">
      <c r="A998" s="61"/>
      <c r="B998" s="2"/>
      <c r="C998" s="3"/>
      <c r="D998" s="4"/>
      <c r="E998" s="61"/>
      <c r="F998" s="61"/>
      <c r="G998" s="61"/>
      <c r="H998" s="61"/>
      <c r="I998" s="61"/>
      <c r="J998" s="61"/>
      <c r="K998" s="61"/>
      <c r="L998" s="61"/>
      <c r="M998" s="61"/>
      <c r="N998" s="61"/>
      <c r="O998" s="61"/>
      <c r="P998" s="61"/>
      <c r="Q998" s="61"/>
      <c r="R998" s="61"/>
      <c r="S998" s="61"/>
      <c r="T998" s="61"/>
      <c r="U998" s="61"/>
      <c r="V998" s="61"/>
      <c r="W998" s="61"/>
      <c r="X998" s="61"/>
      <c r="Y998" s="61"/>
      <c r="Z998" s="61"/>
    </row>
    <row r="999" ht="15.75" customHeight="1">
      <c r="A999" s="61"/>
      <c r="B999" s="2"/>
      <c r="C999" s="3"/>
      <c r="D999" s="4"/>
      <c r="E999" s="61"/>
      <c r="F999" s="61"/>
      <c r="G999" s="61"/>
      <c r="H999" s="61"/>
      <c r="I999" s="61"/>
      <c r="J999" s="61"/>
      <c r="K999" s="61"/>
      <c r="L999" s="61"/>
      <c r="M999" s="61"/>
      <c r="N999" s="61"/>
      <c r="O999" s="61"/>
      <c r="P999" s="61"/>
      <c r="Q999" s="61"/>
      <c r="R999" s="61"/>
      <c r="S999" s="61"/>
      <c r="T999" s="61"/>
      <c r="U999" s="61"/>
      <c r="V999" s="61"/>
      <c r="W999" s="61"/>
      <c r="X999" s="61"/>
      <c r="Y999" s="61"/>
      <c r="Z999" s="61"/>
    </row>
    <row r="1000" ht="15.75" customHeight="1">
      <c r="A1000" s="61"/>
      <c r="B1000" s="2"/>
      <c r="C1000" s="3"/>
      <c r="D1000" s="4"/>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hyperlinks>
    <hyperlink r:id="rId1" ref="A3"/>
    <hyperlink r:id="rId2" ref="A4"/>
  </hyperlinks>
  <printOptions/>
  <pageMargins bottom="0.75" footer="0.0" header="0.0" left="0.7" right="0.7" top="0.75"/>
  <pageSetup orientation="portrait"/>
  <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9.18" defaultRowHeight="15.0"/>
  <cols>
    <col customWidth="1" min="1" max="1" width="8.82"/>
    <col customWidth="1" min="2" max="2" width="35.73"/>
    <col customWidth="1" min="3" max="3" width="6.18"/>
    <col customWidth="1" min="4" max="4" width="5.91"/>
    <col customWidth="1" min="5" max="5" width="6.73"/>
    <col customWidth="1" min="6" max="6" width="7.18"/>
    <col customWidth="1" min="7" max="7" width="7.27"/>
    <col customWidth="1" min="8" max="9" width="7.45"/>
    <col customWidth="1" min="10" max="10" width="6.91"/>
    <col customWidth="1" min="11" max="11" width="15.36"/>
    <col customWidth="1" min="12" max="12" width="12.73"/>
    <col customWidth="1" min="13" max="13" width="8.82"/>
    <col customWidth="1" min="14" max="20" width="18.18"/>
    <col customWidth="1" min="21" max="22" width="8.82"/>
    <col customWidth="1" min="23" max="23" width="10.91"/>
    <col customWidth="1" min="24" max="24" width="11.18"/>
    <col customWidth="1" min="25" max="26" width="8.82"/>
  </cols>
  <sheetData>
    <row r="1" ht="15.75" hidden="1" customHeight="1">
      <c r="A1" s="272" t="s">
        <v>705</v>
      </c>
      <c r="B1" s="273"/>
      <c r="C1" s="273"/>
      <c r="D1" s="273"/>
      <c r="E1" s="273"/>
      <c r="F1" s="273"/>
      <c r="G1" s="273"/>
      <c r="H1" s="273"/>
      <c r="I1" s="273"/>
      <c r="J1" s="273"/>
      <c r="K1" s="273"/>
      <c r="L1" s="273"/>
      <c r="M1" s="273"/>
      <c r="N1" s="273"/>
      <c r="O1" s="273"/>
      <c r="P1" s="273"/>
      <c r="Q1" s="273"/>
      <c r="R1" s="273"/>
      <c r="S1" s="273"/>
      <c r="T1" s="273"/>
      <c r="U1" s="273"/>
      <c r="V1" s="273"/>
      <c r="W1" s="273"/>
      <c r="X1" s="273"/>
      <c r="Y1" s="273"/>
      <c r="Z1" s="273"/>
    </row>
    <row r="2" ht="15.75" customHeight="1">
      <c r="A2" s="274" t="s">
        <v>706</v>
      </c>
      <c r="B2" s="274" t="s">
        <v>646</v>
      </c>
      <c r="C2" s="275" t="s">
        <v>707</v>
      </c>
      <c r="D2" s="275" t="s">
        <v>708</v>
      </c>
      <c r="E2" s="275" t="s">
        <v>709</v>
      </c>
      <c r="F2" s="275" t="s">
        <v>710</v>
      </c>
      <c r="G2" s="275" t="s">
        <v>711</v>
      </c>
      <c r="H2" s="275" t="s">
        <v>712</v>
      </c>
      <c r="I2" s="275" t="s">
        <v>713</v>
      </c>
      <c r="J2" s="275" t="s">
        <v>714</v>
      </c>
      <c r="K2" s="276" t="s">
        <v>715</v>
      </c>
      <c r="L2" s="275" t="s">
        <v>716</v>
      </c>
      <c r="M2" s="277" t="s">
        <v>717</v>
      </c>
      <c r="N2" s="275" t="s">
        <v>718</v>
      </c>
      <c r="O2" s="275" t="s">
        <v>719</v>
      </c>
      <c r="P2" s="275" t="s">
        <v>720</v>
      </c>
      <c r="Q2" s="275" t="s">
        <v>721</v>
      </c>
      <c r="R2" s="275" t="s">
        <v>722</v>
      </c>
      <c r="S2" s="278" t="s">
        <v>723</v>
      </c>
      <c r="T2" s="278" t="s">
        <v>724</v>
      </c>
      <c r="U2" s="279" t="s">
        <v>648</v>
      </c>
      <c r="V2" s="279" t="s">
        <v>725</v>
      </c>
      <c r="W2" s="279" t="s">
        <v>650</v>
      </c>
      <c r="X2" s="279" t="s">
        <v>726</v>
      </c>
      <c r="Y2" s="273"/>
      <c r="Z2" s="273"/>
    </row>
    <row r="3" ht="15.75" customHeight="1">
      <c r="A3" s="280" t="s">
        <v>4</v>
      </c>
      <c r="B3" s="280" t="s">
        <v>727</v>
      </c>
      <c r="C3" s="280">
        <v>1.0</v>
      </c>
      <c r="D3" s="280">
        <v>1.0</v>
      </c>
      <c r="E3" s="280">
        <v>1.0</v>
      </c>
      <c r="F3" s="280">
        <v>1.0</v>
      </c>
      <c r="G3" s="280">
        <v>1.0</v>
      </c>
      <c r="H3" s="280">
        <v>1.0</v>
      </c>
      <c r="I3" s="280">
        <v>1.0</v>
      </c>
      <c r="J3" s="280">
        <v>1.0</v>
      </c>
      <c r="K3" s="280" t="s">
        <v>728</v>
      </c>
      <c r="L3" s="280" t="s">
        <v>729</v>
      </c>
      <c r="M3" s="280">
        <v>0.0</v>
      </c>
      <c r="N3" s="280" t="s">
        <v>730</v>
      </c>
      <c r="O3" s="280" t="s">
        <v>730</v>
      </c>
      <c r="P3" s="280" t="s">
        <v>730</v>
      </c>
      <c r="Q3" s="280" t="s">
        <v>730</v>
      </c>
      <c r="R3" s="280"/>
      <c r="S3" s="280" t="s">
        <v>730</v>
      </c>
      <c r="T3" s="280" t="s">
        <v>730</v>
      </c>
      <c r="U3" s="280" t="s">
        <v>731</v>
      </c>
      <c r="V3" s="280" t="s">
        <v>730</v>
      </c>
      <c r="W3" s="280" t="s">
        <v>730</v>
      </c>
      <c r="X3" s="280"/>
      <c r="Y3" s="273"/>
      <c r="Z3" s="273"/>
    </row>
    <row r="4" ht="15.75" customHeight="1">
      <c r="A4" s="280" t="s">
        <v>6</v>
      </c>
      <c r="B4" s="280" t="s">
        <v>732</v>
      </c>
      <c r="C4" s="280">
        <v>1.0</v>
      </c>
      <c r="D4" s="280">
        <v>1.0</v>
      </c>
      <c r="E4" s="280">
        <v>1.0</v>
      </c>
      <c r="F4" s="280">
        <v>1.0</v>
      </c>
      <c r="G4" s="280">
        <v>1.0</v>
      </c>
      <c r="H4" s="280">
        <v>1.0</v>
      </c>
      <c r="I4" s="280">
        <v>1.0</v>
      </c>
      <c r="J4" s="280">
        <v>1.0</v>
      </c>
      <c r="K4" s="280" t="s">
        <v>728</v>
      </c>
      <c r="L4" s="280" t="s">
        <v>729</v>
      </c>
      <c r="M4" s="280" t="s">
        <v>733</v>
      </c>
      <c r="N4" s="280" t="s">
        <v>730</v>
      </c>
      <c r="O4" s="280" t="s">
        <v>730</v>
      </c>
      <c r="P4" s="280" t="s">
        <v>730</v>
      </c>
      <c r="Q4" s="280" t="s">
        <v>730</v>
      </c>
      <c r="R4" s="280"/>
      <c r="S4" s="280" t="s">
        <v>730</v>
      </c>
      <c r="T4" s="280" t="s">
        <v>730</v>
      </c>
      <c r="U4" s="280" t="s">
        <v>731</v>
      </c>
      <c r="V4" s="280" t="s">
        <v>730</v>
      </c>
      <c r="W4" s="280" t="s">
        <v>730</v>
      </c>
      <c r="X4" s="280"/>
      <c r="Y4" s="273"/>
      <c r="Z4" s="273"/>
    </row>
    <row r="5" ht="15.75" customHeight="1">
      <c r="A5" s="280" t="s">
        <v>7</v>
      </c>
      <c r="B5" s="280" t="s">
        <v>734</v>
      </c>
      <c r="C5" s="280">
        <v>1.0</v>
      </c>
      <c r="D5" s="280">
        <v>1.0</v>
      </c>
      <c r="E5" s="280">
        <v>1.0</v>
      </c>
      <c r="F5" s="280">
        <v>1.0</v>
      </c>
      <c r="G5" s="280">
        <v>1.0</v>
      </c>
      <c r="H5" s="280">
        <v>1.0</v>
      </c>
      <c r="I5" s="280">
        <v>1.0</v>
      </c>
      <c r="J5" s="280">
        <v>1.0</v>
      </c>
      <c r="K5" s="280" t="s">
        <v>728</v>
      </c>
      <c r="L5" s="280" t="s">
        <v>729</v>
      </c>
      <c r="M5" s="280" t="s">
        <v>733</v>
      </c>
      <c r="N5" s="280" t="s">
        <v>730</v>
      </c>
      <c r="O5" s="280" t="s">
        <v>730</v>
      </c>
      <c r="P5" s="280" t="s">
        <v>730</v>
      </c>
      <c r="Q5" s="280" t="s">
        <v>730</v>
      </c>
      <c r="R5" s="280"/>
      <c r="S5" s="280" t="s">
        <v>730</v>
      </c>
      <c r="T5" s="280" t="s">
        <v>730</v>
      </c>
      <c r="U5" s="280" t="s">
        <v>731</v>
      </c>
      <c r="V5" s="280" t="s">
        <v>730</v>
      </c>
      <c r="W5" s="280" t="s">
        <v>730</v>
      </c>
      <c r="X5" s="280"/>
      <c r="Y5" s="273"/>
      <c r="Z5" s="273"/>
    </row>
    <row r="6" ht="15.75" customHeight="1">
      <c r="A6" s="280" t="s">
        <v>9</v>
      </c>
      <c r="B6" s="280" t="s">
        <v>735</v>
      </c>
      <c r="C6" s="280">
        <v>1.0</v>
      </c>
      <c r="D6" s="280">
        <v>1.0</v>
      </c>
      <c r="E6" s="280">
        <v>0.0</v>
      </c>
      <c r="F6" s="280">
        <v>0.0</v>
      </c>
      <c r="G6" s="280">
        <v>0.0</v>
      </c>
      <c r="H6" s="280">
        <v>0.0</v>
      </c>
      <c r="I6" s="280">
        <v>0.0</v>
      </c>
      <c r="J6" s="280">
        <v>0.0</v>
      </c>
      <c r="K6" s="280" t="s">
        <v>728</v>
      </c>
      <c r="L6" s="280" t="s">
        <v>729</v>
      </c>
      <c r="M6" s="280" t="s">
        <v>733</v>
      </c>
      <c r="N6" s="280" t="s">
        <v>730</v>
      </c>
      <c r="O6" s="280" t="s">
        <v>730</v>
      </c>
      <c r="P6" s="280" t="s">
        <v>730</v>
      </c>
      <c r="Q6" s="280" t="s">
        <v>730</v>
      </c>
      <c r="R6" s="280"/>
      <c r="S6" s="280" t="s">
        <v>730</v>
      </c>
      <c r="T6" s="280" t="s">
        <v>730</v>
      </c>
      <c r="U6" s="280" t="s">
        <v>731</v>
      </c>
      <c r="V6" s="280" t="s">
        <v>730</v>
      </c>
      <c r="W6" s="280" t="s">
        <v>730</v>
      </c>
      <c r="X6" s="280"/>
      <c r="Y6" s="273"/>
      <c r="Z6" s="273"/>
    </row>
    <row r="7" ht="15.75" customHeight="1">
      <c r="A7" s="280" t="s">
        <v>11</v>
      </c>
      <c r="B7" s="280" t="s">
        <v>736</v>
      </c>
      <c r="C7" s="280">
        <v>1.0</v>
      </c>
      <c r="D7" s="280">
        <v>1.0</v>
      </c>
      <c r="E7" s="280">
        <v>0.0</v>
      </c>
      <c r="F7" s="280">
        <v>0.0</v>
      </c>
      <c r="G7" s="280">
        <v>0.0</v>
      </c>
      <c r="H7" s="280">
        <v>0.0</v>
      </c>
      <c r="I7" s="280">
        <v>0.0</v>
      </c>
      <c r="J7" s="280">
        <v>0.0</v>
      </c>
      <c r="K7" s="280" t="s">
        <v>728</v>
      </c>
      <c r="L7" s="280" t="s">
        <v>729</v>
      </c>
      <c r="M7" s="280" t="s">
        <v>733</v>
      </c>
      <c r="N7" s="280" t="s">
        <v>730</v>
      </c>
      <c r="O7" s="280" t="s">
        <v>730</v>
      </c>
      <c r="P7" s="280" t="s">
        <v>730</v>
      </c>
      <c r="Q7" s="280" t="s">
        <v>730</v>
      </c>
      <c r="R7" s="280"/>
      <c r="S7" s="280" t="s">
        <v>730</v>
      </c>
      <c r="T7" s="280" t="s">
        <v>730</v>
      </c>
      <c r="U7" s="280" t="s">
        <v>731</v>
      </c>
      <c r="V7" s="280" t="s">
        <v>730</v>
      </c>
      <c r="W7" s="280" t="s">
        <v>730</v>
      </c>
      <c r="X7" s="280"/>
      <c r="Y7" s="273"/>
      <c r="Z7" s="273"/>
    </row>
    <row r="8" ht="15.75" customHeight="1">
      <c r="A8" s="280" t="s">
        <v>13</v>
      </c>
      <c r="B8" s="280" t="s">
        <v>737</v>
      </c>
      <c r="C8" s="280">
        <v>1.0</v>
      </c>
      <c r="D8" s="280">
        <v>1.0</v>
      </c>
      <c r="E8" s="280">
        <v>0.0</v>
      </c>
      <c r="F8" s="280">
        <v>0.0</v>
      </c>
      <c r="G8" s="280">
        <v>0.0</v>
      </c>
      <c r="H8" s="280">
        <v>0.0</v>
      </c>
      <c r="I8" s="280">
        <v>0.0</v>
      </c>
      <c r="J8" s="280">
        <v>0.0</v>
      </c>
      <c r="K8" s="280" t="s">
        <v>728</v>
      </c>
      <c r="L8" s="280" t="s">
        <v>729</v>
      </c>
      <c r="M8" s="280" t="s">
        <v>733</v>
      </c>
      <c r="N8" s="280" t="s">
        <v>730</v>
      </c>
      <c r="O8" s="280" t="s">
        <v>730</v>
      </c>
      <c r="P8" s="280" t="s">
        <v>730</v>
      </c>
      <c r="Q8" s="280" t="s">
        <v>730</v>
      </c>
      <c r="R8" s="280"/>
      <c r="S8" s="280" t="s">
        <v>730</v>
      </c>
      <c r="T8" s="280" t="s">
        <v>730</v>
      </c>
      <c r="U8" s="280" t="s">
        <v>731</v>
      </c>
      <c r="V8" s="280" t="s">
        <v>730</v>
      </c>
      <c r="W8" s="280" t="s">
        <v>730</v>
      </c>
      <c r="X8" s="280"/>
      <c r="Y8" s="273"/>
      <c r="Z8" s="273"/>
    </row>
    <row r="9" ht="15.75" customHeight="1">
      <c r="A9" s="280" t="s">
        <v>15</v>
      </c>
      <c r="B9" s="280" t="s">
        <v>738</v>
      </c>
      <c r="C9" s="280">
        <v>1.0</v>
      </c>
      <c r="D9" s="280">
        <v>1.0</v>
      </c>
      <c r="E9" s="280">
        <v>0.0</v>
      </c>
      <c r="F9" s="280">
        <v>0.0</v>
      </c>
      <c r="G9" s="280">
        <v>0.0</v>
      </c>
      <c r="H9" s="280">
        <v>0.0</v>
      </c>
      <c r="I9" s="280">
        <v>0.0</v>
      </c>
      <c r="J9" s="280">
        <v>0.0</v>
      </c>
      <c r="K9" s="280" t="s">
        <v>728</v>
      </c>
      <c r="L9" s="280" t="s">
        <v>729</v>
      </c>
      <c r="M9" s="280" t="s">
        <v>733</v>
      </c>
      <c r="N9" s="280" t="s">
        <v>730</v>
      </c>
      <c r="O9" s="280" t="s">
        <v>730</v>
      </c>
      <c r="P9" s="280" t="s">
        <v>730</v>
      </c>
      <c r="Q9" s="280" t="s">
        <v>730</v>
      </c>
      <c r="R9" s="280"/>
      <c r="S9" s="280" t="s">
        <v>730</v>
      </c>
      <c r="T9" s="280" t="s">
        <v>730</v>
      </c>
      <c r="U9" s="280" t="s">
        <v>731</v>
      </c>
      <c r="V9" s="280" t="s">
        <v>730</v>
      </c>
      <c r="W9" s="280" t="s">
        <v>730</v>
      </c>
      <c r="X9" s="280"/>
      <c r="Y9" s="273"/>
      <c r="Z9" s="273"/>
    </row>
    <row r="10" ht="15.75" customHeight="1">
      <c r="A10" s="280" t="s">
        <v>17</v>
      </c>
      <c r="B10" s="280" t="s">
        <v>739</v>
      </c>
      <c r="C10" s="280">
        <v>1.0</v>
      </c>
      <c r="D10" s="280">
        <v>1.0</v>
      </c>
      <c r="E10" s="280">
        <v>1.0</v>
      </c>
      <c r="F10" s="280">
        <v>1.0</v>
      </c>
      <c r="G10" s="280">
        <v>1.0</v>
      </c>
      <c r="H10" s="280">
        <v>1.0</v>
      </c>
      <c r="I10" s="280">
        <v>1.0</v>
      </c>
      <c r="J10" s="280">
        <v>1.0</v>
      </c>
      <c r="K10" s="280" t="s">
        <v>728</v>
      </c>
      <c r="L10" s="280" t="s">
        <v>729</v>
      </c>
      <c r="M10" s="280" t="s">
        <v>730</v>
      </c>
      <c r="N10" s="280" t="s">
        <v>730</v>
      </c>
      <c r="O10" s="280" t="s">
        <v>730</v>
      </c>
      <c r="P10" s="280" t="s">
        <v>730</v>
      </c>
      <c r="Q10" s="280" t="s">
        <v>730</v>
      </c>
      <c r="R10" s="280"/>
      <c r="S10" s="280" t="s">
        <v>730</v>
      </c>
      <c r="T10" s="280" t="s">
        <v>730</v>
      </c>
      <c r="U10" s="280" t="s">
        <v>731</v>
      </c>
      <c r="V10" s="280" t="s">
        <v>730</v>
      </c>
      <c r="W10" s="280" t="s">
        <v>730</v>
      </c>
      <c r="X10" s="280"/>
      <c r="Y10" s="273"/>
      <c r="Z10" s="273"/>
    </row>
    <row r="11" ht="15.75" customHeight="1">
      <c r="A11" s="280" t="s">
        <v>19</v>
      </c>
      <c r="B11" s="280" t="s">
        <v>740</v>
      </c>
      <c r="C11" s="280">
        <v>1.0</v>
      </c>
      <c r="D11" s="280">
        <v>0.0</v>
      </c>
      <c r="E11" s="280">
        <v>0.0</v>
      </c>
      <c r="F11" s="280">
        <v>0.0</v>
      </c>
      <c r="G11" s="280">
        <v>0.0</v>
      </c>
      <c r="H11" s="280">
        <v>0.0</v>
      </c>
      <c r="I11" s="280">
        <v>0.0</v>
      </c>
      <c r="J11" s="280">
        <v>1.0</v>
      </c>
      <c r="K11" s="280" t="s">
        <v>728</v>
      </c>
      <c r="L11" s="280" t="s">
        <v>729</v>
      </c>
      <c r="M11" s="280" t="s">
        <v>733</v>
      </c>
      <c r="N11" s="280" t="s">
        <v>730</v>
      </c>
      <c r="O11" s="280" t="s">
        <v>730</v>
      </c>
      <c r="P11" s="280" t="s">
        <v>730</v>
      </c>
      <c r="Q11" s="280" t="s">
        <v>730</v>
      </c>
      <c r="R11" s="280"/>
      <c r="S11" s="280" t="s">
        <v>741</v>
      </c>
      <c r="T11" s="280" t="s">
        <v>742</v>
      </c>
      <c r="U11" s="280" t="s">
        <v>731</v>
      </c>
      <c r="V11" s="280" t="s">
        <v>730</v>
      </c>
      <c r="W11" s="280" t="s">
        <v>730</v>
      </c>
      <c r="X11" s="280"/>
      <c r="Y11" s="273"/>
      <c r="Z11" s="273"/>
    </row>
    <row r="12" ht="15.75" customHeight="1">
      <c r="A12" s="280" t="s">
        <v>25</v>
      </c>
      <c r="B12" s="280" t="s">
        <v>743</v>
      </c>
      <c r="C12" s="280">
        <v>1.0</v>
      </c>
      <c r="D12" s="280">
        <v>0.0</v>
      </c>
      <c r="E12" s="280">
        <v>0.0</v>
      </c>
      <c r="F12" s="280">
        <v>0.0</v>
      </c>
      <c r="G12" s="280">
        <v>0.0</v>
      </c>
      <c r="H12" s="280">
        <v>0.0</v>
      </c>
      <c r="I12" s="280">
        <v>0.0</v>
      </c>
      <c r="J12" s="280">
        <v>1.0</v>
      </c>
      <c r="K12" s="280"/>
      <c r="L12" s="280" t="s">
        <v>744</v>
      </c>
      <c r="M12" s="280" t="s">
        <v>733</v>
      </c>
      <c r="N12" s="280" t="s">
        <v>730</v>
      </c>
      <c r="O12" s="280" t="s">
        <v>730</v>
      </c>
      <c r="P12" s="280" t="s">
        <v>745</v>
      </c>
      <c r="Q12" s="280" t="s">
        <v>746</v>
      </c>
      <c r="R12" s="280"/>
      <c r="S12" s="280" t="s">
        <v>747</v>
      </c>
      <c r="T12" s="280" t="s">
        <v>748</v>
      </c>
      <c r="U12" s="280" t="s">
        <v>26</v>
      </c>
      <c r="V12" s="280" t="s">
        <v>733</v>
      </c>
      <c r="W12" s="280" t="s">
        <v>749</v>
      </c>
      <c r="X12" s="280">
        <f>IF($W12="Critical Importance",20,IF($W12="Minor Importance",5,10))</f>
        <v>20</v>
      </c>
      <c r="Y12" s="273"/>
      <c r="Z12" s="273"/>
    </row>
    <row r="13" ht="15.75" customHeight="1">
      <c r="A13" s="280" t="s">
        <v>28</v>
      </c>
      <c r="B13" s="280" t="s">
        <v>750</v>
      </c>
      <c r="C13" s="280">
        <v>1.0</v>
      </c>
      <c r="D13" s="280">
        <v>0.0</v>
      </c>
      <c r="E13" s="280">
        <v>0.0</v>
      </c>
      <c r="F13" s="280">
        <v>0.0</v>
      </c>
      <c r="G13" s="280">
        <v>0.0</v>
      </c>
      <c r="H13" s="280">
        <v>0.0</v>
      </c>
      <c r="I13" s="280">
        <v>0.0</v>
      </c>
      <c r="J13" s="280">
        <v>1.0</v>
      </c>
      <c r="K13" s="280"/>
      <c r="L13" s="280" t="s">
        <v>731</v>
      </c>
      <c r="M13" s="280" t="s">
        <v>733</v>
      </c>
      <c r="N13" s="280" t="s">
        <v>730</v>
      </c>
      <c r="O13" s="280" t="s">
        <v>751</v>
      </c>
      <c r="P13" s="280" t="s">
        <v>751</v>
      </c>
      <c r="Q13" s="280" t="s">
        <v>751</v>
      </c>
      <c r="R13" s="280"/>
      <c r="S13" s="280" t="s">
        <v>752</v>
      </c>
      <c r="T13" s="280" t="s">
        <v>753</v>
      </c>
      <c r="U13" s="280" t="s">
        <v>731</v>
      </c>
      <c r="V13" s="280" t="s">
        <v>733</v>
      </c>
      <c r="W13" s="280"/>
      <c r="X13" s="280"/>
      <c r="Y13" s="273"/>
      <c r="Z13" s="273"/>
    </row>
    <row r="14" ht="15.75" customHeight="1">
      <c r="A14" s="280" t="s">
        <v>30</v>
      </c>
      <c r="B14" s="280" t="s">
        <v>754</v>
      </c>
      <c r="C14" s="280">
        <v>1.0</v>
      </c>
      <c r="D14" s="280">
        <v>0.0</v>
      </c>
      <c r="E14" s="280">
        <v>0.0</v>
      </c>
      <c r="F14" s="280">
        <v>0.0</v>
      </c>
      <c r="G14" s="280">
        <v>0.0</v>
      </c>
      <c r="H14" s="280">
        <v>0.0</v>
      </c>
      <c r="I14" s="280">
        <v>0.0</v>
      </c>
      <c r="J14" s="280">
        <v>1.0</v>
      </c>
      <c r="K14" s="280"/>
      <c r="L14" s="280" t="s">
        <v>744</v>
      </c>
      <c r="M14" s="280" t="s">
        <v>733</v>
      </c>
      <c r="N14" s="280" t="s">
        <v>730</v>
      </c>
      <c r="O14" s="280" t="s">
        <v>730</v>
      </c>
      <c r="P14" s="280" t="s">
        <v>755</v>
      </c>
      <c r="Q14" s="280" t="s">
        <v>730</v>
      </c>
      <c r="R14" s="280"/>
      <c r="S14" s="280" t="s">
        <v>756</v>
      </c>
      <c r="T14" s="280" t="s">
        <v>757</v>
      </c>
      <c r="U14" s="280" t="s">
        <v>26</v>
      </c>
      <c r="V14" s="280" t="s">
        <v>733</v>
      </c>
      <c r="W14" s="280" t="s">
        <v>758</v>
      </c>
      <c r="X14" s="280">
        <f t="shared" ref="X14:X15" si="1">IF($W14="Critical Importance",20,IF($W14="Minor Importance",5,10))</f>
        <v>5</v>
      </c>
      <c r="Y14" s="273"/>
      <c r="Z14" s="273"/>
    </row>
    <row r="15" ht="15.75" customHeight="1">
      <c r="A15" s="280" t="s">
        <v>31</v>
      </c>
      <c r="B15" s="280" t="s">
        <v>759</v>
      </c>
      <c r="C15" s="280">
        <v>1.0</v>
      </c>
      <c r="D15" s="280">
        <v>0.0</v>
      </c>
      <c r="E15" s="280">
        <v>0.0</v>
      </c>
      <c r="F15" s="280">
        <v>0.0</v>
      </c>
      <c r="G15" s="280">
        <v>0.0</v>
      </c>
      <c r="H15" s="280">
        <v>0.0</v>
      </c>
      <c r="I15" s="280">
        <v>0.0</v>
      </c>
      <c r="J15" s="280">
        <v>1.0</v>
      </c>
      <c r="K15" s="280"/>
      <c r="L15" s="280" t="s">
        <v>744</v>
      </c>
      <c r="M15" s="280" t="s">
        <v>733</v>
      </c>
      <c r="N15" s="280" t="s">
        <v>730</v>
      </c>
      <c r="O15" s="280" t="s">
        <v>730</v>
      </c>
      <c r="P15" s="280" t="s">
        <v>760</v>
      </c>
      <c r="Q15" s="280" t="s">
        <v>761</v>
      </c>
      <c r="R15" s="280"/>
      <c r="S15" s="280" t="s">
        <v>762</v>
      </c>
      <c r="T15" s="280" t="s">
        <v>763</v>
      </c>
      <c r="U15" s="280" t="s">
        <v>26</v>
      </c>
      <c r="V15" s="280" t="s">
        <v>733</v>
      </c>
      <c r="W15" s="280" t="s">
        <v>758</v>
      </c>
      <c r="X15" s="280">
        <f t="shared" si="1"/>
        <v>5</v>
      </c>
      <c r="Y15" s="273"/>
      <c r="Z15" s="273"/>
    </row>
    <row r="16" ht="15.75" customHeight="1">
      <c r="A16" s="280" t="s">
        <v>33</v>
      </c>
      <c r="B16" s="280" t="s">
        <v>764</v>
      </c>
      <c r="C16" s="280">
        <v>1.0</v>
      </c>
      <c r="D16" s="280">
        <v>0.0</v>
      </c>
      <c r="E16" s="280">
        <v>0.0</v>
      </c>
      <c r="F16" s="280">
        <v>0.0</v>
      </c>
      <c r="G16" s="280">
        <v>0.0</v>
      </c>
      <c r="H16" s="280">
        <v>0.0</v>
      </c>
      <c r="I16" s="280">
        <v>0.0</v>
      </c>
      <c r="J16" s="280">
        <v>0.0</v>
      </c>
      <c r="K16" s="280"/>
      <c r="L16" s="280" t="s">
        <v>729</v>
      </c>
      <c r="M16" s="280">
        <v>0.0</v>
      </c>
      <c r="N16" s="280"/>
      <c r="O16" s="280" t="s">
        <v>765</v>
      </c>
      <c r="P16" s="280" t="s">
        <v>765</v>
      </c>
      <c r="Q16" s="280" t="s">
        <v>765</v>
      </c>
      <c r="R16" s="280"/>
      <c r="S16" s="280" t="s">
        <v>766</v>
      </c>
      <c r="T16" s="280" t="s">
        <v>767</v>
      </c>
      <c r="U16" s="280" t="s">
        <v>731</v>
      </c>
      <c r="V16" s="280">
        <v>0.0</v>
      </c>
      <c r="W16" s="280"/>
      <c r="X16" s="280"/>
      <c r="Y16" s="273"/>
      <c r="Z16" s="273"/>
    </row>
    <row r="17" ht="15.75" customHeight="1">
      <c r="A17" s="280" t="s">
        <v>36</v>
      </c>
      <c r="B17" s="280" t="s">
        <v>768</v>
      </c>
      <c r="C17" s="280">
        <v>1.0</v>
      </c>
      <c r="D17" s="280">
        <v>0.0</v>
      </c>
      <c r="E17" s="280">
        <v>1.0</v>
      </c>
      <c r="F17" s="280">
        <v>1.0</v>
      </c>
      <c r="G17" s="280">
        <v>0.0</v>
      </c>
      <c r="H17" s="280">
        <v>0.0</v>
      </c>
      <c r="I17" s="280">
        <v>0.0</v>
      </c>
      <c r="J17" s="280">
        <v>0.0</v>
      </c>
      <c r="K17" s="280" t="s">
        <v>728</v>
      </c>
      <c r="L17" s="280" t="s">
        <v>729</v>
      </c>
      <c r="M17" s="280" t="s">
        <v>730</v>
      </c>
      <c r="N17" s="280" t="s">
        <v>730</v>
      </c>
      <c r="O17" s="280" t="s">
        <v>769</v>
      </c>
      <c r="P17" s="280" t="s">
        <v>770</v>
      </c>
      <c r="Q17" s="280" t="s">
        <v>771</v>
      </c>
      <c r="R17" s="280"/>
      <c r="S17" s="280" t="s">
        <v>730</v>
      </c>
      <c r="T17" s="280" t="s">
        <v>730</v>
      </c>
      <c r="U17" s="280" t="s">
        <v>731</v>
      </c>
      <c r="V17" s="280" t="s">
        <v>730</v>
      </c>
      <c r="W17" s="280"/>
      <c r="X17" s="280"/>
      <c r="Y17" s="273"/>
      <c r="Z17" s="273"/>
    </row>
    <row r="18" ht="15.75" customHeight="1">
      <c r="A18" s="280" t="s">
        <v>37</v>
      </c>
      <c r="B18" s="280" t="s">
        <v>772</v>
      </c>
      <c r="C18" s="280">
        <v>1.0</v>
      </c>
      <c r="D18" s="280">
        <v>0.0</v>
      </c>
      <c r="E18" s="280">
        <v>0.0</v>
      </c>
      <c r="F18" s="280">
        <v>0.0</v>
      </c>
      <c r="G18" s="280">
        <v>1.0</v>
      </c>
      <c r="H18" s="280">
        <v>0.0</v>
      </c>
      <c r="I18" s="280">
        <v>0.0</v>
      </c>
      <c r="J18" s="280">
        <v>0.0</v>
      </c>
      <c r="K18" s="280" t="s">
        <v>728</v>
      </c>
      <c r="L18" s="280" t="s">
        <v>729</v>
      </c>
      <c r="M18" s="280" t="s">
        <v>730</v>
      </c>
      <c r="N18" s="280" t="s">
        <v>730</v>
      </c>
      <c r="O18" s="280" t="s">
        <v>773</v>
      </c>
      <c r="P18" s="280" t="s">
        <v>774</v>
      </c>
      <c r="Q18" s="280" t="s">
        <v>775</v>
      </c>
      <c r="R18" s="280"/>
      <c r="S18" s="280" t="s">
        <v>730</v>
      </c>
      <c r="T18" s="280" t="s">
        <v>730</v>
      </c>
      <c r="U18" s="280" t="s">
        <v>731</v>
      </c>
      <c r="V18" s="280" t="s">
        <v>730</v>
      </c>
      <c r="W18" s="280"/>
      <c r="X18" s="280"/>
      <c r="Y18" s="273"/>
      <c r="Z18" s="273"/>
    </row>
    <row r="19" ht="15.75" customHeight="1">
      <c r="A19" s="280" t="s">
        <v>38</v>
      </c>
      <c r="B19" s="280" t="s">
        <v>776</v>
      </c>
      <c r="C19" s="280">
        <v>1.0</v>
      </c>
      <c r="D19" s="280">
        <v>0.0</v>
      </c>
      <c r="E19" s="280">
        <v>0.0</v>
      </c>
      <c r="F19" s="280">
        <v>0.0</v>
      </c>
      <c r="G19" s="280">
        <v>0.0</v>
      </c>
      <c r="H19" s="280">
        <v>1.0</v>
      </c>
      <c r="I19" s="280">
        <v>0.0</v>
      </c>
      <c r="J19" s="280">
        <v>0.0</v>
      </c>
      <c r="K19" s="280" t="s">
        <v>728</v>
      </c>
      <c r="L19" s="280" t="s">
        <v>729</v>
      </c>
      <c r="M19" s="280" t="s">
        <v>730</v>
      </c>
      <c r="N19" s="280" t="s">
        <v>730</v>
      </c>
      <c r="O19" s="280" t="s">
        <v>730</v>
      </c>
      <c r="P19" s="280" t="s">
        <v>777</v>
      </c>
      <c r="Q19" s="280" t="s">
        <v>778</v>
      </c>
      <c r="R19" s="280"/>
      <c r="S19" s="280" t="s">
        <v>730</v>
      </c>
      <c r="T19" s="280" t="s">
        <v>730</v>
      </c>
      <c r="U19" s="280" t="s">
        <v>731</v>
      </c>
      <c r="V19" s="280" t="s">
        <v>730</v>
      </c>
      <c r="W19" s="280"/>
      <c r="X19" s="280"/>
      <c r="Y19" s="273"/>
      <c r="Z19" s="273"/>
    </row>
    <row r="20" ht="15.75" customHeight="1">
      <c r="A20" s="280" t="s">
        <v>40</v>
      </c>
      <c r="B20" s="280" t="s">
        <v>779</v>
      </c>
      <c r="C20" s="280">
        <v>1.0</v>
      </c>
      <c r="D20" s="280">
        <v>0.0</v>
      </c>
      <c r="E20" s="280">
        <v>0.0</v>
      </c>
      <c r="F20" s="280">
        <v>0.0</v>
      </c>
      <c r="G20" s="280">
        <v>0.0</v>
      </c>
      <c r="H20" s="280">
        <v>0.0</v>
      </c>
      <c r="I20" s="280">
        <v>1.0</v>
      </c>
      <c r="J20" s="280">
        <v>1.0</v>
      </c>
      <c r="K20" s="280" t="s">
        <v>728</v>
      </c>
      <c r="L20" s="280" t="s">
        <v>729</v>
      </c>
      <c r="M20" s="280" t="s">
        <v>730</v>
      </c>
      <c r="N20" s="280" t="s">
        <v>730</v>
      </c>
      <c r="O20" s="280" t="s">
        <v>730</v>
      </c>
      <c r="P20" s="280" t="s">
        <v>780</v>
      </c>
      <c r="Q20" s="280" t="s">
        <v>781</v>
      </c>
      <c r="R20" s="280"/>
      <c r="S20" s="280" t="s">
        <v>730</v>
      </c>
      <c r="T20" s="280" t="s">
        <v>730</v>
      </c>
      <c r="U20" s="280" t="s">
        <v>731</v>
      </c>
      <c r="V20" s="280" t="s">
        <v>730</v>
      </c>
      <c r="W20" s="280"/>
      <c r="X20" s="280"/>
      <c r="Y20" s="273"/>
      <c r="Z20" s="273"/>
    </row>
    <row r="21" ht="15.75" customHeight="1">
      <c r="A21" s="280" t="s">
        <v>41</v>
      </c>
      <c r="B21" s="280" t="s">
        <v>782</v>
      </c>
      <c r="C21" s="280">
        <v>1.0</v>
      </c>
      <c r="D21" s="280">
        <v>0.0</v>
      </c>
      <c r="E21" s="280">
        <v>0.0</v>
      </c>
      <c r="F21" s="280">
        <v>0.0</v>
      </c>
      <c r="G21" s="280">
        <v>0.0</v>
      </c>
      <c r="H21" s="280">
        <v>1.0</v>
      </c>
      <c r="I21" s="280">
        <v>0.0</v>
      </c>
      <c r="J21" s="280">
        <v>1.0</v>
      </c>
      <c r="K21" s="280" t="s">
        <v>728</v>
      </c>
      <c r="L21" s="280" t="s">
        <v>729</v>
      </c>
      <c r="M21" s="280" t="s">
        <v>733</v>
      </c>
      <c r="N21" s="280" t="s">
        <v>730</v>
      </c>
      <c r="O21" s="280" t="s">
        <v>783</v>
      </c>
      <c r="P21" s="280" t="s">
        <v>784</v>
      </c>
      <c r="Q21" s="280" t="s">
        <v>785</v>
      </c>
      <c r="R21" s="280"/>
      <c r="S21" s="280"/>
      <c r="T21" s="280"/>
      <c r="U21" s="280" t="s">
        <v>731</v>
      </c>
      <c r="V21" s="280"/>
      <c r="W21" s="280"/>
      <c r="X21" s="280"/>
      <c r="Y21" s="273"/>
      <c r="Z21" s="273"/>
    </row>
    <row r="22" ht="15.75" customHeight="1">
      <c r="A22" s="280" t="s">
        <v>42</v>
      </c>
      <c r="B22" s="280" t="s">
        <v>786</v>
      </c>
      <c r="C22" s="280">
        <v>1.0</v>
      </c>
      <c r="D22" s="280">
        <v>0.0</v>
      </c>
      <c r="E22" s="280">
        <v>0.0</v>
      </c>
      <c r="F22" s="280">
        <v>0.0</v>
      </c>
      <c r="G22" s="280">
        <v>0.0</v>
      </c>
      <c r="H22" s="280">
        <v>1.0</v>
      </c>
      <c r="I22" s="280">
        <v>0.0</v>
      </c>
      <c r="J22" s="280">
        <v>1.0</v>
      </c>
      <c r="K22" s="280" t="s">
        <v>728</v>
      </c>
      <c r="L22" s="280" t="s">
        <v>729</v>
      </c>
      <c r="M22" s="280" t="s">
        <v>733</v>
      </c>
      <c r="N22" s="280" t="s">
        <v>730</v>
      </c>
      <c r="O22" s="280" t="s">
        <v>787</v>
      </c>
      <c r="P22" s="280" t="s">
        <v>788</v>
      </c>
      <c r="Q22" s="280" t="s">
        <v>789</v>
      </c>
      <c r="R22" s="280"/>
      <c r="S22" s="280"/>
      <c r="T22" s="280"/>
      <c r="U22" s="280" t="s">
        <v>731</v>
      </c>
      <c r="V22" s="280"/>
      <c r="W22" s="280"/>
      <c r="X22" s="280"/>
      <c r="Y22" s="273"/>
      <c r="Z22" s="273"/>
    </row>
    <row r="23" ht="93.75" customHeight="1">
      <c r="A23" s="280" t="s">
        <v>43</v>
      </c>
      <c r="B23" s="280" t="s">
        <v>790</v>
      </c>
      <c r="C23" s="280">
        <v>1.0</v>
      </c>
      <c r="D23" s="280">
        <v>0.0</v>
      </c>
      <c r="E23" s="280">
        <v>0.0</v>
      </c>
      <c r="F23" s="280">
        <v>0.0</v>
      </c>
      <c r="G23" s="280">
        <v>0.0</v>
      </c>
      <c r="H23" s="280">
        <v>1.0</v>
      </c>
      <c r="I23" s="280">
        <v>0.0</v>
      </c>
      <c r="J23" s="280">
        <v>0.0</v>
      </c>
      <c r="K23" s="280" t="s">
        <v>728</v>
      </c>
      <c r="L23" s="280" t="s">
        <v>729</v>
      </c>
      <c r="M23" s="280" t="s">
        <v>730</v>
      </c>
      <c r="N23" s="280" t="s">
        <v>730</v>
      </c>
      <c r="O23" s="280" t="s">
        <v>730</v>
      </c>
      <c r="P23" s="280" t="s">
        <v>791</v>
      </c>
      <c r="Q23" s="280" t="s">
        <v>792</v>
      </c>
      <c r="R23" s="280"/>
      <c r="S23" s="280" t="s">
        <v>730</v>
      </c>
      <c r="T23" s="280" t="s">
        <v>730</v>
      </c>
      <c r="U23" s="280" t="s">
        <v>731</v>
      </c>
      <c r="V23" s="280" t="s">
        <v>730</v>
      </c>
      <c r="W23" s="280"/>
      <c r="X23" s="280"/>
      <c r="Y23" s="273"/>
      <c r="Z23" s="273"/>
    </row>
    <row r="24" ht="81.75" customHeight="1">
      <c r="A24" s="280" t="s">
        <v>44</v>
      </c>
      <c r="B24" s="280" t="s">
        <v>793</v>
      </c>
      <c r="C24" s="280">
        <v>1.0</v>
      </c>
      <c r="D24" s="280">
        <v>0.0</v>
      </c>
      <c r="E24" s="280">
        <v>0.0</v>
      </c>
      <c r="F24" s="280">
        <v>0.0</v>
      </c>
      <c r="G24" s="280">
        <v>0.0</v>
      </c>
      <c r="H24" s="280">
        <v>0.0</v>
      </c>
      <c r="I24" s="280">
        <v>0.0</v>
      </c>
      <c r="J24" s="280">
        <v>1.0</v>
      </c>
      <c r="K24" s="280" t="s">
        <v>728</v>
      </c>
      <c r="L24" s="280" t="s">
        <v>729</v>
      </c>
      <c r="M24" s="280"/>
      <c r="N24" s="280"/>
      <c r="O24" s="280" t="s">
        <v>794</v>
      </c>
      <c r="P24" s="281" t="s">
        <v>795</v>
      </c>
      <c r="Q24" s="281" t="s">
        <v>796</v>
      </c>
      <c r="R24" s="281"/>
      <c r="S24" s="280"/>
      <c r="T24" s="280"/>
      <c r="U24" s="280" t="s">
        <v>731</v>
      </c>
      <c r="V24" s="280"/>
      <c r="W24" s="280"/>
      <c r="X24" s="280"/>
      <c r="Y24" s="273"/>
      <c r="Z24" s="273"/>
    </row>
    <row r="25" ht="15.75" customHeight="1">
      <c r="A25" s="280" t="s">
        <v>49</v>
      </c>
      <c r="B25" s="280" t="s">
        <v>797</v>
      </c>
      <c r="C25" s="280">
        <v>0.0</v>
      </c>
      <c r="D25" s="280">
        <v>1.0</v>
      </c>
      <c r="E25" s="280">
        <v>0.0</v>
      </c>
      <c r="F25" s="280">
        <v>0.0</v>
      </c>
      <c r="G25" s="280">
        <v>0.0</v>
      </c>
      <c r="H25" s="280">
        <v>0.0</v>
      </c>
      <c r="I25" s="280">
        <v>0.0</v>
      </c>
      <c r="J25" s="280">
        <v>1.0</v>
      </c>
      <c r="K25" s="280"/>
      <c r="L25" s="280" t="s">
        <v>798</v>
      </c>
      <c r="M25" s="280" t="s">
        <v>730</v>
      </c>
      <c r="N25" s="280" t="s">
        <v>730</v>
      </c>
      <c r="O25" s="280" t="s">
        <v>730</v>
      </c>
      <c r="P25" s="280" t="s">
        <v>730</v>
      </c>
      <c r="Q25" s="280" t="s">
        <v>730</v>
      </c>
      <c r="R25" s="280"/>
      <c r="S25" s="280" t="s">
        <v>730</v>
      </c>
      <c r="T25" s="280" t="s">
        <v>730</v>
      </c>
      <c r="U25" s="280" t="s">
        <v>26</v>
      </c>
      <c r="V25" s="280" t="s">
        <v>730</v>
      </c>
      <c r="W25" s="280" t="s">
        <v>749</v>
      </c>
      <c r="X25" s="280">
        <f t="shared" ref="X25:X31" si="2">IF($W25="Critical Importance",20,IF($W25="Minor Importance",5,10))</f>
        <v>20</v>
      </c>
      <c r="Y25" s="273"/>
      <c r="Z25" s="273"/>
    </row>
    <row r="26" ht="15.75" customHeight="1">
      <c r="A26" s="280" t="s">
        <v>51</v>
      </c>
      <c r="B26" s="280" t="s">
        <v>799</v>
      </c>
      <c r="C26" s="280">
        <v>0.0</v>
      </c>
      <c r="D26" s="280">
        <v>1.0</v>
      </c>
      <c r="E26" s="280">
        <v>0.0</v>
      </c>
      <c r="F26" s="280">
        <v>0.0</v>
      </c>
      <c r="G26" s="280">
        <v>0.0</v>
      </c>
      <c r="H26" s="280">
        <v>0.0</v>
      </c>
      <c r="I26" s="280">
        <v>0.0</v>
      </c>
      <c r="J26" s="280">
        <v>1.0</v>
      </c>
      <c r="K26" s="280"/>
      <c r="L26" s="280" t="s">
        <v>798</v>
      </c>
      <c r="M26" s="280" t="s">
        <v>730</v>
      </c>
      <c r="N26" s="280" t="s">
        <v>730</v>
      </c>
      <c r="O26" s="280" t="s">
        <v>730</v>
      </c>
      <c r="P26" s="280" t="s">
        <v>730</v>
      </c>
      <c r="Q26" s="280" t="s">
        <v>730</v>
      </c>
      <c r="R26" s="280"/>
      <c r="S26" s="280" t="s">
        <v>730</v>
      </c>
      <c r="T26" s="280" t="s">
        <v>730</v>
      </c>
      <c r="U26" s="280" t="s">
        <v>26</v>
      </c>
      <c r="V26" s="280" t="s">
        <v>730</v>
      </c>
      <c r="W26" s="280" t="s">
        <v>749</v>
      </c>
      <c r="X26" s="280">
        <f t="shared" si="2"/>
        <v>20</v>
      </c>
      <c r="Y26" s="273"/>
      <c r="Z26" s="273"/>
    </row>
    <row r="27" ht="15.75" customHeight="1">
      <c r="A27" s="280" t="s">
        <v>53</v>
      </c>
      <c r="B27" s="280" t="s">
        <v>800</v>
      </c>
      <c r="C27" s="280">
        <v>0.0</v>
      </c>
      <c r="D27" s="280">
        <v>1.0</v>
      </c>
      <c r="E27" s="280">
        <v>0.0</v>
      </c>
      <c r="F27" s="280">
        <v>0.0</v>
      </c>
      <c r="G27" s="280">
        <v>0.0</v>
      </c>
      <c r="H27" s="280">
        <v>0.0</v>
      </c>
      <c r="I27" s="280">
        <v>0.0</v>
      </c>
      <c r="J27" s="280">
        <v>1.0</v>
      </c>
      <c r="K27" s="280"/>
      <c r="L27" s="280" t="s">
        <v>798</v>
      </c>
      <c r="M27" s="280" t="s">
        <v>22</v>
      </c>
      <c r="N27" s="280" t="s">
        <v>730</v>
      </c>
      <c r="O27" s="280" t="s">
        <v>730</v>
      </c>
      <c r="P27" s="280" t="s">
        <v>801</v>
      </c>
      <c r="Q27" s="280" t="s">
        <v>802</v>
      </c>
      <c r="R27" s="280"/>
      <c r="S27" s="280" t="s">
        <v>803</v>
      </c>
      <c r="T27" s="280" t="s">
        <v>804</v>
      </c>
      <c r="U27" s="280" t="s">
        <v>26</v>
      </c>
      <c r="V27" s="280" t="s">
        <v>733</v>
      </c>
      <c r="W27" s="280" t="s">
        <v>805</v>
      </c>
      <c r="X27" s="280">
        <f t="shared" si="2"/>
        <v>10</v>
      </c>
      <c r="Y27" s="273"/>
      <c r="Z27" s="273"/>
    </row>
    <row r="28" ht="15.75" customHeight="1">
      <c r="A28" s="280" t="s">
        <v>55</v>
      </c>
      <c r="B28" s="280" t="s">
        <v>806</v>
      </c>
      <c r="C28" s="280">
        <v>0.0</v>
      </c>
      <c r="D28" s="280">
        <v>1.0</v>
      </c>
      <c r="E28" s="280">
        <v>0.0</v>
      </c>
      <c r="F28" s="280">
        <v>0.0</v>
      </c>
      <c r="G28" s="280">
        <v>0.0</v>
      </c>
      <c r="H28" s="280">
        <v>0.0</v>
      </c>
      <c r="I28" s="280">
        <v>0.0</v>
      </c>
      <c r="J28" s="280">
        <v>1.0</v>
      </c>
      <c r="K28" s="280"/>
      <c r="L28" s="280" t="s">
        <v>798</v>
      </c>
      <c r="M28" s="280" t="s">
        <v>22</v>
      </c>
      <c r="N28" s="280" t="s">
        <v>730</v>
      </c>
      <c r="O28" s="280" t="s">
        <v>730</v>
      </c>
      <c r="P28" s="280" t="s">
        <v>807</v>
      </c>
      <c r="Q28" s="280" t="s">
        <v>808</v>
      </c>
      <c r="R28" s="280"/>
      <c r="S28" s="280" t="s">
        <v>809</v>
      </c>
      <c r="T28" s="280" t="s">
        <v>810</v>
      </c>
      <c r="U28" s="280" t="s">
        <v>26</v>
      </c>
      <c r="V28" s="280" t="s">
        <v>733</v>
      </c>
      <c r="W28" s="280" t="s">
        <v>805</v>
      </c>
      <c r="X28" s="280">
        <f t="shared" si="2"/>
        <v>10</v>
      </c>
      <c r="Y28" s="273"/>
      <c r="Z28" s="273"/>
    </row>
    <row r="29" ht="15.75" customHeight="1">
      <c r="A29" s="280" t="s">
        <v>57</v>
      </c>
      <c r="B29" s="280" t="s">
        <v>811</v>
      </c>
      <c r="C29" s="280">
        <v>0.0</v>
      </c>
      <c r="D29" s="280">
        <v>1.0</v>
      </c>
      <c r="E29" s="280">
        <v>0.0</v>
      </c>
      <c r="F29" s="280">
        <v>0.0</v>
      </c>
      <c r="G29" s="280">
        <v>0.0</v>
      </c>
      <c r="H29" s="280">
        <v>0.0</v>
      </c>
      <c r="I29" s="280">
        <v>0.0</v>
      </c>
      <c r="J29" s="280">
        <v>1.0</v>
      </c>
      <c r="K29" s="280"/>
      <c r="L29" s="280" t="s">
        <v>798</v>
      </c>
      <c r="M29" s="280" t="s">
        <v>22</v>
      </c>
      <c r="N29" s="280" t="s">
        <v>730</v>
      </c>
      <c r="O29" s="280" t="s">
        <v>730</v>
      </c>
      <c r="P29" s="280" t="s">
        <v>812</v>
      </c>
      <c r="Q29" s="280" t="s">
        <v>813</v>
      </c>
      <c r="R29" s="280"/>
      <c r="S29" s="280" t="s">
        <v>814</v>
      </c>
      <c r="T29" s="280" t="s">
        <v>815</v>
      </c>
      <c r="U29" s="280" t="s">
        <v>26</v>
      </c>
      <c r="V29" s="280" t="s">
        <v>733</v>
      </c>
      <c r="W29" s="280" t="s">
        <v>805</v>
      </c>
      <c r="X29" s="280">
        <f t="shared" si="2"/>
        <v>10</v>
      </c>
      <c r="Y29" s="273"/>
      <c r="Z29" s="273"/>
    </row>
    <row r="30" ht="15.75" customHeight="1">
      <c r="A30" s="280" t="s">
        <v>59</v>
      </c>
      <c r="B30" s="280" t="s">
        <v>816</v>
      </c>
      <c r="C30" s="280">
        <v>0.0</v>
      </c>
      <c r="D30" s="280">
        <v>1.0</v>
      </c>
      <c r="E30" s="280">
        <v>0.0</v>
      </c>
      <c r="F30" s="280">
        <v>0.0</v>
      </c>
      <c r="G30" s="280">
        <v>0.0</v>
      </c>
      <c r="H30" s="280">
        <v>0.0</v>
      </c>
      <c r="I30" s="280">
        <v>0.0</v>
      </c>
      <c r="J30" s="280">
        <v>1.0</v>
      </c>
      <c r="K30" s="280"/>
      <c r="L30" s="280" t="s">
        <v>798</v>
      </c>
      <c r="M30" s="280" t="s">
        <v>22</v>
      </c>
      <c r="N30" s="280" t="s">
        <v>730</v>
      </c>
      <c r="O30" s="280" t="s">
        <v>730</v>
      </c>
      <c r="P30" s="280" t="s">
        <v>817</v>
      </c>
      <c r="Q30" s="280" t="s">
        <v>818</v>
      </c>
      <c r="R30" s="280"/>
      <c r="S30" s="280" t="s">
        <v>819</v>
      </c>
      <c r="T30" s="280" t="s">
        <v>815</v>
      </c>
      <c r="U30" s="280" t="s">
        <v>26</v>
      </c>
      <c r="V30" s="280" t="s">
        <v>733</v>
      </c>
      <c r="W30" s="280" t="s">
        <v>805</v>
      </c>
      <c r="X30" s="280">
        <f t="shared" si="2"/>
        <v>10</v>
      </c>
      <c r="Y30" s="273"/>
      <c r="Z30" s="273"/>
    </row>
    <row r="31" ht="15.75" customHeight="1">
      <c r="A31" s="280" t="s">
        <v>61</v>
      </c>
      <c r="B31" s="280" t="s">
        <v>820</v>
      </c>
      <c r="C31" s="280">
        <v>0.0</v>
      </c>
      <c r="D31" s="280">
        <v>1.0</v>
      </c>
      <c r="E31" s="280">
        <v>0.0</v>
      </c>
      <c r="F31" s="280">
        <v>0.0</v>
      </c>
      <c r="G31" s="280">
        <v>0.0</v>
      </c>
      <c r="H31" s="280">
        <v>0.0</v>
      </c>
      <c r="I31" s="280">
        <v>0.0</v>
      </c>
      <c r="J31" s="280">
        <v>1.0</v>
      </c>
      <c r="K31" s="280"/>
      <c r="L31" s="280" t="s">
        <v>798</v>
      </c>
      <c r="M31" s="280" t="s">
        <v>22</v>
      </c>
      <c r="N31" s="280" t="s">
        <v>730</v>
      </c>
      <c r="O31" s="280" t="s">
        <v>730</v>
      </c>
      <c r="P31" s="280" t="s">
        <v>821</v>
      </c>
      <c r="Q31" s="280" t="s">
        <v>822</v>
      </c>
      <c r="R31" s="280"/>
      <c r="S31" s="280" t="s">
        <v>823</v>
      </c>
      <c r="T31" s="280" t="s">
        <v>824</v>
      </c>
      <c r="U31" s="280" t="s">
        <v>26</v>
      </c>
      <c r="V31" s="280" t="s">
        <v>733</v>
      </c>
      <c r="W31" s="280" t="s">
        <v>805</v>
      </c>
      <c r="X31" s="280">
        <f t="shared" si="2"/>
        <v>10</v>
      </c>
      <c r="Y31" s="273"/>
      <c r="Z31" s="273"/>
    </row>
    <row r="32" ht="15.75" customHeight="1">
      <c r="A32" s="281" t="s">
        <v>307</v>
      </c>
      <c r="B32" s="280" t="s">
        <v>825</v>
      </c>
      <c r="C32" s="280">
        <v>0.0</v>
      </c>
      <c r="D32" s="280">
        <v>0.0</v>
      </c>
      <c r="E32" s="280">
        <v>0.0</v>
      </c>
      <c r="F32" s="280">
        <v>0.0</v>
      </c>
      <c r="G32" s="280">
        <v>1.0</v>
      </c>
      <c r="H32" s="280">
        <v>0.0</v>
      </c>
      <c r="I32" s="280">
        <v>0.0</v>
      </c>
      <c r="J32" s="280">
        <v>0.0</v>
      </c>
      <c r="K32" s="280" t="s">
        <v>728</v>
      </c>
      <c r="L32" s="280" t="s">
        <v>729</v>
      </c>
      <c r="M32" s="280" t="s">
        <v>733</v>
      </c>
      <c r="N32" s="280" t="s">
        <v>826</v>
      </c>
      <c r="O32" s="280" t="s">
        <v>730</v>
      </c>
      <c r="P32" s="280" t="s">
        <v>730</v>
      </c>
      <c r="Q32" s="280" t="s">
        <v>730</v>
      </c>
      <c r="R32" s="280"/>
      <c r="S32" s="280" t="s">
        <v>730</v>
      </c>
      <c r="T32" s="280" t="s">
        <v>730</v>
      </c>
      <c r="U32" s="280" t="s">
        <v>731</v>
      </c>
      <c r="V32" s="280" t="s">
        <v>730</v>
      </c>
      <c r="W32" s="280"/>
      <c r="X32" s="280"/>
      <c r="Y32" s="273"/>
      <c r="Z32" s="273"/>
    </row>
    <row r="33" ht="15.75" customHeight="1">
      <c r="A33" s="281" t="s">
        <v>310</v>
      </c>
      <c r="B33" s="280" t="s">
        <v>827</v>
      </c>
      <c r="C33" s="280">
        <v>0.0</v>
      </c>
      <c r="D33" s="280">
        <v>0.0</v>
      </c>
      <c r="E33" s="280">
        <v>0.0</v>
      </c>
      <c r="F33" s="280">
        <v>0.0</v>
      </c>
      <c r="G33" s="280">
        <v>1.0</v>
      </c>
      <c r="H33" s="280">
        <v>0.0</v>
      </c>
      <c r="I33" s="280">
        <v>0.0</v>
      </c>
      <c r="J33" s="280">
        <v>0.0</v>
      </c>
      <c r="K33" s="280" t="s">
        <v>728</v>
      </c>
      <c r="L33" s="280" t="s">
        <v>729</v>
      </c>
      <c r="M33" s="280" t="s">
        <v>733</v>
      </c>
      <c r="N33" s="280" t="s">
        <v>826</v>
      </c>
      <c r="O33" s="280" t="s">
        <v>730</v>
      </c>
      <c r="P33" s="280" t="s">
        <v>730</v>
      </c>
      <c r="Q33" s="280" t="s">
        <v>730</v>
      </c>
      <c r="R33" s="280"/>
      <c r="S33" s="280" t="s">
        <v>730</v>
      </c>
      <c r="T33" s="280" t="s">
        <v>730</v>
      </c>
      <c r="U33" s="280" t="s">
        <v>731</v>
      </c>
      <c r="V33" s="280" t="s">
        <v>730</v>
      </c>
      <c r="W33" s="280"/>
      <c r="X33" s="280"/>
      <c r="Y33" s="273"/>
      <c r="Z33" s="273"/>
    </row>
    <row r="34" ht="15.75" customHeight="1">
      <c r="A34" s="281" t="s">
        <v>313</v>
      </c>
      <c r="B34" s="280" t="s">
        <v>828</v>
      </c>
      <c r="C34" s="280">
        <v>0.0</v>
      </c>
      <c r="D34" s="280">
        <v>0.0</v>
      </c>
      <c r="E34" s="280">
        <v>0.0</v>
      </c>
      <c r="F34" s="280">
        <v>0.0</v>
      </c>
      <c r="G34" s="280">
        <v>1.0</v>
      </c>
      <c r="H34" s="280">
        <v>0.0</v>
      </c>
      <c r="I34" s="280">
        <v>0.0</v>
      </c>
      <c r="J34" s="280">
        <v>0.0</v>
      </c>
      <c r="K34" s="280" t="s">
        <v>728</v>
      </c>
      <c r="L34" s="280" t="s">
        <v>729</v>
      </c>
      <c r="M34" s="280" t="s">
        <v>733</v>
      </c>
      <c r="N34" s="280" t="s">
        <v>826</v>
      </c>
      <c r="O34" s="280" t="s">
        <v>730</v>
      </c>
      <c r="P34" s="280" t="s">
        <v>730</v>
      </c>
      <c r="Q34" s="280" t="s">
        <v>730</v>
      </c>
      <c r="R34" s="280"/>
      <c r="S34" s="280" t="s">
        <v>730</v>
      </c>
      <c r="T34" s="280" t="s">
        <v>730</v>
      </c>
      <c r="U34" s="280" t="s">
        <v>731</v>
      </c>
      <c r="V34" s="280" t="s">
        <v>730</v>
      </c>
      <c r="W34" s="280"/>
      <c r="X34" s="280"/>
      <c r="Y34" s="273"/>
      <c r="Z34" s="273"/>
    </row>
    <row r="35" ht="15.75" customHeight="1">
      <c r="A35" s="281" t="s">
        <v>316</v>
      </c>
      <c r="B35" s="280" t="s">
        <v>829</v>
      </c>
      <c r="C35" s="280">
        <v>0.0</v>
      </c>
      <c r="D35" s="280">
        <v>0.0</v>
      </c>
      <c r="E35" s="280">
        <v>0.0</v>
      </c>
      <c r="F35" s="280">
        <v>0.0</v>
      </c>
      <c r="G35" s="280">
        <v>1.0</v>
      </c>
      <c r="H35" s="280">
        <v>0.0</v>
      </c>
      <c r="I35" s="280">
        <v>0.0</v>
      </c>
      <c r="J35" s="280">
        <v>0.0</v>
      </c>
      <c r="K35" s="280" t="s">
        <v>728</v>
      </c>
      <c r="L35" s="280" t="s">
        <v>729</v>
      </c>
      <c r="M35" s="280" t="s">
        <v>733</v>
      </c>
      <c r="N35" s="280" t="s">
        <v>826</v>
      </c>
      <c r="O35" s="280" t="s">
        <v>730</v>
      </c>
      <c r="P35" s="280" t="s">
        <v>730</v>
      </c>
      <c r="Q35" s="280" t="s">
        <v>730</v>
      </c>
      <c r="R35" s="280"/>
      <c r="S35" s="280" t="s">
        <v>730</v>
      </c>
      <c r="T35" s="280" t="s">
        <v>730</v>
      </c>
      <c r="U35" s="280" t="s">
        <v>731</v>
      </c>
      <c r="V35" s="280" t="s">
        <v>730</v>
      </c>
      <c r="W35" s="280"/>
      <c r="X35" s="280"/>
      <c r="Y35" s="273"/>
      <c r="Z35" s="273"/>
    </row>
    <row r="36" ht="15.75" customHeight="1">
      <c r="A36" s="281" t="s">
        <v>317</v>
      </c>
      <c r="B36" s="280" t="s">
        <v>830</v>
      </c>
      <c r="C36" s="280">
        <v>0.0</v>
      </c>
      <c r="D36" s="280">
        <v>0.0</v>
      </c>
      <c r="E36" s="280">
        <v>0.0</v>
      </c>
      <c r="F36" s="280">
        <v>0.0</v>
      </c>
      <c r="G36" s="280">
        <v>1.0</v>
      </c>
      <c r="H36" s="280">
        <v>0.0</v>
      </c>
      <c r="I36" s="280">
        <v>0.0</v>
      </c>
      <c r="J36" s="280">
        <v>0.0</v>
      </c>
      <c r="K36" s="280"/>
      <c r="L36" s="280" t="s">
        <v>729</v>
      </c>
      <c r="M36" s="280" t="s">
        <v>733</v>
      </c>
      <c r="N36" s="280" t="s">
        <v>826</v>
      </c>
      <c r="O36" s="280" t="s">
        <v>831</v>
      </c>
      <c r="P36" s="280" t="s">
        <v>831</v>
      </c>
      <c r="Q36" s="280" t="s">
        <v>831</v>
      </c>
      <c r="R36" s="280"/>
      <c r="S36" s="280" t="s">
        <v>730</v>
      </c>
      <c r="T36" s="280" t="s">
        <v>730</v>
      </c>
      <c r="U36" s="280" t="s">
        <v>731</v>
      </c>
      <c r="V36" s="280" t="s">
        <v>730</v>
      </c>
      <c r="W36" s="280"/>
      <c r="X36" s="280"/>
      <c r="Y36" s="273"/>
      <c r="Z36" s="273"/>
    </row>
    <row r="37" ht="15.75" customHeight="1">
      <c r="A37" s="281" t="s">
        <v>319</v>
      </c>
      <c r="B37" s="280" t="s">
        <v>832</v>
      </c>
      <c r="C37" s="280">
        <v>0.0</v>
      </c>
      <c r="D37" s="280">
        <v>0.0</v>
      </c>
      <c r="E37" s="280">
        <v>0.0</v>
      </c>
      <c r="F37" s="280">
        <v>0.0</v>
      </c>
      <c r="G37" s="280">
        <v>1.0</v>
      </c>
      <c r="H37" s="280">
        <v>0.0</v>
      </c>
      <c r="I37" s="280">
        <v>0.0</v>
      </c>
      <c r="J37" s="280">
        <v>1.0</v>
      </c>
      <c r="K37" s="280"/>
      <c r="L37" s="280" t="s">
        <v>833</v>
      </c>
      <c r="M37" s="280" t="s">
        <v>22</v>
      </c>
      <c r="N37" s="280" t="s">
        <v>826</v>
      </c>
      <c r="O37" s="280" t="s">
        <v>834</v>
      </c>
      <c r="P37" s="280" t="s">
        <v>835</v>
      </c>
      <c r="Q37" s="280" t="s">
        <v>836</v>
      </c>
      <c r="R37" s="280"/>
      <c r="S37" s="280" t="s">
        <v>837</v>
      </c>
      <c r="T37" s="280" t="s">
        <v>838</v>
      </c>
      <c r="U37" s="280" t="s">
        <v>26</v>
      </c>
      <c r="V37" s="280" t="s">
        <v>733</v>
      </c>
      <c r="W37" s="280" t="s">
        <v>749</v>
      </c>
      <c r="X37" s="280">
        <f t="shared" ref="X37:X86" si="3">IF($W37="Critical Importance",20,IF($W37="Minor Importance",5,10))</f>
        <v>20</v>
      </c>
      <c r="Y37" s="273"/>
      <c r="Z37" s="273"/>
    </row>
    <row r="38" ht="80.25" customHeight="1">
      <c r="A38" s="281" t="s">
        <v>321</v>
      </c>
      <c r="B38" s="280" t="s">
        <v>839</v>
      </c>
      <c r="C38" s="280">
        <v>0.0</v>
      </c>
      <c r="D38" s="280">
        <v>0.0</v>
      </c>
      <c r="E38" s="280">
        <v>0.0</v>
      </c>
      <c r="F38" s="280">
        <v>0.0</v>
      </c>
      <c r="G38" s="280">
        <v>1.0</v>
      </c>
      <c r="H38" s="280">
        <v>0.0</v>
      </c>
      <c r="I38" s="280">
        <v>0.0</v>
      </c>
      <c r="J38" s="280">
        <v>0.0</v>
      </c>
      <c r="K38" s="280"/>
      <c r="L38" s="280" t="s">
        <v>833</v>
      </c>
      <c r="M38" s="280" t="s">
        <v>730</v>
      </c>
      <c r="N38" s="280" t="s">
        <v>826</v>
      </c>
      <c r="O38" s="280" t="s">
        <v>730</v>
      </c>
      <c r="P38" s="280" t="s">
        <v>730</v>
      </c>
      <c r="Q38" s="280" t="s">
        <v>730</v>
      </c>
      <c r="R38" s="280"/>
      <c r="S38" s="280" t="s">
        <v>840</v>
      </c>
      <c r="T38" s="280" t="s">
        <v>730</v>
      </c>
      <c r="U38" s="280" t="s">
        <v>26</v>
      </c>
      <c r="V38" s="280" t="s">
        <v>730</v>
      </c>
      <c r="W38" s="280" t="s">
        <v>749</v>
      </c>
      <c r="X38" s="280">
        <f t="shared" si="3"/>
        <v>20</v>
      </c>
      <c r="Y38" s="273"/>
      <c r="Z38" s="273"/>
    </row>
    <row r="39" ht="15.75" customHeight="1">
      <c r="A39" s="281" t="s">
        <v>323</v>
      </c>
      <c r="B39" s="280" t="s">
        <v>841</v>
      </c>
      <c r="C39" s="280">
        <v>0.0</v>
      </c>
      <c r="D39" s="280">
        <v>0.0</v>
      </c>
      <c r="E39" s="280">
        <v>0.0</v>
      </c>
      <c r="F39" s="280">
        <v>0.0</v>
      </c>
      <c r="G39" s="280">
        <v>1.0</v>
      </c>
      <c r="H39" s="280">
        <v>0.0</v>
      </c>
      <c r="I39" s="280">
        <v>0.0</v>
      </c>
      <c r="J39" s="280">
        <v>0.0</v>
      </c>
      <c r="K39" s="280"/>
      <c r="L39" s="280" t="s">
        <v>833</v>
      </c>
      <c r="M39" s="280" t="s">
        <v>730</v>
      </c>
      <c r="N39" s="280" t="s">
        <v>826</v>
      </c>
      <c r="O39" s="280" t="s">
        <v>842</v>
      </c>
      <c r="P39" s="280" t="s">
        <v>842</v>
      </c>
      <c r="Q39" s="280" t="s">
        <v>842</v>
      </c>
      <c r="R39" s="280"/>
      <c r="S39" s="280" t="s">
        <v>840</v>
      </c>
      <c r="T39" s="280" t="s">
        <v>730</v>
      </c>
      <c r="U39" s="280" t="s">
        <v>26</v>
      </c>
      <c r="V39" s="280" t="s">
        <v>730</v>
      </c>
      <c r="W39" s="280" t="s">
        <v>749</v>
      </c>
      <c r="X39" s="280">
        <f t="shared" si="3"/>
        <v>20</v>
      </c>
      <c r="Y39" s="273"/>
      <c r="Z39" s="273"/>
    </row>
    <row r="40" ht="15.75" customHeight="1">
      <c r="A40" s="281" t="s">
        <v>325</v>
      </c>
      <c r="B40" s="280" t="s">
        <v>843</v>
      </c>
      <c r="C40" s="280">
        <v>0.0</v>
      </c>
      <c r="D40" s="280">
        <v>0.0</v>
      </c>
      <c r="E40" s="280">
        <v>0.0</v>
      </c>
      <c r="F40" s="280">
        <v>0.0</v>
      </c>
      <c r="G40" s="280">
        <v>1.0</v>
      </c>
      <c r="H40" s="280">
        <v>0.0</v>
      </c>
      <c r="I40" s="280">
        <v>0.0</v>
      </c>
      <c r="J40" s="280">
        <v>0.0</v>
      </c>
      <c r="K40" s="280"/>
      <c r="L40" s="280" t="s">
        <v>833</v>
      </c>
      <c r="M40" s="280" t="s">
        <v>733</v>
      </c>
      <c r="N40" s="280" t="s">
        <v>826</v>
      </c>
      <c r="O40" s="280" t="s">
        <v>844</v>
      </c>
      <c r="P40" s="280" t="s">
        <v>845</v>
      </c>
      <c r="Q40" s="280" t="s">
        <v>846</v>
      </c>
      <c r="R40" s="280"/>
      <c r="S40" s="280" t="s">
        <v>730</v>
      </c>
      <c r="T40" s="280" t="s">
        <v>847</v>
      </c>
      <c r="U40" s="280" t="s">
        <v>26</v>
      </c>
      <c r="V40" s="280" t="s">
        <v>733</v>
      </c>
      <c r="W40" s="280" t="s">
        <v>749</v>
      </c>
      <c r="X40" s="280">
        <f t="shared" si="3"/>
        <v>20</v>
      </c>
      <c r="Y40" s="273"/>
      <c r="Z40" s="273"/>
    </row>
    <row r="41" ht="15.75" customHeight="1">
      <c r="A41" s="281" t="s">
        <v>327</v>
      </c>
      <c r="B41" s="280" t="s">
        <v>848</v>
      </c>
      <c r="C41" s="280">
        <v>0.0</v>
      </c>
      <c r="D41" s="280">
        <v>0.0</v>
      </c>
      <c r="E41" s="280">
        <v>0.0</v>
      </c>
      <c r="F41" s="280">
        <v>0.0</v>
      </c>
      <c r="G41" s="280">
        <v>1.0</v>
      </c>
      <c r="H41" s="280">
        <v>0.0</v>
      </c>
      <c r="I41" s="280">
        <v>0.0</v>
      </c>
      <c r="J41" s="280">
        <v>1.0</v>
      </c>
      <c r="K41" s="280"/>
      <c r="L41" s="280" t="s">
        <v>833</v>
      </c>
      <c r="M41" s="280" t="s">
        <v>22</v>
      </c>
      <c r="N41" s="280" t="s">
        <v>826</v>
      </c>
      <c r="O41" s="280" t="s">
        <v>849</v>
      </c>
      <c r="P41" s="280" t="s">
        <v>850</v>
      </c>
      <c r="Q41" s="280" t="s">
        <v>851</v>
      </c>
      <c r="R41" s="280"/>
      <c r="S41" s="280" t="s">
        <v>852</v>
      </c>
      <c r="T41" s="280" t="s">
        <v>853</v>
      </c>
      <c r="U41" s="280" t="s">
        <v>26</v>
      </c>
      <c r="V41" s="280" t="s">
        <v>733</v>
      </c>
      <c r="W41" s="280" t="s">
        <v>805</v>
      </c>
      <c r="X41" s="280">
        <f t="shared" si="3"/>
        <v>10</v>
      </c>
      <c r="Y41" s="273"/>
      <c r="Z41" s="273"/>
    </row>
    <row r="42" ht="15.75" customHeight="1">
      <c r="A42" s="281" t="s">
        <v>329</v>
      </c>
      <c r="B42" s="280" t="s">
        <v>854</v>
      </c>
      <c r="C42" s="280">
        <v>0.0</v>
      </c>
      <c r="D42" s="280">
        <v>0.0</v>
      </c>
      <c r="E42" s="280">
        <v>0.0</v>
      </c>
      <c r="F42" s="280">
        <v>0.0</v>
      </c>
      <c r="G42" s="280">
        <v>1.0</v>
      </c>
      <c r="H42" s="280">
        <v>0.0</v>
      </c>
      <c r="I42" s="280">
        <v>0.0</v>
      </c>
      <c r="J42" s="280">
        <v>0.0</v>
      </c>
      <c r="K42" s="280"/>
      <c r="L42" s="280" t="s">
        <v>833</v>
      </c>
      <c r="M42" s="280" t="s">
        <v>733</v>
      </c>
      <c r="N42" s="280" t="s">
        <v>826</v>
      </c>
      <c r="O42" s="280" t="s">
        <v>855</v>
      </c>
      <c r="P42" s="280" t="s">
        <v>856</v>
      </c>
      <c r="Q42" s="280" t="s">
        <v>857</v>
      </c>
      <c r="R42" s="280"/>
      <c r="S42" s="280" t="s">
        <v>858</v>
      </c>
      <c r="T42" s="280" t="s">
        <v>730</v>
      </c>
      <c r="U42" s="280" t="s">
        <v>26</v>
      </c>
      <c r="V42" s="280" t="s">
        <v>733</v>
      </c>
      <c r="W42" s="280" t="s">
        <v>805</v>
      </c>
      <c r="X42" s="280">
        <f t="shared" si="3"/>
        <v>10</v>
      </c>
      <c r="Y42" s="273"/>
      <c r="Z42" s="273"/>
    </row>
    <row r="43" ht="15.75" customHeight="1">
      <c r="A43" s="281" t="s">
        <v>331</v>
      </c>
      <c r="B43" s="280" t="s">
        <v>859</v>
      </c>
      <c r="C43" s="280">
        <v>0.0</v>
      </c>
      <c r="D43" s="280">
        <v>0.0</v>
      </c>
      <c r="E43" s="280">
        <v>0.0</v>
      </c>
      <c r="F43" s="280">
        <v>0.0</v>
      </c>
      <c r="G43" s="280">
        <v>1.0</v>
      </c>
      <c r="H43" s="280">
        <v>0.0</v>
      </c>
      <c r="I43" s="280">
        <v>0.0</v>
      </c>
      <c r="J43" s="280">
        <v>0.0</v>
      </c>
      <c r="K43" s="280"/>
      <c r="L43" s="280" t="s">
        <v>833</v>
      </c>
      <c r="M43" s="280" t="s">
        <v>733</v>
      </c>
      <c r="N43" s="280" t="s">
        <v>826</v>
      </c>
      <c r="O43" s="280" t="s">
        <v>730</v>
      </c>
      <c r="P43" s="280" t="s">
        <v>860</v>
      </c>
      <c r="Q43" s="280" t="s">
        <v>861</v>
      </c>
      <c r="R43" s="280"/>
      <c r="S43" s="280" t="s">
        <v>862</v>
      </c>
      <c r="T43" s="280" t="s">
        <v>730</v>
      </c>
      <c r="U43" s="280" t="s">
        <v>26</v>
      </c>
      <c r="V43" s="280" t="s">
        <v>733</v>
      </c>
      <c r="W43" s="280" t="s">
        <v>805</v>
      </c>
      <c r="X43" s="280">
        <f t="shared" si="3"/>
        <v>10</v>
      </c>
      <c r="Y43" s="273"/>
      <c r="Z43" s="273"/>
    </row>
    <row r="44" ht="15.75" customHeight="1">
      <c r="A44" s="281" t="s">
        <v>333</v>
      </c>
      <c r="B44" s="280" t="s">
        <v>863</v>
      </c>
      <c r="C44" s="280">
        <v>0.0</v>
      </c>
      <c r="D44" s="280">
        <v>0.0</v>
      </c>
      <c r="E44" s="280">
        <v>0.0</v>
      </c>
      <c r="F44" s="280">
        <v>0.0</v>
      </c>
      <c r="G44" s="280">
        <v>1.0</v>
      </c>
      <c r="H44" s="280">
        <v>0.0</v>
      </c>
      <c r="I44" s="280">
        <v>0.0</v>
      </c>
      <c r="J44" s="280">
        <v>0.0</v>
      </c>
      <c r="K44" s="280"/>
      <c r="L44" s="280" t="s">
        <v>833</v>
      </c>
      <c r="M44" s="280" t="s">
        <v>733</v>
      </c>
      <c r="N44" s="280" t="s">
        <v>826</v>
      </c>
      <c r="O44" s="280" t="s">
        <v>864</v>
      </c>
      <c r="P44" s="280" t="s">
        <v>865</v>
      </c>
      <c r="Q44" s="280" t="s">
        <v>866</v>
      </c>
      <c r="R44" s="280"/>
      <c r="S44" s="280" t="s">
        <v>867</v>
      </c>
      <c r="T44" s="280" t="s">
        <v>730</v>
      </c>
      <c r="U44" s="280" t="s">
        <v>26</v>
      </c>
      <c r="V44" s="280" t="s">
        <v>733</v>
      </c>
      <c r="W44" s="280" t="s">
        <v>805</v>
      </c>
      <c r="X44" s="280">
        <f t="shared" si="3"/>
        <v>10</v>
      </c>
      <c r="Y44" s="273"/>
      <c r="Z44" s="273"/>
    </row>
    <row r="45" ht="15.75" customHeight="1">
      <c r="A45" s="281" t="s">
        <v>335</v>
      </c>
      <c r="B45" s="280" t="s">
        <v>868</v>
      </c>
      <c r="C45" s="280">
        <v>0.0</v>
      </c>
      <c r="D45" s="280">
        <v>0.0</v>
      </c>
      <c r="E45" s="280">
        <v>0.0</v>
      </c>
      <c r="F45" s="280">
        <v>0.0</v>
      </c>
      <c r="G45" s="280">
        <v>1.0</v>
      </c>
      <c r="H45" s="280">
        <v>0.0</v>
      </c>
      <c r="I45" s="280">
        <v>0.0</v>
      </c>
      <c r="J45" s="280">
        <v>0.0</v>
      </c>
      <c r="K45" s="280"/>
      <c r="L45" s="280" t="s">
        <v>833</v>
      </c>
      <c r="M45" s="280" t="s">
        <v>733</v>
      </c>
      <c r="N45" s="280" t="s">
        <v>826</v>
      </c>
      <c r="O45" s="280" t="s">
        <v>869</v>
      </c>
      <c r="P45" s="280" t="s">
        <v>870</v>
      </c>
      <c r="Q45" s="280" t="s">
        <v>871</v>
      </c>
      <c r="R45" s="280"/>
      <c r="S45" s="280" t="s">
        <v>872</v>
      </c>
      <c r="T45" s="280" t="s">
        <v>873</v>
      </c>
      <c r="U45" s="280" t="s">
        <v>26</v>
      </c>
      <c r="V45" s="280" t="s">
        <v>733</v>
      </c>
      <c r="W45" s="280" t="s">
        <v>805</v>
      </c>
      <c r="X45" s="280">
        <f t="shared" si="3"/>
        <v>10</v>
      </c>
      <c r="Y45" s="273"/>
      <c r="Z45" s="273"/>
    </row>
    <row r="46" ht="15.75" customHeight="1">
      <c r="A46" s="281" t="s">
        <v>337</v>
      </c>
      <c r="B46" s="280" t="s">
        <v>874</v>
      </c>
      <c r="C46" s="280">
        <v>0.0</v>
      </c>
      <c r="D46" s="280">
        <v>0.0</v>
      </c>
      <c r="E46" s="280">
        <v>0.0</v>
      </c>
      <c r="F46" s="280">
        <v>0.0</v>
      </c>
      <c r="G46" s="280">
        <v>1.0</v>
      </c>
      <c r="H46" s="280">
        <v>0.0</v>
      </c>
      <c r="I46" s="280">
        <v>0.0</v>
      </c>
      <c r="J46" s="280">
        <v>0.0</v>
      </c>
      <c r="K46" s="280"/>
      <c r="L46" s="280" t="s">
        <v>833</v>
      </c>
      <c r="M46" s="280" t="s">
        <v>733</v>
      </c>
      <c r="N46" s="280" t="s">
        <v>826</v>
      </c>
      <c r="O46" s="280" t="s">
        <v>875</v>
      </c>
      <c r="P46" s="280" t="s">
        <v>876</v>
      </c>
      <c r="Q46" s="280" t="s">
        <v>877</v>
      </c>
      <c r="R46" s="280"/>
      <c r="S46" s="280" t="s">
        <v>878</v>
      </c>
      <c r="T46" s="280" t="s">
        <v>730</v>
      </c>
      <c r="U46" s="280" t="s">
        <v>26</v>
      </c>
      <c r="V46" s="280" t="s">
        <v>733</v>
      </c>
      <c r="W46" s="280" t="s">
        <v>805</v>
      </c>
      <c r="X46" s="280">
        <f t="shared" si="3"/>
        <v>10</v>
      </c>
      <c r="Y46" s="273"/>
      <c r="Z46" s="273"/>
    </row>
    <row r="47" ht="15.75" customHeight="1">
      <c r="A47" s="281" t="s">
        <v>339</v>
      </c>
      <c r="B47" s="280" t="s">
        <v>879</v>
      </c>
      <c r="C47" s="280">
        <v>0.0</v>
      </c>
      <c r="D47" s="280">
        <v>0.0</v>
      </c>
      <c r="E47" s="280">
        <v>0.0</v>
      </c>
      <c r="F47" s="280">
        <v>0.0</v>
      </c>
      <c r="G47" s="280">
        <v>1.0</v>
      </c>
      <c r="H47" s="280">
        <v>0.0</v>
      </c>
      <c r="I47" s="280">
        <v>0.0</v>
      </c>
      <c r="J47" s="280">
        <v>0.0</v>
      </c>
      <c r="K47" s="280"/>
      <c r="L47" s="280" t="s">
        <v>833</v>
      </c>
      <c r="M47" s="280" t="s">
        <v>733</v>
      </c>
      <c r="N47" s="280" t="s">
        <v>826</v>
      </c>
      <c r="O47" s="280" t="s">
        <v>880</v>
      </c>
      <c r="P47" s="280" t="s">
        <v>881</v>
      </c>
      <c r="Q47" s="280" t="s">
        <v>882</v>
      </c>
      <c r="R47" s="280"/>
      <c r="S47" s="280" t="s">
        <v>883</v>
      </c>
      <c r="T47" s="273"/>
      <c r="U47" s="280" t="s">
        <v>26</v>
      </c>
      <c r="V47" s="280" t="s">
        <v>733</v>
      </c>
      <c r="W47" s="280" t="s">
        <v>805</v>
      </c>
      <c r="X47" s="280">
        <f t="shared" si="3"/>
        <v>10</v>
      </c>
      <c r="Y47" s="273"/>
      <c r="Z47" s="273"/>
    </row>
    <row r="48" ht="15.75" customHeight="1">
      <c r="A48" s="281" t="s">
        <v>341</v>
      </c>
      <c r="B48" s="280" t="s">
        <v>884</v>
      </c>
      <c r="C48" s="280">
        <v>0.0</v>
      </c>
      <c r="D48" s="280">
        <v>0.0</v>
      </c>
      <c r="E48" s="280">
        <v>0.0</v>
      </c>
      <c r="F48" s="280">
        <v>0.0</v>
      </c>
      <c r="G48" s="280">
        <v>1.0</v>
      </c>
      <c r="H48" s="280">
        <v>0.0</v>
      </c>
      <c r="I48" s="280">
        <v>0.0</v>
      </c>
      <c r="J48" s="280">
        <v>0.0</v>
      </c>
      <c r="K48" s="280"/>
      <c r="L48" s="280" t="s">
        <v>833</v>
      </c>
      <c r="M48" s="280" t="s">
        <v>733</v>
      </c>
      <c r="N48" s="280" t="s">
        <v>826</v>
      </c>
      <c r="O48" s="280" t="s">
        <v>730</v>
      </c>
      <c r="P48" s="280" t="s">
        <v>885</v>
      </c>
      <c r="Q48" s="280" t="s">
        <v>886</v>
      </c>
      <c r="R48" s="280"/>
      <c r="S48" s="280" t="s">
        <v>887</v>
      </c>
      <c r="T48" s="280" t="s">
        <v>888</v>
      </c>
      <c r="U48" s="280" t="s">
        <v>26</v>
      </c>
      <c r="V48" s="280" t="s">
        <v>733</v>
      </c>
      <c r="W48" s="280" t="s">
        <v>805</v>
      </c>
      <c r="X48" s="280">
        <f t="shared" si="3"/>
        <v>10</v>
      </c>
      <c r="Y48" s="273"/>
      <c r="Z48" s="273"/>
    </row>
    <row r="49" ht="15.75" customHeight="1">
      <c r="A49" s="281" t="s">
        <v>343</v>
      </c>
      <c r="B49" s="280" t="s">
        <v>889</v>
      </c>
      <c r="C49" s="280">
        <v>0.0</v>
      </c>
      <c r="D49" s="280">
        <v>0.0</v>
      </c>
      <c r="E49" s="280">
        <v>0.0</v>
      </c>
      <c r="F49" s="280">
        <v>0.0</v>
      </c>
      <c r="G49" s="280">
        <v>1.0</v>
      </c>
      <c r="H49" s="280">
        <v>0.0</v>
      </c>
      <c r="I49" s="280">
        <v>0.0</v>
      </c>
      <c r="J49" s="280">
        <v>0.0</v>
      </c>
      <c r="K49" s="280"/>
      <c r="L49" s="280" t="s">
        <v>833</v>
      </c>
      <c r="M49" s="280" t="s">
        <v>733</v>
      </c>
      <c r="N49" s="280" t="s">
        <v>826</v>
      </c>
      <c r="O49" s="280" t="s">
        <v>890</v>
      </c>
      <c r="P49" s="280" t="s">
        <v>890</v>
      </c>
      <c r="Q49" s="280" t="s">
        <v>891</v>
      </c>
      <c r="R49" s="280"/>
      <c r="S49" s="280" t="s">
        <v>892</v>
      </c>
      <c r="T49" s="280" t="s">
        <v>730</v>
      </c>
      <c r="U49" s="280" t="s">
        <v>39</v>
      </c>
      <c r="V49" s="280" t="s">
        <v>733</v>
      </c>
      <c r="W49" s="280" t="s">
        <v>805</v>
      </c>
      <c r="X49" s="280">
        <f t="shared" si="3"/>
        <v>10</v>
      </c>
      <c r="Y49" s="273"/>
      <c r="Z49" s="273"/>
    </row>
    <row r="50" ht="15.75" customHeight="1">
      <c r="A50" s="280" t="s">
        <v>63</v>
      </c>
      <c r="B50" s="280" t="s">
        <v>893</v>
      </c>
      <c r="C50" s="280">
        <v>0.0</v>
      </c>
      <c r="D50" s="280">
        <v>1.0</v>
      </c>
      <c r="E50" s="280">
        <v>0.0</v>
      </c>
      <c r="F50" s="280">
        <v>0.0</v>
      </c>
      <c r="G50" s="280">
        <v>0.0</v>
      </c>
      <c r="H50" s="280">
        <v>0.0</v>
      </c>
      <c r="I50" s="280">
        <v>0.0</v>
      </c>
      <c r="J50" s="280">
        <v>1.0</v>
      </c>
      <c r="K50" s="280"/>
      <c r="L50" s="280" t="s">
        <v>798</v>
      </c>
      <c r="M50" s="280" t="s">
        <v>733</v>
      </c>
      <c r="N50" s="280" t="s">
        <v>730</v>
      </c>
      <c r="O50" s="280"/>
      <c r="P50" s="280" t="s">
        <v>894</v>
      </c>
      <c r="Q50" s="280" t="s">
        <v>895</v>
      </c>
      <c r="R50" s="280"/>
      <c r="S50" s="280" t="s">
        <v>896</v>
      </c>
      <c r="T50" s="280" t="s">
        <v>897</v>
      </c>
      <c r="U50" s="280" t="s">
        <v>26</v>
      </c>
      <c r="V50" s="280" t="s">
        <v>733</v>
      </c>
      <c r="W50" s="280" t="s">
        <v>749</v>
      </c>
      <c r="X50" s="280">
        <f t="shared" si="3"/>
        <v>20</v>
      </c>
      <c r="Y50" s="273"/>
      <c r="Z50" s="273"/>
    </row>
    <row r="51" ht="15.75" customHeight="1">
      <c r="A51" s="280" t="s">
        <v>65</v>
      </c>
      <c r="B51" s="280" t="s">
        <v>898</v>
      </c>
      <c r="C51" s="280">
        <v>0.0</v>
      </c>
      <c r="D51" s="280">
        <v>1.0</v>
      </c>
      <c r="E51" s="280">
        <v>0.0</v>
      </c>
      <c r="F51" s="280">
        <v>0.0</v>
      </c>
      <c r="G51" s="280">
        <v>0.0</v>
      </c>
      <c r="H51" s="280">
        <v>0.0</v>
      </c>
      <c r="I51" s="280">
        <v>0.0</v>
      </c>
      <c r="J51" s="280">
        <v>1.0</v>
      </c>
      <c r="K51" s="280"/>
      <c r="L51" s="280" t="s">
        <v>798</v>
      </c>
      <c r="M51" s="280" t="s">
        <v>733</v>
      </c>
      <c r="N51" s="280" t="s">
        <v>730</v>
      </c>
      <c r="O51" s="280" t="s">
        <v>899</v>
      </c>
      <c r="P51" s="280" t="s">
        <v>899</v>
      </c>
      <c r="Q51" s="280" t="s">
        <v>899</v>
      </c>
      <c r="R51" s="280"/>
      <c r="S51" s="280" t="s">
        <v>900</v>
      </c>
      <c r="T51" s="280" t="s">
        <v>901</v>
      </c>
      <c r="U51" s="280" t="s">
        <v>26</v>
      </c>
      <c r="V51" s="280" t="s">
        <v>733</v>
      </c>
      <c r="W51" s="280" t="s">
        <v>749</v>
      </c>
      <c r="X51" s="280">
        <f t="shared" si="3"/>
        <v>20</v>
      </c>
      <c r="Y51" s="273"/>
      <c r="Z51" s="273"/>
    </row>
    <row r="52" ht="15.75" customHeight="1">
      <c r="A52" s="280" t="s">
        <v>67</v>
      </c>
      <c r="B52" s="280" t="s">
        <v>902</v>
      </c>
      <c r="C52" s="280">
        <v>0.0</v>
      </c>
      <c r="D52" s="280">
        <v>1.0</v>
      </c>
      <c r="E52" s="280">
        <v>0.0</v>
      </c>
      <c r="F52" s="280">
        <v>0.0</v>
      </c>
      <c r="G52" s="280">
        <v>0.0</v>
      </c>
      <c r="H52" s="280">
        <v>0.0</v>
      </c>
      <c r="I52" s="280">
        <v>0.0</v>
      </c>
      <c r="J52" s="280">
        <v>1.0</v>
      </c>
      <c r="K52" s="280"/>
      <c r="L52" s="280" t="s">
        <v>798</v>
      </c>
      <c r="M52" s="280" t="s">
        <v>733</v>
      </c>
      <c r="N52" s="280" t="s">
        <v>730</v>
      </c>
      <c r="O52" s="280" t="s">
        <v>730</v>
      </c>
      <c r="P52" s="280" t="s">
        <v>730</v>
      </c>
      <c r="Q52" s="280" t="s">
        <v>730</v>
      </c>
      <c r="R52" s="280"/>
      <c r="S52" s="280" t="s">
        <v>903</v>
      </c>
      <c r="T52" s="280" t="s">
        <v>904</v>
      </c>
      <c r="U52" s="280" t="s">
        <v>26</v>
      </c>
      <c r="V52" s="280" t="s">
        <v>733</v>
      </c>
      <c r="W52" s="280" t="s">
        <v>749</v>
      </c>
      <c r="X52" s="280">
        <f t="shared" si="3"/>
        <v>20</v>
      </c>
      <c r="Y52" s="273"/>
      <c r="Z52" s="273"/>
    </row>
    <row r="53" ht="15.75" customHeight="1">
      <c r="A53" s="280" t="s">
        <v>68</v>
      </c>
      <c r="B53" s="280" t="s">
        <v>905</v>
      </c>
      <c r="C53" s="280">
        <v>0.0</v>
      </c>
      <c r="D53" s="280">
        <v>1.0</v>
      </c>
      <c r="E53" s="280">
        <v>0.0</v>
      </c>
      <c r="F53" s="280">
        <v>0.0</v>
      </c>
      <c r="G53" s="280">
        <v>0.0</v>
      </c>
      <c r="H53" s="280">
        <v>0.0</v>
      </c>
      <c r="I53" s="280">
        <v>0.0</v>
      </c>
      <c r="J53" s="280">
        <v>1.0</v>
      </c>
      <c r="K53" s="280"/>
      <c r="L53" s="280" t="s">
        <v>798</v>
      </c>
      <c r="M53" s="280" t="s">
        <v>733</v>
      </c>
      <c r="N53" s="280" t="s">
        <v>730</v>
      </c>
      <c r="O53" s="280" t="s">
        <v>906</v>
      </c>
      <c r="P53" s="280" t="s">
        <v>907</v>
      </c>
      <c r="Q53" s="280" t="s">
        <v>908</v>
      </c>
      <c r="R53" s="280"/>
      <c r="S53" s="280" t="s">
        <v>909</v>
      </c>
      <c r="T53" s="280" t="s">
        <v>910</v>
      </c>
      <c r="U53" s="280" t="s">
        <v>26</v>
      </c>
      <c r="V53" s="280" t="s">
        <v>733</v>
      </c>
      <c r="W53" s="280" t="s">
        <v>749</v>
      </c>
      <c r="X53" s="280">
        <f t="shared" si="3"/>
        <v>20</v>
      </c>
      <c r="Y53" s="273"/>
      <c r="Z53" s="273"/>
    </row>
    <row r="54" ht="15.75" customHeight="1">
      <c r="A54" s="280" t="s">
        <v>70</v>
      </c>
      <c r="B54" s="280" t="s">
        <v>911</v>
      </c>
      <c r="C54" s="280">
        <v>0.0</v>
      </c>
      <c r="D54" s="280">
        <v>1.0</v>
      </c>
      <c r="E54" s="280">
        <v>0.0</v>
      </c>
      <c r="F54" s="280">
        <v>0.0</v>
      </c>
      <c r="G54" s="280">
        <v>0.0</v>
      </c>
      <c r="H54" s="280">
        <v>0.0</v>
      </c>
      <c r="I54" s="280">
        <v>0.0</v>
      </c>
      <c r="J54" s="280">
        <v>0.0</v>
      </c>
      <c r="K54" s="280"/>
      <c r="L54" s="280" t="s">
        <v>798</v>
      </c>
      <c r="M54" s="280" t="s">
        <v>733</v>
      </c>
      <c r="N54" s="280" t="s">
        <v>730</v>
      </c>
      <c r="O54" s="280" t="s">
        <v>912</v>
      </c>
      <c r="P54" s="280" t="s">
        <v>913</v>
      </c>
      <c r="Q54" s="280" t="s">
        <v>914</v>
      </c>
      <c r="R54" s="280"/>
      <c r="S54" s="280" t="s">
        <v>915</v>
      </c>
      <c r="T54" s="280" t="s">
        <v>916</v>
      </c>
      <c r="U54" s="280" t="s">
        <v>26</v>
      </c>
      <c r="V54" s="280" t="s">
        <v>733</v>
      </c>
      <c r="W54" s="280" t="s">
        <v>805</v>
      </c>
      <c r="X54" s="280">
        <f t="shared" si="3"/>
        <v>10</v>
      </c>
      <c r="Y54" s="273"/>
      <c r="Z54" s="273"/>
    </row>
    <row r="55" ht="15.75" customHeight="1">
      <c r="A55" s="280" t="s">
        <v>346</v>
      </c>
      <c r="B55" s="280" t="s">
        <v>917</v>
      </c>
      <c r="C55" s="280">
        <v>0.0</v>
      </c>
      <c r="D55" s="280">
        <v>0.0</v>
      </c>
      <c r="E55" s="280">
        <v>0.0</v>
      </c>
      <c r="F55" s="280">
        <v>0.0</v>
      </c>
      <c r="G55" s="280">
        <v>0.0</v>
      </c>
      <c r="H55" s="280">
        <v>1.0</v>
      </c>
      <c r="I55" s="280">
        <v>0.0</v>
      </c>
      <c r="J55" s="280">
        <v>1.0</v>
      </c>
      <c r="K55" s="280"/>
      <c r="L55" s="280" t="s">
        <v>918</v>
      </c>
      <c r="M55" s="280" t="s">
        <v>733</v>
      </c>
      <c r="N55" s="280" t="s">
        <v>919</v>
      </c>
      <c r="O55" s="280" t="s">
        <v>730</v>
      </c>
      <c r="P55" s="280" t="s">
        <v>730</v>
      </c>
      <c r="Q55" s="280" t="s">
        <v>730</v>
      </c>
      <c r="R55" s="280"/>
      <c r="S55" s="280" t="s">
        <v>920</v>
      </c>
      <c r="T55" s="280" t="s">
        <v>742</v>
      </c>
      <c r="U55" s="280" t="s">
        <v>39</v>
      </c>
      <c r="V55" s="280" t="s">
        <v>733</v>
      </c>
      <c r="W55" s="280" t="s">
        <v>749</v>
      </c>
      <c r="X55" s="280">
        <f t="shared" si="3"/>
        <v>20</v>
      </c>
      <c r="Y55" s="273"/>
      <c r="Z55" s="273"/>
    </row>
    <row r="56" ht="15.75" customHeight="1">
      <c r="A56" s="280" t="s">
        <v>347</v>
      </c>
      <c r="B56" s="280" t="s">
        <v>921</v>
      </c>
      <c r="C56" s="280">
        <v>0.0</v>
      </c>
      <c r="D56" s="280">
        <v>0.0</v>
      </c>
      <c r="E56" s="280">
        <v>0.0</v>
      </c>
      <c r="F56" s="280">
        <v>0.0</v>
      </c>
      <c r="G56" s="280">
        <v>0.0</v>
      </c>
      <c r="H56" s="280">
        <v>1.0</v>
      </c>
      <c r="I56" s="280">
        <v>0.0</v>
      </c>
      <c r="J56" s="280">
        <v>1.0</v>
      </c>
      <c r="K56" s="280"/>
      <c r="L56" s="280" t="s">
        <v>918</v>
      </c>
      <c r="M56" s="280" t="s">
        <v>733</v>
      </c>
      <c r="N56" s="280" t="s">
        <v>919</v>
      </c>
      <c r="O56" s="280" t="s">
        <v>730</v>
      </c>
      <c r="P56" s="280" t="s">
        <v>730</v>
      </c>
      <c r="Q56" s="280" t="s">
        <v>730</v>
      </c>
      <c r="R56" s="280"/>
      <c r="S56" s="280" t="s">
        <v>920</v>
      </c>
      <c r="T56" s="280" t="s">
        <v>742</v>
      </c>
      <c r="U56" s="280" t="s">
        <v>26</v>
      </c>
      <c r="V56" s="280" t="s">
        <v>733</v>
      </c>
      <c r="W56" s="280" t="s">
        <v>749</v>
      </c>
      <c r="X56" s="280">
        <f t="shared" si="3"/>
        <v>20</v>
      </c>
      <c r="Y56" s="273"/>
      <c r="Z56" s="273"/>
    </row>
    <row r="57" ht="15.75" customHeight="1">
      <c r="A57" s="280" t="s">
        <v>348</v>
      </c>
      <c r="B57" s="280" t="s">
        <v>922</v>
      </c>
      <c r="C57" s="280">
        <v>0.0</v>
      </c>
      <c r="D57" s="280">
        <v>0.0</v>
      </c>
      <c r="E57" s="280">
        <v>0.0</v>
      </c>
      <c r="F57" s="280">
        <v>0.0</v>
      </c>
      <c r="G57" s="280">
        <v>0.0</v>
      </c>
      <c r="H57" s="280">
        <v>1.0</v>
      </c>
      <c r="I57" s="280">
        <v>0.0</v>
      </c>
      <c r="J57" s="280">
        <v>1.0</v>
      </c>
      <c r="K57" s="280"/>
      <c r="L57" s="280" t="s">
        <v>918</v>
      </c>
      <c r="M57" s="280" t="s">
        <v>733</v>
      </c>
      <c r="N57" s="280" t="s">
        <v>919</v>
      </c>
      <c r="O57" s="280" t="s">
        <v>730</v>
      </c>
      <c r="P57" s="280" t="s">
        <v>730</v>
      </c>
      <c r="Q57" s="280" t="s">
        <v>730</v>
      </c>
      <c r="R57" s="280" t="s">
        <v>923</v>
      </c>
      <c r="S57" s="280" t="s">
        <v>920</v>
      </c>
      <c r="T57" s="280" t="s">
        <v>742</v>
      </c>
      <c r="U57" s="280" t="s">
        <v>26</v>
      </c>
      <c r="V57" s="280" t="s">
        <v>733</v>
      </c>
      <c r="W57" s="280" t="s">
        <v>749</v>
      </c>
      <c r="X57" s="280">
        <f t="shared" si="3"/>
        <v>20</v>
      </c>
      <c r="Y57" s="273"/>
      <c r="Z57" s="273"/>
    </row>
    <row r="58" ht="15.75" customHeight="1">
      <c r="A58" s="280" t="s">
        <v>349</v>
      </c>
      <c r="B58" s="280" t="s">
        <v>924</v>
      </c>
      <c r="C58" s="280">
        <v>0.0</v>
      </c>
      <c r="D58" s="280">
        <v>0.0</v>
      </c>
      <c r="E58" s="280">
        <v>0.0</v>
      </c>
      <c r="F58" s="280">
        <v>0.0</v>
      </c>
      <c r="G58" s="280">
        <v>0.0</v>
      </c>
      <c r="H58" s="280">
        <v>1.0</v>
      </c>
      <c r="I58" s="280">
        <v>0.0</v>
      </c>
      <c r="J58" s="280">
        <v>1.0</v>
      </c>
      <c r="K58" s="280"/>
      <c r="L58" s="280" t="s">
        <v>918</v>
      </c>
      <c r="M58" s="280" t="s">
        <v>733</v>
      </c>
      <c r="N58" s="280" t="s">
        <v>919</v>
      </c>
      <c r="O58" s="280" t="s">
        <v>730</v>
      </c>
      <c r="P58" s="280" t="s">
        <v>730</v>
      </c>
      <c r="Q58" s="280" t="s">
        <v>730</v>
      </c>
      <c r="R58" s="280" t="s">
        <v>923</v>
      </c>
      <c r="S58" s="280" t="s">
        <v>920</v>
      </c>
      <c r="T58" s="280" t="s">
        <v>742</v>
      </c>
      <c r="U58" s="280" t="s">
        <v>26</v>
      </c>
      <c r="V58" s="280" t="s">
        <v>733</v>
      </c>
      <c r="W58" s="280" t="s">
        <v>749</v>
      </c>
      <c r="X58" s="280">
        <f t="shared" si="3"/>
        <v>20</v>
      </c>
      <c r="Y58" s="273"/>
      <c r="Z58" s="273"/>
    </row>
    <row r="59" ht="15.75" customHeight="1">
      <c r="A59" s="280" t="s">
        <v>350</v>
      </c>
      <c r="B59" s="280" t="s">
        <v>925</v>
      </c>
      <c r="C59" s="280">
        <v>0.0</v>
      </c>
      <c r="D59" s="280">
        <v>0.0</v>
      </c>
      <c r="E59" s="280">
        <v>0.0</v>
      </c>
      <c r="F59" s="280">
        <v>0.0</v>
      </c>
      <c r="G59" s="280">
        <v>0.0</v>
      </c>
      <c r="H59" s="280">
        <v>1.0</v>
      </c>
      <c r="I59" s="280">
        <v>0.0</v>
      </c>
      <c r="J59" s="280">
        <v>1.0</v>
      </c>
      <c r="K59" s="280"/>
      <c r="L59" s="280" t="s">
        <v>918</v>
      </c>
      <c r="M59" s="280" t="s">
        <v>733</v>
      </c>
      <c r="N59" s="280" t="s">
        <v>919</v>
      </c>
      <c r="O59" s="280" t="s">
        <v>730</v>
      </c>
      <c r="P59" s="280" t="s">
        <v>730</v>
      </c>
      <c r="Q59" s="280" t="s">
        <v>730</v>
      </c>
      <c r="R59" s="280"/>
      <c r="S59" s="280" t="s">
        <v>920</v>
      </c>
      <c r="T59" s="280" t="s">
        <v>742</v>
      </c>
      <c r="U59" s="280" t="s">
        <v>39</v>
      </c>
      <c r="V59" s="280" t="s">
        <v>733</v>
      </c>
      <c r="W59" s="280" t="s">
        <v>805</v>
      </c>
      <c r="X59" s="280">
        <f t="shared" si="3"/>
        <v>10</v>
      </c>
      <c r="Y59" s="273"/>
      <c r="Z59" s="273"/>
    </row>
    <row r="60" ht="15.75" customHeight="1">
      <c r="A60" s="280" t="s">
        <v>351</v>
      </c>
      <c r="B60" s="280" t="s">
        <v>926</v>
      </c>
      <c r="C60" s="280">
        <v>0.0</v>
      </c>
      <c r="D60" s="280">
        <v>0.0</v>
      </c>
      <c r="E60" s="280">
        <v>0.0</v>
      </c>
      <c r="F60" s="280">
        <v>0.0</v>
      </c>
      <c r="G60" s="280">
        <v>0.0</v>
      </c>
      <c r="H60" s="280">
        <v>1.0</v>
      </c>
      <c r="I60" s="280">
        <v>0.0</v>
      </c>
      <c r="J60" s="280">
        <v>1.0</v>
      </c>
      <c r="K60" s="280"/>
      <c r="L60" s="280" t="s">
        <v>918</v>
      </c>
      <c r="M60" s="280" t="s">
        <v>733</v>
      </c>
      <c r="N60" s="280" t="s">
        <v>919</v>
      </c>
      <c r="O60" s="280" t="s">
        <v>730</v>
      </c>
      <c r="P60" s="280" t="s">
        <v>730</v>
      </c>
      <c r="Q60" s="280" t="s">
        <v>730</v>
      </c>
      <c r="R60" s="280"/>
      <c r="S60" s="280" t="s">
        <v>920</v>
      </c>
      <c r="T60" s="280" t="s">
        <v>742</v>
      </c>
      <c r="U60" s="280" t="s">
        <v>39</v>
      </c>
      <c r="V60" s="280" t="s">
        <v>733</v>
      </c>
      <c r="W60" s="280" t="s">
        <v>805</v>
      </c>
      <c r="X60" s="280">
        <f t="shared" si="3"/>
        <v>10</v>
      </c>
      <c r="Y60" s="273"/>
      <c r="Z60" s="273"/>
    </row>
    <row r="61" ht="15.75" customHeight="1">
      <c r="A61" s="280" t="s">
        <v>352</v>
      </c>
      <c r="B61" s="280" t="s">
        <v>927</v>
      </c>
      <c r="C61" s="280">
        <v>0.0</v>
      </c>
      <c r="D61" s="280">
        <v>0.0</v>
      </c>
      <c r="E61" s="280">
        <v>0.0</v>
      </c>
      <c r="F61" s="280">
        <v>0.0</v>
      </c>
      <c r="G61" s="280">
        <v>0.0</v>
      </c>
      <c r="H61" s="280">
        <v>1.0</v>
      </c>
      <c r="I61" s="280">
        <v>0.0</v>
      </c>
      <c r="J61" s="280">
        <v>1.0</v>
      </c>
      <c r="K61" s="280"/>
      <c r="L61" s="280" t="s">
        <v>918</v>
      </c>
      <c r="M61" s="280" t="s">
        <v>733</v>
      </c>
      <c r="N61" s="280" t="s">
        <v>919</v>
      </c>
      <c r="O61" s="280" t="s">
        <v>730</v>
      </c>
      <c r="P61" s="280" t="s">
        <v>730</v>
      </c>
      <c r="Q61" s="280" t="s">
        <v>730</v>
      </c>
      <c r="R61" s="280"/>
      <c r="S61" s="280" t="s">
        <v>920</v>
      </c>
      <c r="T61" s="280" t="s">
        <v>742</v>
      </c>
      <c r="U61" s="280" t="s">
        <v>39</v>
      </c>
      <c r="V61" s="280" t="s">
        <v>733</v>
      </c>
      <c r="W61" s="280" t="s">
        <v>805</v>
      </c>
      <c r="X61" s="280">
        <f t="shared" si="3"/>
        <v>10</v>
      </c>
      <c r="Y61" s="273"/>
      <c r="Z61" s="273"/>
    </row>
    <row r="62" ht="15.75" customHeight="1">
      <c r="A62" s="280" t="s">
        <v>353</v>
      </c>
      <c r="B62" s="280" t="s">
        <v>928</v>
      </c>
      <c r="C62" s="280">
        <v>0.0</v>
      </c>
      <c r="D62" s="280">
        <v>0.0</v>
      </c>
      <c r="E62" s="280">
        <v>0.0</v>
      </c>
      <c r="F62" s="280">
        <v>0.0</v>
      </c>
      <c r="G62" s="280">
        <v>0.0</v>
      </c>
      <c r="H62" s="280">
        <v>1.0</v>
      </c>
      <c r="I62" s="280">
        <v>0.0</v>
      </c>
      <c r="J62" s="280">
        <v>1.0</v>
      </c>
      <c r="K62" s="280"/>
      <c r="L62" s="280" t="s">
        <v>918</v>
      </c>
      <c r="M62" s="280" t="s">
        <v>733</v>
      </c>
      <c r="N62" s="280" t="s">
        <v>919</v>
      </c>
      <c r="O62" s="280" t="s">
        <v>730</v>
      </c>
      <c r="P62" s="280"/>
      <c r="Q62" s="280" t="s">
        <v>730</v>
      </c>
      <c r="R62" s="280"/>
      <c r="S62" s="280" t="s">
        <v>920</v>
      </c>
      <c r="T62" s="280" t="s">
        <v>742</v>
      </c>
      <c r="U62" s="280" t="s">
        <v>39</v>
      </c>
      <c r="V62" s="280" t="s">
        <v>733</v>
      </c>
      <c r="W62" s="280" t="s">
        <v>805</v>
      </c>
      <c r="X62" s="280">
        <f t="shared" si="3"/>
        <v>10</v>
      </c>
      <c r="Y62" s="273"/>
      <c r="Z62" s="273"/>
    </row>
    <row r="63" ht="15.75" customHeight="1">
      <c r="A63" s="280" t="s">
        <v>354</v>
      </c>
      <c r="B63" s="280" t="s">
        <v>929</v>
      </c>
      <c r="C63" s="280">
        <v>0.0</v>
      </c>
      <c r="D63" s="280">
        <v>0.0</v>
      </c>
      <c r="E63" s="280">
        <v>0.0</v>
      </c>
      <c r="F63" s="280">
        <v>0.0</v>
      </c>
      <c r="G63" s="280">
        <v>0.0</v>
      </c>
      <c r="H63" s="280">
        <v>1.0</v>
      </c>
      <c r="I63" s="280">
        <v>0.0</v>
      </c>
      <c r="J63" s="280">
        <v>1.0</v>
      </c>
      <c r="K63" s="280"/>
      <c r="L63" s="280" t="s">
        <v>918</v>
      </c>
      <c r="M63" s="280" t="s">
        <v>733</v>
      </c>
      <c r="N63" s="280" t="s">
        <v>919</v>
      </c>
      <c r="O63" s="280" t="s">
        <v>730</v>
      </c>
      <c r="P63" s="280"/>
      <c r="Q63" s="280" t="s">
        <v>730</v>
      </c>
      <c r="R63" s="280"/>
      <c r="S63" s="280" t="s">
        <v>920</v>
      </c>
      <c r="T63" s="280" t="s">
        <v>742</v>
      </c>
      <c r="U63" s="280" t="s">
        <v>39</v>
      </c>
      <c r="V63" s="280" t="s">
        <v>733</v>
      </c>
      <c r="W63" s="280" t="s">
        <v>805</v>
      </c>
      <c r="X63" s="280">
        <f t="shared" si="3"/>
        <v>10</v>
      </c>
      <c r="Y63" s="273"/>
      <c r="Z63" s="273"/>
    </row>
    <row r="64" ht="15.75" customHeight="1">
      <c r="A64" s="280" t="s">
        <v>212</v>
      </c>
      <c r="B64" s="280" t="s">
        <v>930</v>
      </c>
      <c r="C64" s="280">
        <v>0.0</v>
      </c>
      <c r="D64" s="280">
        <v>0.0</v>
      </c>
      <c r="E64" s="280">
        <v>0.0</v>
      </c>
      <c r="F64" s="280">
        <v>1.0</v>
      </c>
      <c r="G64" s="280">
        <v>0.0</v>
      </c>
      <c r="H64" s="280">
        <v>0.0</v>
      </c>
      <c r="I64" s="280">
        <v>0.0</v>
      </c>
      <c r="J64" s="280">
        <v>1.0</v>
      </c>
      <c r="K64" s="280"/>
      <c r="L64" s="280" t="s">
        <v>931</v>
      </c>
      <c r="M64" s="280" t="s">
        <v>733</v>
      </c>
      <c r="N64" s="280" t="s">
        <v>932</v>
      </c>
      <c r="O64" s="280" t="s">
        <v>933</v>
      </c>
      <c r="P64" s="280" t="s">
        <v>934</v>
      </c>
      <c r="Q64" s="280" t="s">
        <v>935</v>
      </c>
      <c r="R64" s="280"/>
      <c r="S64" s="280" t="s">
        <v>936</v>
      </c>
      <c r="T64" s="280" t="s">
        <v>937</v>
      </c>
      <c r="U64" s="280" t="s">
        <v>26</v>
      </c>
      <c r="V64" s="280" t="s">
        <v>733</v>
      </c>
      <c r="W64" s="280" t="s">
        <v>749</v>
      </c>
      <c r="X64" s="280">
        <f t="shared" si="3"/>
        <v>20</v>
      </c>
      <c r="Y64" s="273"/>
      <c r="Z64" s="273"/>
    </row>
    <row r="65" ht="15.75" customHeight="1">
      <c r="A65" s="280" t="s">
        <v>214</v>
      </c>
      <c r="B65" s="280" t="s">
        <v>938</v>
      </c>
      <c r="C65" s="280">
        <v>0.0</v>
      </c>
      <c r="D65" s="280">
        <v>0.0</v>
      </c>
      <c r="E65" s="280">
        <v>0.0</v>
      </c>
      <c r="F65" s="280">
        <v>1.0</v>
      </c>
      <c r="G65" s="280">
        <v>0.0</v>
      </c>
      <c r="H65" s="280">
        <v>0.0</v>
      </c>
      <c r="I65" s="280">
        <v>0.0</v>
      </c>
      <c r="J65" s="280">
        <v>0.0</v>
      </c>
      <c r="K65" s="280"/>
      <c r="L65" s="280" t="s">
        <v>931</v>
      </c>
      <c r="M65" s="280" t="s">
        <v>733</v>
      </c>
      <c r="N65" s="280" t="s">
        <v>932</v>
      </c>
      <c r="O65" s="280" t="s">
        <v>730</v>
      </c>
      <c r="P65" s="280" t="s">
        <v>939</v>
      </c>
      <c r="Q65" s="280" t="s">
        <v>940</v>
      </c>
      <c r="R65" s="280"/>
      <c r="S65" s="280" t="s">
        <v>941</v>
      </c>
      <c r="T65" s="280" t="s">
        <v>942</v>
      </c>
      <c r="U65" s="280" t="s">
        <v>26</v>
      </c>
      <c r="V65" s="280" t="s">
        <v>733</v>
      </c>
      <c r="W65" s="280" t="s">
        <v>749</v>
      </c>
      <c r="X65" s="280">
        <f t="shared" si="3"/>
        <v>20</v>
      </c>
      <c r="Y65" s="273"/>
      <c r="Z65" s="273"/>
    </row>
    <row r="66" ht="15.75" customHeight="1">
      <c r="A66" s="280" t="s">
        <v>216</v>
      </c>
      <c r="B66" s="280" t="s">
        <v>943</v>
      </c>
      <c r="C66" s="280">
        <v>0.0</v>
      </c>
      <c r="D66" s="280">
        <v>0.0</v>
      </c>
      <c r="E66" s="280">
        <v>0.0</v>
      </c>
      <c r="F66" s="280">
        <v>1.0</v>
      </c>
      <c r="G66" s="280">
        <v>0.0</v>
      </c>
      <c r="H66" s="280">
        <v>0.0</v>
      </c>
      <c r="I66" s="280">
        <v>0.0</v>
      </c>
      <c r="J66" s="280">
        <v>0.0</v>
      </c>
      <c r="K66" s="280"/>
      <c r="L66" s="280" t="s">
        <v>931</v>
      </c>
      <c r="M66" s="280" t="s">
        <v>733</v>
      </c>
      <c r="N66" s="280" t="s">
        <v>932</v>
      </c>
      <c r="O66" s="280" t="s">
        <v>944</v>
      </c>
      <c r="P66" s="280" t="s">
        <v>945</v>
      </c>
      <c r="Q66" s="280" t="s">
        <v>946</v>
      </c>
      <c r="R66" s="280"/>
      <c r="S66" s="280" t="s">
        <v>947</v>
      </c>
      <c r="T66" s="280" t="s">
        <v>948</v>
      </c>
      <c r="U66" s="280" t="s">
        <v>26</v>
      </c>
      <c r="V66" s="280" t="s">
        <v>733</v>
      </c>
      <c r="W66" s="280" t="s">
        <v>749</v>
      </c>
      <c r="X66" s="280">
        <f t="shared" si="3"/>
        <v>20</v>
      </c>
      <c r="Y66" s="273"/>
      <c r="Z66" s="273"/>
    </row>
    <row r="67" ht="15.75" customHeight="1">
      <c r="A67" s="280" t="s">
        <v>218</v>
      </c>
      <c r="B67" s="280" t="s">
        <v>949</v>
      </c>
      <c r="C67" s="280">
        <v>0.0</v>
      </c>
      <c r="D67" s="280">
        <v>0.0</v>
      </c>
      <c r="E67" s="280">
        <v>0.0</v>
      </c>
      <c r="F67" s="280">
        <v>1.0</v>
      </c>
      <c r="G67" s="280">
        <v>0.0</v>
      </c>
      <c r="H67" s="280">
        <v>0.0</v>
      </c>
      <c r="I67" s="280">
        <v>0.0</v>
      </c>
      <c r="J67" s="280">
        <v>1.0</v>
      </c>
      <c r="K67" s="280"/>
      <c r="L67" s="280" t="s">
        <v>931</v>
      </c>
      <c r="M67" s="280" t="s">
        <v>733</v>
      </c>
      <c r="N67" s="280" t="s">
        <v>932</v>
      </c>
      <c r="O67" s="280" t="s">
        <v>730</v>
      </c>
      <c r="P67" s="280" t="s">
        <v>950</v>
      </c>
      <c r="Q67" s="280" t="s">
        <v>951</v>
      </c>
      <c r="R67" s="280"/>
      <c r="S67" s="280" t="s">
        <v>952</v>
      </c>
      <c r="T67" s="280" t="s">
        <v>953</v>
      </c>
      <c r="U67" s="280" t="s">
        <v>39</v>
      </c>
      <c r="V67" s="280" t="s">
        <v>733</v>
      </c>
      <c r="W67" s="280" t="s">
        <v>749</v>
      </c>
      <c r="X67" s="280">
        <f t="shared" si="3"/>
        <v>20</v>
      </c>
      <c r="Y67" s="273"/>
      <c r="Z67" s="273"/>
    </row>
    <row r="68" ht="15.75" customHeight="1">
      <c r="A68" s="280" t="s">
        <v>219</v>
      </c>
      <c r="B68" s="280" t="s">
        <v>954</v>
      </c>
      <c r="C68" s="280">
        <v>0.0</v>
      </c>
      <c r="D68" s="280">
        <v>0.0</v>
      </c>
      <c r="E68" s="280">
        <v>0.0</v>
      </c>
      <c r="F68" s="280">
        <v>1.0</v>
      </c>
      <c r="G68" s="280">
        <v>0.0</v>
      </c>
      <c r="H68" s="280">
        <v>0.0</v>
      </c>
      <c r="I68" s="280">
        <v>0.0</v>
      </c>
      <c r="J68" s="280">
        <v>0.0</v>
      </c>
      <c r="K68" s="280"/>
      <c r="L68" s="280" t="s">
        <v>931</v>
      </c>
      <c r="M68" s="280" t="s">
        <v>733</v>
      </c>
      <c r="N68" s="280" t="s">
        <v>932</v>
      </c>
      <c r="O68" s="280" t="s">
        <v>730</v>
      </c>
      <c r="P68" s="280" t="s">
        <v>955</v>
      </c>
      <c r="Q68" s="280" t="s">
        <v>956</v>
      </c>
      <c r="R68" s="280"/>
      <c r="S68" s="280" t="s">
        <v>957</v>
      </c>
      <c r="T68" s="280" t="s">
        <v>958</v>
      </c>
      <c r="U68" s="280" t="s">
        <v>26</v>
      </c>
      <c r="V68" s="280" t="s">
        <v>733</v>
      </c>
      <c r="W68" s="280" t="s">
        <v>749</v>
      </c>
      <c r="X68" s="280">
        <f t="shared" si="3"/>
        <v>20</v>
      </c>
      <c r="Y68" s="273"/>
      <c r="Z68" s="273"/>
    </row>
    <row r="69" ht="15.75" customHeight="1">
      <c r="A69" s="280" t="s">
        <v>220</v>
      </c>
      <c r="B69" s="280" t="s">
        <v>959</v>
      </c>
      <c r="C69" s="280">
        <v>0.0</v>
      </c>
      <c r="D69" s="280">
        <v>0.0</v>
      </c>
      <c r="E69" s="280">
        <v>0.0</v>
      </c>
      <c r="F69" s="280">
        <v>1.0</v>
      </c>
      <c r="G69" s="280">
        <v>0.0</v>
      </c>
      <c r="H69" s="280">
        <v>0.0</v>
      </c>
      <c r="I69" s="280">
        <v>0.0</v>
      </c>
      <c r="J69" s="280">
        <v>0.0</v>
      </c>
      <c r="K69" s="280"/>
      <c r="L69" s="280" t="s">
        <v>931</v>
      </c>
      <c r="M69" s="280" t="s">
        <v>733</v>
      </c>
      <c r="N69" s="280" t="s">
        <v>932</v>
      </c>
      <c r="O69" s="280" t="s">
        <v>730</v>
      </c>
      <c r="P69" s="280" t="s">
        <v>960</v>
      </c>
      <c r="Q69" s="280" t="s">
        <v>961</v>
      </c>
      <c r="R69" s="280"/>
      <c r="S69" s="280" t="s">
        <v>962</v>
      </c>
      <c r="T69" s="280" t="s">
        <v>963</v>
      </c>
      <c r="U69" s="280" t="s">
        <v>26</v>
      </c>
      <c r="V69" s="280" t="s">
        <v>733</v>
      </c>
      <c r="W69" s="280" t="s">
        <v>749</v>
      </c>
      <c r="X69" s="280">
        <f t="shared" si="3"/>
        <v>20</v>
      </c>
      <c r="Y69" s="273"/>
      <c r="Z69" s="273"/>
    </row>
    <row r="70" ht="15.75" customHeight="1">
      <c r="A70" s="280" t="s">
        <v>222</v>
      </c>
      <c r="B70" s="280" t="s">
        <v>964</v>
      </c>
      <c r="C70" s="280">
        <v>0.0</v>
      </c>
      <c r="D70" s="280">
        <v>0.0</v>
      </c>
      <c r="E70" s="280">
        <v>0.0</v>
      </c>
      <c r="F70" s="280">
        <v>1.0</v>
      </c>
      <c r="G70" s="280">
        <v>0.0</v>
      </c>
      <c r="H70" s="280">
        <v>0.0</v>
      </c>
      <c r="I70" s="280">
        <v>0.0</v>
      </c>
      <c r="J70" s="280">
        <v>0.0</v>
      </c>
      <c r="K70" s="280"/>
      <c r="L70" s="280" t="s">
        <v>931</v>
      </c>
      <c r="M70" s="280" t="s">
        <v>733</v>
      </c>
      <c r="N70" s="280" t="s">
        <v>932</v>
      </c>
      <c r="O70" s="280" t="s">
        <v>730</v>
      </c>
      <c r="P70" s="280" t="s">
        <v>965</v>
      </c>
      <c r="Q70" s="280" t="s">
        <v>966</v>
      </c>
      <c r="R70" s="280"/>
      <c r="S70" s="280" t="s">
        <v>967</v>
      </c>
      <c r="T70" s="280" t="s">
        <v>968</v>
      </c>
      <c r="U70" s="280" t="s">
        <v>26</v>
      </c>
      <c r="V70" s="280" t="s">
        <v>733</v>
      </c>
      <c r="W70" s="280" t="s">
        <v>749</v>
      </c>
      <c r="X70" s="280">
        <f t="shared" si="3"/>
        <v>20</v>
      </c>
      <c r="Y70" s="273"/>
      <c r="Z70" s="273"/>
    </row>
    <row r="71" ht="15.75" customHeight="1">
      <c r="A71" s="280" t="s">
        <v>224</v>
      </c>
      <c r="B71" s="280" t="s">
        <v>969</v>
      </c>
      <c r="C71" s="280">
        <v>0.0</v>
      </c>
      <c r="D71" s="280">
        <v>0.0</v>
      </c>
      <c r="E71" s="280">
        <v>0.0</v>
      </c>
      <c r="F71" s="280">
        <v>1.0</v>
      </c>
      <c r="G71" s="280">
        <v>0.0</v>
      </c>
      <c r="H71" s="280">
        <v>0.0</v>
      </c>
      <c r="I71" s="280">
        <v>0.0</v>
      </c>
      <c r="J71" s="280">
        <v>1.0</v>
      </c>
      <c r="K71" s="280"/>
      <c r="L71" s="280" t="s">
        <v>931</v>
      </c>
      <c r="M71" s="280" t="s">
        <v>733</v>
      </c>
      <c r="N71" s="280" t="s">
        <v>932</v>
      </c>
      <c r="O71" s="280" t="s">
        <v>970</v>
      </c>
      <c r="P71" s="280" t="s">
        <v>971</v>
      </c>
      <c r="Q71" s="280" t="s">
        <v>970</v>
      </c>
      <c r="R71" s="280"/>
      <c r="S71" s="280" t="s">
        <v>972</v>
      </c>
      <c r="T71" s="280" t="s">
        <v>973</v>
      </c>
      <c r="U71" s="280" t="s">
        <v>26</v>
      </c>
      <c r="V71" s="280" t="s">
        <v>733</v>
      </c>
      <c r="W71" s="280" t="s">
        <v>805</v>
      </c>
      <c r="X71" s="280">
        <f t="shared" si="3"/>
        <v>10</v>
      </c>
      <c r="Y71" s="273"/>
      <c r="Z71" s="273"/>
    </row>
    <row r="72" ht="15.75" customHeight="1">
      <c r="A72" s="280" t="s">
        <v>226</v>
      </c>
      <c r="B72" s="280" t="s">
        <v>974</v>
      </c>
      <c r="C72" s="280">
        <v>0.0</v>
      </c>
      <c r="D72" s="280">
        <v>0.0</v>
      </c>
      <c r="E72" s="280">
        <v>0.0</v>
      </c>
      <c r="F72" s="280">
        <v>1.0</v>
      </c>
      <c r="G72" s="280">
        <v>0.0</v>
      </c>
      <c r="H72" s="280">
        <v>0.0</v>
      </c>
      <c r="I72" s="280">
        <v>0.0</v>
      </c>
      <c r="J72" s="280">
        <v>0.0</v>
      </c>
      <c r="K72" s="280"/>
      <c r="L72" s="280" t="s">
        <v>931</v>
      </c>
      <c r="M72" s="280" t="s">
        <v>733</v>
      </c>
      <c r="N72" s="280" t="s">
        <v>932</v>
      </c>
      <c r="O72" s="280" t="s">
        <v>730</v>
      </c>
      <c r="P72" s="280" t="s">
        <v>975</v>
      </c>
      <c r="Q72" s="280" t="s">
        <v>976</v>
      </c>
      <c r="R72" s="280"/>
      <c r="S72" s="280" t="s">
        <v>977</v>
      </c>
      <c r="T72" s="280" t="s">
        <v>978</v>
      </c>
      <c r="U72" s="280" t="s">
        <v>26</v>
      </c>
      <c r="V72" s="280" t="s">
        <v>733</v>
      </c>
      <c r="W72" s="280" t="s">
        <v>805</v>
      </c>
      <c r="X72" s="280">
        <f t="shared" si="3"/>
        <v>10</v>
      </c>
      <c r="Y72" s="273"/>
      <c r="Z72" s="273"/>
    </row>
    <row r="73" ht="15.75" customHeight="1">
      <c r="A73" s="280" t="s">
        <v>228</v>
      </c>
      <c r="B73" s="280" t="s">
        <v>979</v>
      </c>
      <c r="C73" s="280">
        <v>0.0</v>
      </c>
      <c r="D73" s="280">
        <v>0.0</v>
      </c>
      <c r="E73" s="280">
        <v>0.0</v>
      </c>
      <c r="F73" s="280">
        <v>1.0</v>
      </c>
      <c r="G73" s="280">
        <v>0.0</v>
      </c>
      <c r="H73" s="280">
        <v>0.0</v>
      </c>
      <c r="I73" s="280">
        <v>0.0</v>
      </c>
      <c r="J73" s="280">
        <v>0.0</v>
      </c>
      <c r="K73" s="280"/>
      <c r="L73" s="280" t="s">
        <v>931</v>
      </c>
      <c r="M73" s="280" t="s">
        <v>733</v>
      </c>
      <c r="N73" s="280" t="s">
        <v>932</v>
      </c>
      <c r="O73" s="280" t="s">
        <v>980</v>
      </c>
      <c r="P73" s="280" t="s">
        <v>821</v>
      </c>
      <c r="Q73" s="280" t="s">
        <v>981</v>
      </c>
      <c r="R73" s="280"/>
      <c r="S73" s="280" t="s">
        <v>982</v>
      </c>
      <c r="T73" s="280" t="s">
        <v>983</v>
      </c>
      <c r="U73" s="280" t="s">
        <v>26</v>
      </c>
      <c r="V73" s="280" t="s">
        <v>733</v>
      </c>
      <c r="W73" s="280" t="s">
        <v>805</v>
      </c>
      <c r="X73" s="280">
        <f t="shared" si="3"/>
        <v>10</v>
      </c>
      <c r="Y73" s="273"/>
      <c r="Z73" s="273"/>
    </row>
    <row r="74" ht="15.75" customHeight="1">
      <c r="A74" s="280" t="s">
        <v>230</v>
      </c>
      <c r="B74" s="280" t="s">
        <v>984</v>
      </c>
      <c r="C74" s="280">
        <v>0.0</v>
      </c>
      <c r="D74" s="280">
        <v>0.0</v>
      </c>
      <c r="E74" s="280">
        <v>0.0</v>
      </c>
      <c r="F74" s="280">
        <v>1.0</v>
      </c>
      <c r="G74" s="280">
        <v>0.0</v>
      </c>
      <c r="H74" s="280">
        <v>0.0</v>
      </c>
      <c r="I74" s="280">
        <v>0.0</v>
      </c>
      <c r="J74" s="280">
        <v>0.0</v>
      </c>
      <c r="K74" s="280"/>
      <c r="L74" s="280" t="s">
        <v>931</v>
      </c>
      <c r="M74" s="280" t="s">
        <v>733</v>
      </c>
      <c r="N74" s="280" t="s">
        <v>932</v>
      </c>
      <c r="O74" s="280" t="s">
        <v>730</v>
      </c>
      <c r="P74" s="280" t="s">
        <v>985</v>
      </c>
      <c r="Q74" s="280" t="s">
        <v>986</v>
      </c>
      <c r="R74" s="280"/>
      <c r="S74" s="280" t="s">
        <v>987</v>
      </c>
      <c r="T74" s="280" t="s">
        <v>988</v>
      </c>
      <c r="U74" s="280" t="s">
        <v>26</v>
      </c>
      <c r="V74" s="280" t="s">
        <v>733</v>
      </c>
      <c r="W74" s="280" t="s">
        <v>805</v>
      </c>
      <c r="X74" s="280">
        <f t="shared" si="3"/>
        <v>10</v>
      </c>
      <c r="Y74" s="273"/>
      <c r="Z74" s="273"/>
    </row>
    <row r="75" ht="15.75" customHeight="1">
      <c r="A75" s="280" t="s">
        <v>232</v>
      </c>
      <c r="B75" s="280" t="s">
        <v>989</v>
      </c>
      <c r="C75" s="280">
        <v>0.0</v>
      </c>
      <c r="D75" s="280">
        <v>0.0</v>
      </c>
      <c r="E75" s="280">
        <v>0.0</v>
      </c>
      <c r="F75" s="280">
        <v>1.0</v>
      </c>
      <c r="G75" s="280">
        <v>0.0</v>
      </c>
      <c r="H75" s="280">
        <v>0.0</v>
      </c>
      <c r="I75" s="280">
        <v>0.0</v>
      </c>
      <c r="J75" s="280">
        <v>0.0</v>
      </c>
      <c r="K75" s="280"/>
      <c r="L75" s="280" t="s">
        <v>931</v>
      </c>
      <c r="M75" s="280" t="s">
        <v>733</v>
      </c>
      <c r="N75" s="280" t="s">
        <v>932</v>
      </c>
      <c r="O75" s="280" t="s">
        <v>730</v>
      </c>
      <c r="P75" s="280" t="s">
        <v>990</v>
      </c>
      <c r="Q75" s="280" t="s">
        <v>991</v>
      </c>
      <c r="R75" s="280"/>
      <c r="S75" s="280" t="s">
        <v>987</v>
      </c>
      <c r="T75" s="280" t="s">
        <v>988</v>
      </c>
      <c r="U75" s="280" t="s">
        <v>26</v>
      </c>
      <c r="V75" s="280" t="s">
        <v>733</v>
      </c>
      <c r="W75" s="280" t="s">
        <v>805</v>
      </c>
      <c r="X75" s="280">
        <f t="shared" si="3"/>
        <v>10</v>
      </c>
      <c r="Y75" s="273"/>
      <c r="Z75" s="273"/>
    </row>
    <row r="76" ht="15.75" customHeight="1">
      <c r="A76" s="280" t="s">
        <v>234</v>
      </c>
      <c r="B76" s="280" t="s">
        <v>992</v>
      </c>
      <c r="C76" s="280">
        <v>0.0</v>
      </c>
      <c r="D76" s="280">
        <v>0.0</v>
      </c>
      <c r="E76" s="280">
        <v>0.0</v>
      </c>
      <c r="F76" s="280">
        <v>1.0</v>
      </c>
      <c r="G76" s="280">
        <v>0.0</v>
      </c>
      <c r="H76" s="280">
        <v>0.0</v>
      </c>
      <c r="I76" s="280">
        <v>0.0</v>
      </c>
      <c r="J76" s="280">
        <v>0.0</v>
      </c>
      <c r="K76" s="280"/>
      <c r="L76" s="280" t="s">
        <v>931</v>
      </c>
      <c r="M76" s="280" t="s">
        <v>733</v>
      </c>
      <c r="N76" s="280" t="s">
        <v>932</v>
      </c>
      <c r="O76" s="280" t="s">
        <v>993</v>
      </c>
      <c r="P76" s="280" t="s">
        <v>994</v>
      </c>
      <c r="Q76" s="280" t="s">
        <v>995</v>
      </c>
      <c r="R76" s="280" t="s">
        <v>923</v>
      </c>
      <c r="S76" s="280" t="s">
        <v>996</v>
      </c>
      <c r="T76" s="280" t="s">
        <v>997</v>
      </c>
      <c r="U76" s="280" t="s">
        <v>26</v>
      </c>
      <c r="V76" s="280" t="s">
        <v>733</v>
      </c>
      <c r="W76" s="280" t="s">
        <v>758</v>
      </c>
      <c r="X76" s="280">
        <f t="shared" si="3"/>
        <v>5</v>
      </c>
      <c r="Y76" s="273"/>
      <c r="Z76" s="273"/>
    </row>
    <row r="77" ht="15.75" customHeight="1">
      <c r="A77" s="280" t="s">
        <v>237</v>
      </c>
      <c r="B77" s="280" t="s">
        <v>998</v>
      </c>
      <c r="C77" s="280">
        <v>0.0</v>
      </c>
      <c r="D77" s="280">
        <v>0.0</v>
      </c>
      <c r="E77" s="280">
        <v>0.0</v>
      </c>
      <c r="F77" s="280">
        <v>1.0</v>
      </c>
      <c r="G77" s="280">
        <v>0.0</v>
      </c>
      <c r="H77" s="280">
        <v>0.0</v>
      </c>
      <c r="I77" s="280">
        <v>0.0</v>
      </c>
      <c r="J77" s="280">
        <v>0.0</v>
      </c>
      <c r="K77" s="280"/>
      <c r="L77" s="280" t="s">
        <v>931</v>
      </c>
      <c r="M77" s="280" t="s">
        <v>733</v>
      </c>
      <c r="N77" s="280" t="s">
        <v>932</v>
      </c>
      <c r="O77" s="280" t="s">
        <v>730</v>
      </c>
      <c r="P77" s="280" t="s">
        <v>999</v>
      </c>
      <c r="Q77" s="280" t="s">
        <v>1000</v>
      </c>
      <c r="R77" s="280"/>
      <c r="S77" s="280" t="s">
        <v>1001</v>
      </c>
      <c r="T77" s="280" t="s">
        <v>1002</v>
      </c>
      <c r="U77" s="280" t="s">
        <v>26</v>
      </c>
      <c r="V77" s="280" t="s">
        <v>733</v>
      </c>
      <c r="W77" s="280" t="s">
        <v>758</v>
      </c>
      <c r="X77" s="280">
        <f t="shared" si="3"/>
        <v>5</v>
      </c>
      <c r="Y77" s="273"/>
      <c r="Z77" s="273"/>
    </row>
    <row r="78" ht="15.75" customHeight="1">
      <c r="A78" s="280" t="s">
        <v>132</v>
      </c>
      <c r="B78" s="280" t="s">
        <v>1003</v>
      </c>
      <c r="C78" s="280">
        <v>0.0</v>
      </c>
      <c r="D78" s="280">
        <v>0.0</v>
      </c>
      <c r="E78" s="280">
        <v>1.0</v>
      </c>
      <c r="F78" s="280">
        <v>0.0</v>
      </c>
      <c r="G78" s="280">
        <v>0.0</v>
      </c>
      <c r="H78" s="280">
        <v>0.0</v>
      </c>
      <c r="I78" s="280">
        <v>0.0</v>
      </c>
      <c r="J78" s="280">
        <v>1.0</v>
      </c>
      <c r="K78" s="280"/>
      <c r="L78" s="280" t="s">
        <v>709</v>
      </c>
      <c r="M78" s="280" t="s">
        <v>733</v>
      </c>
      <c r="N78" s="280" t="s">
        <v>932</v>
      </c>
      <c r="O78" s="280" t="s">
        <v>1004</v>
      </c>
      <c r="P78" s="280" t="s">
        <v>1005</v>
      </c>
      <c r="Q78" s="280" t="s">
        <v>1006</v>
      </c>
      <c r="R78" s="280"/>
      <c r="S78" s="280" t="s">
        <v>1007</v>
      </c>
      <c r="T78" s="280" t="s">
        <v>1008</v>
      </c>
      <c r="U78" s="280" t="s">
        <v>26</v>
      </c>
      <c r="V78" s="280" t="s">
        <v>733</v>
      </c>
      <c r="W78" s="280" t="s">
        <v>749</v>
      </c>
      <c r="X78" s="280">
        <f t="shared" si="3"/>
        <v>20</v>
      </c>
      <c r="Y78" s="273"/>
      <c r="Z78" s="273"/>
    </row>
    <row r="79" ht="15.75" customHeight="1">
      <c r="A79" s="280" t="s">
        <v>134</v>
      </c>
      <c r="B79" s="280" t="s">
        <v>1009</v>
      </c>
      <c r="C79" s="280">
        <v>0.0</v>
      </c>
      <c r="D79" s="280">
        <v>0.0</v>
      </c>
      <c r="E79" s="280">
        <v>1.0</v>
      </c>
      <c r="F79" s="280">
        <v>0.0</v>
      </c>
      <c r="G79" s="280">
        <v>0.0</v>
      </c>
      <c r="H79" s="280">
        <v>0.0</v>
      </c>
      <c r="I79" s="280">
        <v>0.0</v>
      </c>
      <c r="J79" s="280">
        <v>1.0</v>
      </c>
      <c r="K79" s="280"/>
      <c r="L79" s="280" t="s">
        <v>709</v>
      </c>
      <c r="M79" s="280" t="s">
        <v>733</v>
      </c>
      <c r="N79" s="280" t="s">
        <v>932</v>
      </c>
      <c r="O79" s="280" t="s">
        <v>730</v>
      </c>
      <c r="P79" s="280" t="s">
        <v>1010</v>
      </c>
      <c r="Q79" s="280" t="s">
        <v>1011</v>
      </c>
      <c r="R79" s="280"/>
      <c r="S79" s="280" t="s">
        <v>1012</v>
      </c>
      <c r="T79" s="280" t="s">
        <v>1013</v>
      </c>
      <c r="U79" s="280" t="s">
        <v>26</v>
      </c>
      <c r="V79" s="280" t="s">
        <v>733</v>
      </c>
      <c r="W79" s="280" t="s">
        <v>749</v>
      </c>
      <c r="X79" s="280">
        <f t="shared" si="3"/>
        <v>20</v>
      </c>
      <c r="Y79" s="273"/>
      <c r="Z79" s="273"/>
    </row>
    <row r="80" ht="15.75" customHeight="1">
      <c r="A80" s="280" t="s">
        <v>136</v>
      </c>
      <c r="B80" s="280" t="s">
        <v>1014</v>
      </c>
      <c r="C80" s="280">
        <v>0.0</v>
      </c>
      <c r="D80" s="280">
        <v>0.0</v>
      </c>
      <c r="E80" s="280">
        <v>1.0</v>
      </c>
      <c r="F80" s="280">
        <v>0.0</v>
      </c>
      <c r="G80" s="280">
        <v>0.0</v>
      </c>
      <c r="H80" s="280">
        <v>0.0</v>
      </c>
      <c r="I80" s="280">
        <v>0.0</v>
      </c>
      <c r="J80" s="280">
        <v>0.0</v>
      </c>
      <c r="K80" s="280"/>
      <c r="L80" s="280" t="s">
        <v>709</v>
      </c>
      <c r="M80" s="280" t="s">
        <v>733</v>
      </c>
      <c r="N80" s="280" t="s">
        <v>932</v>
      </c>
      <c r="O80" s="280" t="s">
        <v>730</v>
      </c>
      <c r="P80" s="280" t="s">
        <v>1015</v>
      </c>
      <c r="Q80" s="280" t="s">
        <v>1016</v>
      </c>
      <c r="R80" s="280"/>
      <c r="S80" s="280" t="s">
        <v>1017</v>
      </c>
      <c r="T80" s="280" t="s">
        <v>1018</v>
      </c>
      <c r="U80" s="280" t="s">
        <v>26</v>
      </c>
      <c r="V80" s="280" t="s">
        <v>733</v>
      </c>
      <c r="W80" s="280" t="s">
        <v>749</v>
      </c>
      <c r="X80" s="280">
        <f t="shared" si="3"/>
        <v>20</v>
      </c>
      <c r="Y80" s="273"/>
      <c r="Z80" s="273"/>
    </row>
    <row r="81" ht="15.75" customHeight="1">
      <c r="A81" s="280" t="s">
        <v>138</v>
      </c>
      <c r="B81" s="280" t="s">
        <v>1019</v>
      </c>
      <c r="C81" s="280">
        <v>0.0</v>
      </c>
      <c r="D81" s="280">
        <v>0.0</v>
      </c>
      <c r="E81" s="280">
        <v>1.0</v>
      </c>
      <c r="F81" s="280">
        <v>0.0</v>
      </c>
      <c r="G81" s="280">
        <v>0.0</v>
      </c>
      <c r="H81" s="280">
        <v>0.0</v>
      </c>
      <c r="I81" s="280">
        <v>0.0</v>
      </c>
      <c r="J81" s="280">
        <v>0.0</v>
      </c>
      <c r="K81" s="280"/>
      <c r="L81" s="280" t="s">
        <v>709</v>
      </c>
      <c r="M81" s="280" t="s">
        <v>733</v>
      </c>
      <c r="N81" s="280" t="s">
        <v>932</v>
      </c>
      <c r="O81" s="280" t="s">
        <v>1020</v>
      </c>
      <c r="P81" s="280" t="s">
        <v>730</v>
      </c>
      <c r="Q81" s="280" t="s">
        <v>1021</v>
      </c>
      <c r="R81" s="280"/>
      <c r="S81" s="280" t="s">
        <v>1017</v>
      </c>
      <c r="T81" s="280" t="s">
        <v>1022</v>
      </c>
      <c r="U81" s="280" t="s">
        <v>39</v>
      </c>
      <c r="V81" s="280" t="s">
        <v>733</v>
      </c>
      <c r="W81" s="280" t="s">
        <v>749</v>
      </c>
      <c r="X81" s="280">
        <f t="shared" si="3"/>
        <v>20</v>
      </c>
      <c r="Y81" s="273"/>
      <c r="Z81" s="273"/>
    </row>
    <row r="82" ht="15.75" customHeight="1">
      <c r="A82" s="280" t="s">
        <v>140</v>
      </c>
      <c r="B82" s="280" t="s">
        <v>1023</v>
      </c>
      <c r="C82" s="280">
        <v>0.0</v>
      </c>
      <c r="D82" s="280">
        <v>0.0</v>
      </c>
      <c r="E82" s="280">
        <v>1.0</v>
      </c>
      <c r="F82" s="280">
        <v>0.0</v>
      </c>
      <c r="G82" s="280">
        <v>0.0</v>
      </c>
      <c r="H82" s="280">
        <v>0.0</v>
      </c>
      <c r="I82" s="280">
        <v>0.0</v>
      </c>
      <c r="J82" s="280">
        <v>0.0</v>
      </c>
      <c r="K82" s="280"/>
      <c r="L82" s="280" t="s">
        <v>709</v>
      </c>
      <c r="M82" s="280" t="s">
        <v>733</v>
      </c>
      <c r="N82" s="280" t="s">
        <v>932</v>
      </c>
      <c r="O82" s="280" t="s">
        <v>730</v>
      </c>
      <c r="P82" s="280" t="s">
        <v>1024</v>
      </c>
      <c r="Q82" s="280" t="s">
        <v>1025</v>
      </c>
      <c r="R82" s="280"/>
      <c r="S82" s="280" t="s">
        <v>1026</v>
      </c>
      <c r="T82" s="280" t="s">
        <v>1027</v>
      </c>
      <c r="U82" s="280" t="s">
        <v>26</v>
      </c>
      <c r="V82" s="280" t="s">
        <v>733</v>
      </c>
      <c r="W82" s="280" t="s">
        <v>749</v>
      </c>
      <c r="X82" s="280">
        <f t="shared" si="3"/>
        <v>20</v>
      </c>
      <c r="Y82" s="273"/>
      <c r="Z82" s="273"/>
    </row>
    <row r="83" ht="15.75" customHeight="1">
      <c r="A83" s="280" t="s">
        <v>142</v>
      </c>
      <c r="B83" s="280" t="s">
        <v>1028</v>
      </c>
      <c r="C83" s="280">
        <v>0.0</v>
      </c>
      <c r="D83" s="280">
        <v>0.0</v>
      </c>
      <c r="E83" s="280">
        <v>1.0</v>
      </c>
      <c r="F83" s="280">
        <v>0.0</v>
      </c>
      <c r="G83" s="280">
        <v>0.0</v>
      </c>
      <c r="H83" s="280">
        <v>0.0</v>
      </c>
      <c r="I83" s="280">
        <v>0.0</v>
      </c>
      <c r="J83" s="280">
        <v>0.0</v>
      </c>
      <c r="K83" s="280"/>
      <c r="L83" s="280" t="s">
        <v>709</v>
      </c>
      <c r="M83" s="280" t="s">
        <v>733</v>
      </c>
      <c r="N83" s="280" t="s">
        <v>932</v>
      </c>
      <c r="O83" s="280" t="s">
        <v>730</v>
      </c>
      <c r="P83" s="280" t="s">
        <v>1029</v>
      </c>
      <c r="Q83" s="280" t="s">
        <v>1030</v>
      </c>
      <c r="R83" s="280"/>
      <c r="S83" s="280" t="s">
        <v>1031</v>
      </c>
      <c r="T83" s="280" t="s">
        <v>1032</v>
      </c>
      <c r="U83" s="280" t="s">
        <v>26</v>
      </c>
      <c r="V83" s="280" t="s">
        <v>733</v>
      </c>
      <c r="W83" s="280" t="s">
        <v>749</v>
      </c>
      <c r="X83" s="280">
        <f t="shared" si="3"/>
        <v>20</v>
      </c>
      <c r="Y83" s="273"/>
      <c r="Z83" s="273"/>
    </row>
    <row r="84" ht="15.75" customHeight="1">
      <c r="A84" s="280" t="s">
        <v>144</v>
      </c>
      <c r="B84" s="280" t="s">
        <v>1033</v>
      </c>
      <c r="C84" s="280">
        <v>0.0</v>
      </c>
      <c r="D84" s="280">
        <v>0.0</v>
      </c>
      <c r="E84" s="280">
        <v>1.0</v>
      </c>
      <c r="F84" s="280">
        <v>0.0</v>
      </c>
      <c r="G84" s="280">
        <v>0.0</v>
      </c>
      <c r="H84" s="280">
        <v>0.0</v>
      </c>
      <c r="I84" s="280">
        <v>0.0</v>
      </c>
      <c r="J84" s="280">
        <v>0.0</v>
      </c>
      <c r="K84" s="280"/>
      <c r="L84" s="280" t="s">
        <v>709</v>
      </c>
      <c r="M84" s="280" t="s">
        <v>733</v>
      </c>
      <c r="N84" s="280" t="s">
        <v>932</v>
      </c>
      <c r="O84" s="280" t="s">
        <v>730</v>
      </c>
      <c r="P84" s="280" t="s">
        <v>730</v>
      </c>
      <c r="Q84" s="280" t="s">
        <v>1034</v>
      </c>
      <c r="R84" s="280"/>
      <c r="S84" s="280" t="s">
        <v>1035</v>
      </c>
      <c r="T84" s="280" t="s">
        <v>1036</v>
      </c>
      <c r="U84" s="280" t="s">
        <v>39</v>
      </c>
      <c r="V84" s="280" t="s">
        <v>733</v>
      </c>
      <c r="W84" s="280" t="s">
        <v>749</v>
      </c>
      <c r="X84" s="280">
        <f t="shared" si="3"/>
        <v>20</v>
      </c>
      <c r="Y84" s="273"/>
      <c r="Z84" s="273"/>
    </row>
    <row r="85" ht="15.75" customHeight="1">
      <c r="A85" s="280" t="s">
        <v>145</v>
      </c>
      <c r="B85" s="280" t="s">
        <v>1037</v>
      </c>
      <c r="C85" s="280">
        <v>0.0</v>
      </c>
      <c r="D85" s="280">
        <v>0.0</v>
      </c>
      <c r="E85" s="280">
        <v>1.0</v>
      </c>
      <c r="F85" s="280">
        <v>0.0</v>
      </c>
      <c r="G85" s="280">
        <v>0.0</v>
      </c>
      <c r="H85" s="280">
        <v>0.0</v>
      </c>
      <c r="I85" s="280">
        <v>0.0</v>
      </c>
      <c r="J85" s="280">
        <v>0.0</v>
      </c>
      <c r="K85" s="280"/>
      <c r="L85" s="280" t="s">
        <v>709</v>
      </c>
      <c r="M85" s="280" t="s">
        <v>733</v>
      </c>
      <c r="N85" s="280" t="s">
        <v>932</v>
      </c>
      <c r="O85" s="280" t="s">
        <v>730</v>
      </c>
      <c r="P85" s="280" t="s">
        <v>730</v>
      </c>
      <c r="Q85" s="280" t="s">
        <v>1038</v>
      </c>
      <c r="R85" s="280"/>
      <c r="S85" s="280" t="s">
        <v>1039</v>
      </c>
      <c r="T85" s="280" t="s">
        <v>1040</v>
      </c>
      <c r="U85" s="280" t="s">
        <v>39</v>
      </c>
      <c r="V85" s="280" t="s">
        <v>733</v>
      </c>
      <c r="W85" s="280" t="s">
        <v>749</v>
      </c>
      <c r="X85" s="280">
        <f t="shared" si="3"/>
        <v>20</v>
      </c>
      <c r="Y85" s="273"/>
      <c r="Z85" s="273"/>
    </row>
    <row r="86" ht="15.75" customHeight="1">
      <c r="A86" s="280" t="s">
        <v>147</v>
      </c>
      <c r="B86" s="280" t="s">
        <v>1041</v>
      </c>
      <c r="C86" s="280">
        <v>0.0</v>
      </c>
      <c r="D86" s="280">
        <v>0.0</v>
      </c>
      <c r="E86" s="280">
        <v>1.0</v>
      </c>
      <c r="F86" s="280">
        <v>0.0</v>
      </c>
      <c r="G86" s="280">
        <v>0.0</v>
      </c>
      <c r="H86" s="280">
        <v>0.0</v>
      </c>
      <c r="I86" s="280">
        <v>0.0</v>
      </c>
      <c r="J86" s="280">
        <v>1.0</v>
      </c>
      <c r="K86" s="280"/>
      <c r="L86" s="280" t="s">
        <v>709</v>
      </c>
      <c r="M86" s="280" t="s">
        <v>733</v>
      </c>
      <c r="N86" s="280" t="s">
        <v>932</v>
      </c>
      <c r="O86" s="280" t="s">
        <v>730</v>
      </c>
      <c r="P86" s="280" t="s">
        <v>1042</v>
      </c>
      <c r="Q86" s="280" t="s">
        <v>730</v>
      </c>
      <c r="R86" s="280"/>
      <c r="S86" s="280" t="s">
        <v>1043</v>
      </c>
      <c r="T86" s="280" t="s">
        <v>1044</v>
      </c>
      <c r="U86" s="280" t="s">
        <v>26</v>
      </c>
      <c r="V86" s="280" t="s">
        <v>733</v>
      </c>
      <c r="W86" s="280" t="s">
        <v>749</v>
      </c>
      <c r="X86" s="280">
        <f t="shared" si="3"/>
        <v>20</v>
      </c>
      <c r="Y86" s="273"/>
      <c r="Z86" s="273"/>
    </row>
    <row r="87" ht="15.75" customHeight="1">
      <c r="A87" s="280" t="s">
        <v>149</v>
      </c>
      <c r="B87" s="280" t="s">
        <v>1045</v>
      </c>
      <c r="C87" s="280">
        <v>0.0</v>
      </c>
      <c r="D87" s="280">
        <v>0.0</v>
      </c>
      <c r="E87" s="280">
        <v>1.0</v>
      </c>
      <c r="F87" s="280">
        <v>0.0</v>
      </c>
      <c r="G87" s="280">
        <v>0.0</v>
      </c>
      <c r="H87" s="280">
        <v>0.0</v>
      </c>
      <c r="I87" s="280">
        <v>0.0</v>
      </c>
      <c r="J87" s="280">
        <v>0.0</v>
      </c>
      <c r="K87" s="280"/>
      <c r="L87" s="280" t="s">
        <v>731</v>
      </c>
      <c r="M87" s="280" t="s">
        <v>733</v>
      </c>
      <c r="N87" s="280" t="s">
        <v>932</v>
      </c>
      <c r="O87" s="280" t="s">
        <v>1046</v>
      </c>
      <c r="P87" s="280" t="s">
        <v>1046</v>
      </c>
      <c r="Q87" s="280" t="s">
        <v>1046</v>
      </c>
      <c r="R87" s="280"/>
      <c r="S87" s="280" t="s">
        <v>1047</v>
      </c>
      <c r="T87" s="280" t="s">
        <v>1044</v>
      </c>
      <c r="U87" s="280" t="s">
        <v>731</v>
      </c>
      <c r="V87" s="280" t="s">
        <v>733</v>
      </c>
      <c r="W87" s="280"/>
      <c r="X87" s="280"/>
      <c r="Y87" s="273"/>
      <c r="Z87" s="273"/>
    </row>
    <row r="88" ht="15.75" customHeight="1">
      <c r="A88" s="280" t="s">
        <v>151</v>
      </c>
      <c r="B88" s="280" t="s">
        <v>1048</v>
      </c>
      <c r="C88" s="280">
        <v>0.0</v>
      </c>
      <c r="D88" s="280">
        <v>0.0</v>
      </c>
      <c r="E88" s="280">
        <v>1.0</v>
      </c>
      <c r="F88" s="280">
        <v>0.0</v>
      </c>
      <c r="G88" s="280">
        <v>0.0</v>
      </c>
      <c r="H88" s="280">
        <v>0.0</v>
      </c>
      <c r="I88" s="280">
        <v>0.0</v>
      </c>
      <c r="J88" s="280">
        <v>1.0</v>
      </c>
      <c r="K88" s="280"/>
      <c r="L88" s="280" t="s">
        <v>709</v>
      </c>
      <c r="M88" s="280" t="s">
        <v>733</v>
      </c>
      <c r="N88" s="280" t="s">
        <v>932</v>
      </c>
      <c r="O88" s="280" t="s">
        <v>1049</v>
      </c>
      <c r="P88" s="280" t="s">
        <v>1049</v>
      </c>
      <c r="Q88" s="280" t="s">
        <v>1049</v>
      </c>
      <c r="R88" s="280"/>
      <c r="S88" s="280" t="s">
        <v>1050</v>
      </c>
      <c r="T88" s="280" t="s">
        <v>1051</v>
      </c>
      <c r="U88" s="280" t="s">
        <v>26</v>
      </c>
      <c r="V88" s="280" t="s">
        <v>733</v>
      </c>
      <c r="W88" s="280" t="s">
        <v>749</v>
      </c>
      <c r="X88" s="280">
        <f t="shared" ref="X88:X134" si="4">IF($W88="Critical Importance",20,IF($W88="Minor Importance",5,10))</f>
        <v>20</v>
      </c>
      <c r="Y88" s="273"/>
      <c r="Z88" s="273"/>
    </row>
    <row r="89" ht="15.75" customHeight="1">
      <c r="A89" s="280" t="s">
        <v>153</v>
      </c>
      <c r="B89" s="280" t="s">
        <v>1052</v>
      </c>
      <c r="C89" s="280">
        <v>0.0</v>
      </c>
      <c r="D89" s="280">
        <v>0.0</v>
      </c>
      <c r="E89" s="280">
        <v>1.0</v>
      </c>
      <c r="F89" s="280">
        <v>0.0</v>
      </c>
      <c r="G89" s="280">
        <v>0.0</v>
      </c>
      <c r="H89" s="280">
        <v>0.0</v>
      </c>
      <c r="I89" s="280">
        <v>0.0</v>
      </c>
      <c r="J89" s="280">
        <v>0.0</v>
      </c>
      <c r="K89" s="280"/>
      <c r="L89" s="280" t="s">
        <v>709</v>
      </c>
      <c r="M89" s="280" t="s">
        <v>733</v>
      </c>
      <c r="N89" s="280" t="s">
        <v>932</v>
      </c>
      <c r="O89" s="280" t="s">
        <v>730</v>
      </c>
      <c r="P89" s="280" t="s">
        <v>1053</v>
      </c>
      <c r="Q89" s="280" t="s">
        <v>1054</v>
      </c>
      <c r="R89" s="280"/>
      <c r="S89" s="280" t="s">
        <v>1055</v>
      </c>
      <c r="T89" s="280" t="s">
        <v>1056</v>
      </c>
      <c r="U89" s="280" t="s">
        <v>26</v>
      </c>
      <c r="V89" s="280" t="s">
        <v>733</v>
      </c>
      <c r="W89" s="280" t="s">
        <v>805</v>
      </c>
      <c r="X89" s="280">
        <f t="shared" si="4"/>
        <v>10</v>
      </c>
      <c r="Y89" s="273"/>
      <c r="Z89" s="273"/>
    </row>
    <row r="90" ht="15.75" customHeight="1">
      <c r="A90" s="280" t="s">
        <v>155</v>
      </c>
      <c r="B90" s="280" t="s">
        <v>1057</v>
      </c>
      <c r="C90" s="280">
        <v>0.0</v>
      </c>
      <c r="D90" s="280">
        <v>0.0</v>
      </c>
      <c r="E90" s="280">
        <v>1.0</v>
      </c>
      <c r="F90" s="280">
        <v>0.0</v>
      </c>
      <c r="G90" s="280">
        <v>0.0</v>
      </c>
      <c r="H90" s="280">
        <v>0.0</v>
      </c>
      <c r="I90" s="280">
        <v>0.0</v>
      </c>
      <c r="J90" s="280">
        <v>0.0</v>
      </c>
      <c r="K90" s="280"/>
      <c r="L90" s="280" t="s">
        <v>709</v>
      </c>
      <c r="M90" s="280" t="s">
        <v>733</v>
      </c>
      <c r="N90" s="280" t="s">
        <v>932</v>
      </c>
      <c r="O90" s="280" t="s">
        <v>730</v>
      </c>
      <c r="P90" s="280" t="s">
        <v>1058</v>
      </c>
      <c r="Q90" s="280" t="s">
        <v>730</v>
      </c>
      <c r="R90" s="280"/>
      <c r="S90" s="280" t="s">
        <v>1059</v>
      </c>
      <c r="T90" s="280" t="s">
        <v>1060</v>
      </c>
      <c r="U90" s="280" t="s">
        <v>26</v>
      </c>
      <c r="V90" s="280" t="s">
        <v>733</v>
      </c>
      <c r="W90" s="280" t="s">
        <v>805</v>
      </c>
      <c r="X90" s="280">
        <f t="shared" si="4"/>
        <v>10</v>
      </c>
      <c r="Y90" s="273"/>
      <c r="Z90" s="273"/>
    </row>
    <row r="91" ht="15.75" customHeight="1">
      <c r="A91" s="280" t="s">
        <v>157</v>
      </c>
      <c r="B91" s="280" t="s">
        <v>1061</v>
      </c>
      <c r="C91" s="280">
        <v>0.0</v>
      </c>
      <c r="D91" s="280">
        <v>0.0</v>
      </c>
      <c r="E91" s="280">
        <v>1.0</v>
      </c>
      <c r="F91" s="280">
        <v>0.0</v>
      </c>
      <c r="G91" s="280">
        <v>0.0</v>
      </c>
      <c r="H91" s="280">
        <v>0.0</v>
      </c>
      <c r="I91" s="280">
        <v>0.0</v>
      </c>
      <c r="J91" s="280">
        <v>0.0</v>
      </c>
      <c r="K91" s="280"/>
      <c r="L91" s="280" t="s">
        <v>709</v>
      </c>
      <c r="M91" s="280" t="s">
        <v>733</v>
      </c>
      <c r="N91" s="280" t="s">
        <v>932</v>
      </c>
      <c r="O91" s="280" t="s">
        <v>730</v>
      </c>
      <c r="P91" s="280" t="s">
        <v>1062</v>
      </c>
      <c r="Q91" s="280" t="s">
        <v>1063</v>
      </c>
      <c r="R91" s="280"/>
      <c r="S91" s="280" t="s">
        <v>1064</v>
      </c>
      <c r="T91" s="280" t="s">
        <v>1065</v>
      </c>
      <c r="U91" s="280" t="s">
        <v>26</v>
      </c>
      <c r="V91" s="280" t="s">
        <v>733</v>
      </c>
      <c r="W91" s="280" t="s">
        <v>805</v>
      </c>
      <c r="X91" s="280">
        <f t="shared" si="4"/>
        <v>10</v>
      </c>
      <c r="Y91" s="273"/>
      <c r="Z91" s="273"/>
    </row>
    <row r="92" ht="15.75" customHeight="1">
      <c r="A92" s="280" t="s">
        <v>159</v>
      </c>
      <c r="B92" s="280" t="s">
        <v>1066</v>
      </c>
      <c r="C92" s="280">
        <v>0.0</v>
      </c>
      <c r="D92" s="280">
        <v>0.0</v>
      </c>
      <c r="E92" s="280">
        <v>1.0</v>
      </c>
      <c r="F92" s="280">
        <v>0.0</v>
      </c>
      <c r="G92" s="280">
        <v>0.0</v>
      </c>
      <c r="H92" s="280">
        <v>0.0</v>
      </c>
      <c r="I92" s="280">
        <v>0.0</v>
      </c>
      <c r="J92" s="280">
        <v>0.0</v>
      </c>
      <c r="K92" s="280"/>
      <c r="L92" s="280" t="s">
        <v>709</v>
      </c>
      <c r="M92" s="280" t="s">
        <v>733</v>
      </c>
      <c r="N92" s="280" t="s">
        <v>932</v>
      </c>
      <c r="O92" s="280" t="s">
        <v>1067</v>
      </c>
      <c r="P92" s="280" t="s">
        <v>1068</v>
      </c>
      <c r="Q92" s="280" t="s">
        <v>1069</v>
      </c>
      <c r="R92" s="280"/>
      <c r="S92" s="280" t="s">
        <v>1007</v>
      </c>
      <c r="T92" s="280" t="s">
        <v>1008</v>
      </c>
      <c r="U92" s="280" t="s">
        <v>26</v>
      </c>
      <c r="V92" s="280" t="s">
        <v>733</v>
      </c>
      <c r="W92" s="280" t="s">
        <v>758</v>
      </c>
      <c r="X92" s="280">
        <f t="shared" si="4"/>
        <v>5</v>
      </c>
      <c r="Y92" s="273"/>
      <c r="Z92" s="273"/>
    </row>
    <row r="93" ht="15.75" customHeight="1">
      <c r="A93" s="280" t="s">
        <v>161</v>
      </c>
      <c r="B93" s="280" t="s">
        <v>1070</v>
      </c>
      <c r="C93" s="280">
        <v>0.0</v>
      </c>
      <c r="D93" s="280">
        <v>0.0</v>
      </c>
      <c r="E93" s="280">
        <v>1.0</v>
      </c>
      <c r="F93" s="280">
        <v>0.0</v>
      </c>
      <c r="G93" s="280">
        <v>0.0</v>
      </c>
      <c r="H93" s="280">
        <v>0.0</v>
      </c>
      <c r="I93" s="280">
        <v>0.0</v>
      </c>
      <c r="J93" s="280">
        <v>0.0</v>
      </c>
      <c r="K93" s="280"/>
      <c r="L93" s="280" t="s">
        <v>709</v>
      </c>
      <c r="M93" s="280" t="s">
        <v>733</v>
      </c>
      <c r="N93" s="280" t="s">
        <v>932</v>
      </c>
      <c r="O93" s="280" t="s">
        <v>730</v>
      </c>
      <c r="P93" s="280" t="s">
        <v>1071</v>
      </c>
      <c r="Q93" s="280" t="s">
        <v>730</v>
      </c>
      <c r="R93" s="280"/>
      <c r="S93" s="280" t="s">
        <v>1059</v>
      </c>
      <c r="T93" s="280" t="s">
        <v>1072</v>
      </c>
      <c r="U93" s="280" t="s">
        <v>26</v>
      </c>
      <c r="V93" s="280" t="s">
        <v>733</v>
      </c>
      <c r="W93" s="280" t="s">
        <v>758</v>
      </c>
      <c r="X93" s="280">
        <f t="shared" si="4"/>
        <v>5</v>
      </c>
      <c r="Y93" s="273"/>
      <c r="Z93" s="273"/>
    </row>
    <row r="94" ht="15.75" customHeight="1">
      <c r="A94" s="280" t="s">
        <v>163</v>
      </c>
      <c r="B94" s="280" t="s">
        <v>1073</v>
      </c>
      <c r="C94" s="280">
        <v>0.0</v>
      </c>
      <c r="D94" s="280">
        <v>0.0</v>
      </c>
      <c r="E94" s="280">
        <v>1.0</v>
      </c>
      <c r="F94" s="280">
        <v>0.0</v>
      </c>
      <c r="G94" s="280">
        <v>0.0</v>
      </c>
      <c r="H94" s="280">
        <v>0.0</v>
      </c>
      <c r="I94" s="280">
        <v>0.0</v>
      </c>
      <c r="J94" s="280">
        <v>1.0</v>
      </c>
      <c r="K94" s="280"/>
      <c r="L94" s="280" t="s">
        <v>709</v>
      </c>
      <c r="M94" s="280" t="s">
        <v>733</v>
      </c>
      <c r="N94" s="280" t="s">
        <v>932</v>
      </c>
      <c r="O94" s="280" t="s">
        <v>730</v>
      </c>
      <c r="P94" s="280" t="s">
        <v>1074</v>
      </c>
      <c r="Q94" s="280" t="s">
        <v>1075</v>
      </c>
      <c r="R94" s="280"/>
      <c r="S94" s="280" t="s">
        <v>1076</v>
      </c>
      <c r="T94" s="280" t="s">
        <v>1077</v>
      </c>
      <c r="U94" s="280" t="s">
        <v>26</v>
      </c>
      <c r="V94" s="280" t="s">
        <v>733</v>
      </c>
      <c r="W94" s="280" t="s">
        <v>758</v>
      </c>
      <c r="X94" s="280">
        <f t="shared" si="4"/>
        <v>5</v>
      </c>
      <c r="Y94" s="273"/>
      <c r="Z94" s="273"/>
    </row>
    <row r="95" ht="15.75" customHeight="1">
      <c r="A95" s="280" t="s">
        <v>165</v>
      </c>
      <c r="B95" s="280" t="s">
        <v>1078</v>
      </c>
      <c r="C95" s="280">
        <v>0.0</v>
      </c>
      <c r="D95" s="280">
        <v>0.0</v>
      </c>
      <c r="E95" s="280">
        <v>1.0</v>
      </c>
      <c r="F95" s="280">
        <v>0.0</v>
      </c>
      <c r="G95" s="280">
        <v>0.0</v>
      </c>
      <c r="H95" s="280">
        <v>0.0</v>
      </c>
      <c r="I95" s="280">
        <v>0.0</v>
      </c>
      <c r="J95" s="280">
        <v>1.0</v>
      </c>
      <c r="K95" s="280"/>
      <c r="L95" s="280" t="s">
        <v>709</v>
      </c>
      <c r="M95" s="280" t="s">
        <v>733</v>
      </c>
      <c r="N95" s="280" t="s">
        <v>932</v>
      </c>
      <c r="O95" s="280" t="s">
        <v>730</v>
      </c>
      <c r="P95" s="280" t="s">
        <v>1079</v>
      </c>
      <c r="Q95" s="280" t="s">
        <v>1080</v>
      </c>
      <c r="R95" s="280"/>
      <c r="S95" s="280" t="s">
        <v>1081</v>
      </c>
      <c r="T95" s="280" t="s">
        <v>1082</v>
      </c>
      <c r="U95" s="280" t="s">
        <v>26</v>
      </c>
      <c r="V95" s="280" t="s">
        <v>733</v>
      </c>
      <c r="W95" s="280" t="s">
        <v>758</v>
      </c>
      <c r="X95" s="280">
        <f t="shared" si="4"/>
        <v>5</v>
      </c>
      <c r="Y95" s="273"/>
      <c r="Z95" s="273"/>
    </row>
    <row r="96" ht="15.75" customHeight="1">
      <c r="A96" s="281" t="s">
        <v>72</v>
      </c>
      <c r="B96" s="280" t="s">
        <v>1083</v>
      </c>
      <c r="C96" s="280">
        <v>0.0</v>
      </c>
      <c r="D96" s="280">
        <v>1.0</v>
      </c>
      <c r="E96" s="280">
        <v>0.0</v>
      </c>
      <c r="F96" s="280">
        <v>0.0</v>
      </c>
      <c r="G96" s="280">
        <v>0.0</v>
      </c>
      <c r="H96" s="280">
        <v>0.0</v>
      </c>
      <c r="I96" s="280">
        <v>0.0</v>
      </c>
      <c r="J96" s="280">
        <v>0.0</v>
      </c>
      <c r="K96" s="280"/>
      <c r="L96" s="280" t="s">
        <v>798</v>
      </c>
      <c r="M96" s="280" t="s">
        <v>733</v>
      </c>
      <c r="N96" s="280" t="s">
        <v>730</v>
      </c>
      <c r="O96" s="280" t="s">
        <v>730</v>
      </c>
      <c r="P96" s="280" t="s">
        <v>1084</v>
      </c>
      <c r="Q96" s="280" t="s">
        <v>1085</v>
      </c>
      <c r="R96" s="280"/>
      <c r="S96" s="280" t="s">
        <v>1086</v>
      </c>
      <c r="T96" s="280" t="s">
        <v>1087</v>
      </c>
      <c r="U96" s="280" t="s">
        <v>26</v>
      </c>
      <c r="V96" s="280" t="s">
        <v>733</v>
      </c>
      <c r="W96" s="280" t="s">
        <v>749</v>
      </c>
      <c r="X96" s="280">
        <f t="shared" si="4"/>
        <v>20</v>
      </c>
      <c r="Y96" s="273"/>
      <c r="Z96" s="273"/>
    </row>
    <row r="97" ht="15.75" customHeight="1">
      <c r="A97" s="281" t="s">
        <v>74</v>
      </c>
      <c r="B97" s="280" t="s">
        <v>1088</v>
      </c>
      <c r="C97" s="280">
        <v>0.0</v>
      </c>
      <c r="D97" s="280">
        <v>1.0</v>
      </c>
      <c r="E97" s="280">
        <v>0.0</v>
      </c>
      <c r="F97" s="280">
        <v>0.0</v>
      </c>
      <c r="G97" s="280">
        <v>0.0</v>
      </c>
      <c r="H97" s="280">
        <v>0.0</v>
      </c>
      <c r="I97" s="280">
        <v>0.0</v>
      </c>
      <c r="J97" s="280">
        <v>0.0</v>
      </c>
      <c r="K97" s="280"/>
      <c r="L97" s="280" t="s">
        <v>798</v>
      </c>
      <c r="M97" s="280" t="s">
        <v>733</v>
      </c>
      <c r="N97" s="280" t="s">
        <v>730</v>
      </c>
      <c r="O97" s="280" t="s">
        <v>1089</v>
      </c>
      <c r="P97" s="280" t="s">
        <v>1090</v>
      </c>
      <c r="Q97" s="280" t="s">
        <v>1091</v>
      </c>
      <c r="R97" s="280" t="s">
        <v>923</v>
      </c>
      <c r="S97" s="280" t="s">
        <v>1092</v>
      </c>
      <c r="T97" s="280" t="s">
        <v>1093</v>
      </c>
      <c r="U97" s="280" t="s">
        <v>26</v>
      </c>
      <c r="V97" s="280" t="s">
        <v>733</v>
      </c>
      <c r="W97" s="280" t="s">
        <v>749</v>
      </c>
      <c r="X97" s="280">
        <f t="shared" si="4"/>
        <v>20</v>
      </c>
      <c r="Y97" s="273"/>
      <c r="Z97" s="273"/>
    </row>
    <row r="98" ht="15.75" customHeight="1">
      <c r="A98" s="281" t="s">
        <v>76</v>
      </c>
      <c r="B98" s="280" t="s">
        <v>1094</v>
      </c>
      <c r="C98" s="280">
        <v>0.0</v>
      </c>
      <c r="D98" s="280">
        <v>1.0</v>
      </c>
      <c r="E98" s="280">
        <v>0.0</v>
      </c>
      <c r="F98" s="280">
        <v>0.0</v>
      </c>
      <c r="G98" s="280">
        <v>0.0</v>
      </c>
      <c r="H98" s="280">
        <v>0.0</v>
      </c>
      <c r="I98" s="280">
        <v>0.0</v>
      </c>
      <c r="J98" s="280">
        <v>0.0</v>
      </c>
      <c r="K98" s="280"/>
      <c r="L98" s="280" t="s">
        <v>798</v>
      </c>
      <c r="M98" s="280" t="s">
        <v>733</v>
      </c>
      <c r="N98" s="280" t="s">
        <v>730</v>
      </c>
      <c r="O98" s="280" t="s">
        <v>730</v>
      </c>
      <c r="P98" s="280" t="s">
        <v>1095</v>
      </c>
      <c r="Q98" s="280" t="s">
        <v>1096</v>
      </c>
      <c r="R98" s="280" t="s">
        <v>923</v>
      </c>
      <c r="S98" s="280" t="s">
        <v>1097</v>
      </c>
      <c r="T98" s="280" t="s">
        <v>1098</v>
      </c>
      <c r="U98" s="280" t="s">
        <v>26</v>
      </c>
      <c r="V98" s="280" t="s">
        <v>733</v>
      </c>
      <c r="W98" s="280" t="s">
        <v>749</v>
      </c>
      <c r="X98" s="280">
        <f t="shared" si="4"/>
        <v>20</v>
      </c>
      <c r="Y98" s="273"/>
      <c r="Z98" s="273"/>
    </row>
    <row r="99" ht="15.75" customHeight="1">
      <c r="A99" s="281" t="s">
        <v>78</v>
      </c>
      <c r="B99" s="280" t="s">
        <v>1099</v>
      </c>
      <c r="C99" s="280">
        <v>0.0</v>
      </c>
      <c r="D99" s="280">
        <v>1.0</v>
      </c>
      <c r="E99" s="280">
        <v>0.0</v>
      </c>
      <c r="F99" s="280">
        <v>0.0</v>
      </c>
      <c r="G99" s="280">
        <v>0.0</v>
      </c>
      <c r="H99" s="280">
        <v>0.0</v>
      </c>
      <c r="I99" s="280">
        <v>0.0</v>
      </c>
      <c r="J99" s="280">
        <v>1.0</v>
      </c>
      <c r="K99" s="280"/>
      <c r="L99" s="280" t="s">
        <v>798</v>
      </c>
      <c r="M99" s="280" t="s">
        <v>22</v>
      </c>
      <c r="N99" s="280" t="s">
        <v>730</v>
      </c>
      <c r="O99" s="280" t="s">
        <v>730</v>
      </c>
      <c r="P99" s="280" t="s">
        <v>821</v>
      </c>
      <c r="Q99" s="280" t="s">
        <v>1100</v>
      </c>
      <c r="R99" s="280"/>
      <c r="S99" s="280" t="s">
        <v>1101</v>
      </c>
      <c r="T99" s="280" t="s">
        <v>1102</v>
      </c>
      <c r="U99" s="280" t="s">
        <v>26</v>
      </c>
      <c r="V99" s="280" t="s">
        <v>733</v>
      </c>
      <c r="W99" s="280" t="s">
        <v>805</v>
      </c>
      <c r="X99" s="280">
        <f t="shared" si="4"/>
        <v>10</v>
      </c>
      <c r="Y99" s="273"/>
      <c r="Z99" s="273"/>
    </row>
    <row r="100" ht="232.5" customHeight="1">
      <c r="A100" s="281" t="s">
        <v>80</v>
      </c>
      <c r="B100" s="280" t="s">
        <v>1103</v>
      </c>
      <c r="C100" s="280">
        <v>0.0</v>
      </c>
      <c r="D100" s="280">
        <v>1.0</v>
      </c>
      <c r="E100" s="280">
        <v>0.0</v>
      </c>
      <c r="F100" s="280">
        <v>0.0</v>
      </c>
      <c r="G100" s="280">
        <v>0.0</v>
      </c>
      <c r="H100" s="280">
        <v>0.0</v>
      </c>
      <c r="I100" s="280">
        <v>0.0</v>
      </c>
      <c r="J100" s="280">
        <v>1.0</v>
      </c>
      <c r="K100" s="280"/>
      <c r="L100" s="280" t="s">
        <v>798</v>
      </c>
      <c r="M100" s="280" t="s">
        <v>733</v>
      </c>
      <c r="N100" s="280" t="s">
        <v>730</v>
      </c>
      <c r="O100" s="280" t="s">
        <v>730</v>
      </c>
      <c r="P100" s="280" t="s">
        <v>1104</v>
      </c>
      <c r="Q100" s="280" t="s">
        <v>1105</v>
      </c>
      <c r="R100" s="280"/>
      <c r="S100" s="280" t="s">
        <v>1106</v>
      </c>
      <c r="T100" s="280" t="s">
        <v>1107</v>
      </c>
      <c r="U100" s="280" t="s">
        <v>26</v>
      </c>
      <c r="V100" s="280" t="s">
        <v>733</v>
      </c>
      <c r="W100" s="280" t="s">
        <v>805</v>
      </c>
      <c r="X100" s="280">
        <f t="shared" si="4"/>
        <v>10</v>
      </c>
      <c r="Y100" s="273"/>
      <c r="Z100" s="273"/>
    </row>
    <row r="101" ht="139.5" customHeight="1">
      <c r="A101" s="281" t="s">
        <v>82</v>
      </c>
      <c r="B101" s="280" t="s">
        <v>1108</v>
      </c>
      <c r="C101" s="280">
        <v>0.0</v>
      </c>
      <c r="D101" s="280">
        <v>1.0</v>
      </c>
      <c r="E101" s="280">
        <v>0.0</v>
      </c>
      <c r="F101" s="280">
        <v>0.0</v>
      </c>
      <c r="G101" s="280">
        <v>0.0</v>
      </c>
      <c r="H101" s="280">
        <v>0.0</v>
      </c>
      <c r="I101" s="280">
        <v>0.0</v>
      </c>
      <c r="J101" s="280">
        <v>0.0</v>
      </c>
      <c r="K101" s="280"/>
      <c r="L101" s="280" t="s">
        <v>798</v>
      </c>
      <c r="M101" s="280" t="s">
        <v>733</v>
      </c>
      <c r="N101" s="280" t="s">
        <v>730</v>
      </c>
      <c r="O101" s="280" t="s">
        <v>730</v>
      </c>
      <c r="P101" s="280" t="s">
        <v>1109</v>
      </c>
      <c r="Q101" s="280" t="s">
        <v>1110</v>
      </c>
      <c r="R101" s="280"/>
      <c r="S101" s="280" t="s">
        <v>1111</v>
      </c>
      <c r="T101" s="280" t="s">
        <v>1112</v>
      </c>
      <c r="U101" s="280" t="s">
        <v>26</v>
      </c>
      <c r="V101" s="280" t="s">
        <v>733</v>
      </c>
      <c r="W101" s="280" t="s">
        <v>805</v>
      </c>
      <c r="X101" s="280">
        <f t="shared" si="4"/>
        <v>10</v>
      </c>
      <c r="Y101" s="273"/>
      <c r="Z101" s="273"/>
    </row>
    <row r="102" ht="15.75" customHeight="1">
      <c r="A102" s="281" t="s">
        <v>84</v>
      </c>
      <c r="B102" s="280" t="s">
        <v>1113</v>
      </c>
      <c r="C102" s="280">
        <v>0.0</v>
      </c>
      <c r="D102" s="280">
        <v>1.0</v>
      </c>
      <c r="E102" s="280">
        <v>0.0</v>
      </c>
      <c r="F102" s="280">
        <v>0.0</v>
      </c>
      <c r="G102" s="280">
        <v>0.0</v>
      </c>
      <c r="H102" s="280">
        <v>0.0</v>
      </c>
      <c r="I102" s="280">
        <v>0.0</v>
      </c>
      <c r="J102" s="280">
        <v>0.0</v>
      </c>
      <c r="K102" s="280"/>
      <c r="L102" s="280" t="s">
        <v>798</v>
      </c>
      <c r="M102" s="280" t="s">
        <v>733</v>
      </c>
      <c r="N102" s="280" t="s">
        <v>730</v>
      </c>
      <c r="O102" s="280" t="s">
        <v>730</v>
      </c>
      <c r="P102" s="280" t="s">
        <v>1114</v>
      </c>
      <c r="Q102" s="280" t="s">
        <v>1115</v>
      </c>
      <c r="R102" s="280"/>
      <c r="S102" s="280" t="s">
        <v>1116</v>
      </c>
      <c r="T102" s="280" t="s">
        <v>1117</v>
      </c>
      <c r="U102" s="280" t="s">
        <v>26</v>
      </c>
      <c r="V102" s="280" t="s">
        <v>733</v>
      </c>
      <c r="W102" s="280" t="s">
        <v>805</v>
      </c>
      <c r="X102" s="280">
        <f t="shared" si="4"/>
        <v>10</v>
      </c>
      <c r="Y102" s="273"/>
      <c r="Z102" s="273"/>
    </row>
    <row r="103" ht="214.5" customHeight="1">
      <c r="A103" s="281" t="s">
        <v>86</v>
      </c>
      <c r="B103" s="280" t="s">
        <v>1118</v>
      </c>
      <c r="C103" s="280">
        <v>0.0</v>
      </c>
      <c r="D103" s="280">
        <v>1.0</v>
      </c>
      <c r="E103" s="280">
        <v>0.0</v>
      </c>
      <c r="F103" s="280">
        <v>0.0</v>
      </c>
      <c r="G103" s="280">
        <v>0.0</v>
      </c>
      <c r="H103" s="280">
        <v>0.0</v>
      </c>
      <c r="I103" s="280">
        <v>0.0</v>
      </c>
      <c r="J103" s="280">
        <v>0.0</v>
      </c>
      <c r="K103" s="280"/>
      <c r="L103" s="280" t="s">
        <v>798</v>
      </c>
      <c r="M103" s="280" t="s">
        <v>733</v>
      </c>
      <c r="N103" s="280" t="s">
        <v>730</v>
      </c>
      <c r="O103" s="280" t="s">
        <v>730</v>
      </c>
      <c r="P103" s="280" t="s">
        <v>1119</v>
      </c>
      <c r="Q103" s="280" t="s">
        <v>1120</v>
      </c>
      <c r="R103" s="280"/>
      <c r="S103" s="280" t="s">
        <v>1121</v>
      </c>
      <c r="T103" s="280" t="s">
        <v>1122</v>
      </c>
      <c r="U103" s="280" t="s">
        <v>26</v>
      </c>
      <c r="V103" s="280" t="s">
        <v>733</v>
      </c>
      <c r="W103" s="280" t="s">
        <v>805</v>
      </c>
      <c r="X103" s="280">
        <f t="shared" si="4"/>
        <v>10</v>
      </c>
      <c r="Y103" s="273"/>
      <c r="Z103" s="273"/>
    </row>
    <row r="104" ht="244.5" customHeight="1">
      <c r="A104" s="281" t="s">
        <v>88</v>
      </c>
      <c r="B104" s="280" t="s">
        <v>1123</v>
      </c>
      <c r="C104" s="280">
        <v>0.0</v>
      </c>
      <c r="D104" s="280">
        <v>1.0</v>
      </c>
      <c r="E104" s="280">
        <v>0.0</v>
      </c>
      <c r="F104" s="280">
        <v>0.0</v>
      </c>
      <c r="G104" s="280">
        <v>0.0</v>
      </c>
      <c r="H104" s="280">
        <v>0.0</v>
      </c>
      <c r="I104" s="280">
        <v>0.0</v>
      </c>
      <c r="J104" s="280">
        <v>0.0</v>
      </c>
      <c r="K104" s="280"/>
      <c r="L104" s="280" t="s">
        <v>798</v>
      </c>
      <c r="M104" s="280" t="s">
        <v>733</v>
      </c>
      <c r="N104" s="280" t="s">
        <v>730</v>
      </c>
      <c r="O104" s="280" t="s">
        <v>730</v>
      </c>
      <c r="P104" s="280" t="s">
        <v>1124</v>
      </c>
      <c r="Q104" s="280" t="s">
        <v>1125</v>
      </c>
      <c r="R104" s="282" t="s">
        <v>1126</v>
      </c>
      <c r="S104" s="280" t="s">
        <v>1127</v>
      </c>
      <c r="T104" s="280" t="s">
        <v>1128</v>
      </c>
      <c r="U104" s="280" t="s">
        <v>26</v>
      </c>
      <c r="V104" s="280" t="s">
        <v>733</v>
      </c>
      <c r="W104" s="280" t="s">
        <v>758</v>
      </c>
      <c r="X104" s="280">
        <f t="shared" si="4"/>
        <v>5</v>
      </c>
      <c r="Y104" s="273"/>
      <c r="Z104" s="273"/>
    </row>
    <row r="105" ht="15.75" customHeight="1">
      <c r="A105" s="281" t="s">
        <v>89</v>
      </c>
      <c r="B105" s="280" t="s">
        <v>1129</v>
      </c>
      <c r="C105" s="280">
        <v>0.0</v>
      </c>
      <c r="D105" s="280">
        <v>1.0</v>
      </c>
      <c r="E105" s="280">
        <v>0.0</v>
      </c>
      <c r="F105" s="280">
        <v>0.0</v>
      </c>
      <c r="G105" s="280">
        <v>0.0</v>
      </c>
      <c r="H105" s="280">
        <v>0.0</v>
      </c>
      <c r="I105" s="280">
        <v>0.0</v>
      </c>
      <c r="J105" s="280">
        <v>0.0</v>
      </c>
      <c r="K105" s="280"/>
      <c r="L105" s="280" t="s">
        <v>798</v>
      </c>
      <c r="M105" s="280" t="s">
        <v>733</v>
      </c>
      <c r="N105" s="280" t="s">
        <v>730</v>
      </c>
      <c r="O105" s="280" t="s">
        <v>1130</v>
      </c>
      <c r="P105" s="280" t="s">
        <v>1131</v>
      </c>
      <c r="Q105" s="280" t="s">
        <v>1132</v>
      </c>
      <c r="R105" s="282" t="s">
        <v>1126</v>
      </c>
      <c r="S105" s="280" t="s">
        <v>1133</v>
      </c>
      <c r="T105" s="280" t="s">
        <v>1134</v>
      </c>
      <c r="U105" s="280" t="s">
        <v>26</v>
      </c>
      <c r="V105" s="280" t="s">
        <v>733</v>
      </c>
      <c r="W105" s="280" t="s">
        <v>758</v>
      </c>
      <c r="X105" s="280">
        <f t="shared" si="4"/>
        <v>5</v>
      </c>
      <c r="Y105" s="273"/>
      <c r="Z105" s="273"/>
    </row>
    <row r="106" ht="15.75" customHeight="1">
      <c r="A106" s="281" t="s">
        <v>91</v>
      </c>
      <c r="B106" s="280" t="s">
        <v>1135</v>
      </c>
      <c r="C106" s="280">
        <v>0.0</v>
      </c>
      <c r="D106" s="280">
        <v>1.0</v>
      </c>
      <c r="E106" s="280">
        <v>0.0</v>
      </c>
      <c r="F106" s="280">
        <v>0.0</v>
      </c>
      <c r="G106" s="280">
        <v>0.0</v>
      </c>
      <c r="H106" s="280">
        <v>0.0</v>
      </c>
      <c r="I106" s="280">
        <v>0.0</v>
      </c>
      <c r="J106" s="280">
        <v>0.0</v>
      </c>
      <c r="K106" s="280"/>
      <c r="L106" s="280" t="s">
        <v>798</v>
      </c>
      <c r="M106" s="280" t="s">
        <v>733</v>
      </c>
      <c r="N106" s="280" t="s">
        <v>730</v>
      </c>
      <c r="O106" s="280" t="s">
        <v>730</v>
      </c>
      <c r="P106" s="280" t="s">
        <v>1136</v>
      </c>
      <c r="Q106" s="280" t="s">
        <v>1137</v>
      </c>
      <c r="R106" s="282" t="s">
        <v>1126</v>
      </c>
      <c r="S106" s="280" t="s">
        <v>1138</v>
      </c>
      <c r="T106" s="280" t="s">
        <v>1139</v>
      </c>
      <c r="U106" s="280" t="s">
        <v>26</v>
      </c>
      <c r="V106" s="280" t="s">
        <v>733</v>
      </c>
      <c r="W106" s="280" t="s">
        <v>758</v>
      </c>
      <c r="X106" s="280">
        <f t="shared" si="4"/>
        <v>5</v>
      </c>
      <c r="Y106" s="273"/>
      <c r="Z106" s="273"/>
    </row>
    <row r="107" ht="15.75" customHeight="1">
      <c r="A107" s="281" t="s">
        <v>93</v>
      </c>
      <c r="B107" s="280" t="s">
        <v>1140</v>
      </c>
      <c r="C107" s="280">
        <v>0.0</v>
      </c>
      <c r="D107" s="280">
        <v>1.0</v>
      </c>
      <c r="E107" s="280">
        <v>0.0</v>
      </c>
      <c r="F107" s="280">
        <v>0.0</v>
      </c>
      <c r="G107" s="280">
        <v>0.0</v>
      </c>
      <c r="H107" s="280">
        <v>0.0</v>
      </c>
      <c r="I107" s="280">
        <v>0.0</v>
      </c>
      <c r="J107" s="280">
        <v>0.0</v>
      </c>
      <c r="K107" s="280"/>
      <c r="L107" s="280" t="s">
        <v>798</v>
      </c>
      <c r="M107" s="280" t="s">
        <v>733</v>
      </c>
      <c r="N107" s="280" t="s">
        <v>730</v>
      </c>
      <c r="O107" s="280" t="s">
        <v>730</v>
      </c>
      <c r="P107" s="280" t="s">
        <v>1141</v>
      </c>
      <c r="Q107" s="280" t="s">
        <v>1142</v>
      </c>
      <c r="R107" s="280"/>
      <c r="S107" s="280" t="s">
        <v>1143</v>
      </c>
      <c r="T107" s="280" t="s">
        <v>1144</v>
      </c>
      <c r="U107" s="280" t="s">
        <v>26</v>
      </c>
      <c r="V107" s="280" t="s">
        <v>733</v>
      </c>
      <c r="W107" s="280" t="s">
        <v>758</v>
      </c>
      <c r="X107" s="280">
        <f t="shared" si="4"/>
        <v>5</v>
      </c>
      <c r="Y107" s="273"/>
      <c r="Z107" s="273"/>
    </row>
    <row r="108" ht="276.75" customHeight="1">
      <c r="A108" s="281" t="s">
        <v>95</v>
      </c>
      <c r="B108" s="280" t="s">
        <v>1145</v>
      </c>
      <c r="C108" s="280">
        <v>0.0</v>
      </c>
      <c r="D108" s="280">
        <v>1.0</v>
      </c>
      <c r="E108" s="280">
        <v>0.0</v>
      </c>
      <c r="F108" s="280">
        <v>0.0</v>
      </c>
      <c r="G108" s="280">
        <v>0.0</v>
      </c>
      <c r="H108" s="280">
        <v>0.0</v>
      </c>
      <c r="I108" s="280">
        <v>0.0</v>
      </c>
      <c r="J108" s="280">
        <v>0.0</v>
      </c>
      <c r="K108" s="280"/>
      <c r="L108" s="280" t="s">
        <v>798</v>
      </c>
      <c r="M108" s="280" t="s">
        <v>733</v>
      </c>
      <c r="N108" s="280" t="s">
        <v>730</v>
      </c>
      <c r="O108" s="280" t="s">
        <v>730</v>
      </c>
      <c r="P108" s="280" t="s">
        <v>1146</v>
      </c>
      <c r="Q108" s="280" t="s">
        <v>730</v>
      </c>
      <c r="R108" s="280"/>
      <c r="S108" s="280" t="s">
        <v>1147</v>
      </c>
      <c r="T108" s="280" t="s">
        <v>1148</v>
      </c>
      <c r="U108" s="280" t="s">
        <v>26</v>
      </c>
      <c r="V108" s="280" t="s">
        <v>733</v>
      </c>
      <c r="W108" s="280" t="s">
        <v>758</v>
      </c>
      <c r="X108" s="280">
        <f t="shared" si="4"/>
        <v>5</v>
      </c>
      <c r="Y108" s="273"/>
      <c r="Z108" s="273"/>
    </row>
    <row r="109" ht="174.0" customHeight="1">
      <c r="A109" s="281" t="s">
        <v>97</v>
      </c>
      <c r="B109" s="280" t="s">
        <v>1149</v>
      </c>
      <c r="C109" s="280">
        <v>0.0</v>
      </c>
      <c r="D109" s="280">
        <v>1.0</v>
      </c>
      <c r="E109" s="280">
        <v>0.0</v>
      </c>
      <c r="F109" s="280">
        <v>0.0</v>
      </c>
      <c r="G109" s="280">
        <v>0.0</v>
      </c>
      <c r="H109" s="280">
        <v>0.0</v>
      </c>
      <c r="I109" s="280">
        <v>0.0</v>
      </c>
      <c r="J109" s="280">
        <v>0.0</v>
      </c>
      <c r="K109" s="280"/>
      <c r="L109" s="280" t="s">
        <v>798</v>
      </c>
      <c r="M109" s="280" t="s">
        <v>733</v>
      </c>
      <c r="N109" s="280" t="s">
        <v>730</v>
      </c>
      <c r="O109" s="280" t="s">
        <v>730</v>
      </c>
      <c r="P109" s="280" t="s">
        <v>1150</v>
      </c>
      <c r="Q109" s="280" t="s">
        <v>1151</v>
      </c>
      <c r="R109" s="280"/>
      <c r="S109" s="280" t="s">
        <v>1152</v>
      </c>
      <c r="T109" s="280" t="s">
        <v>1107</v>
      </c>
      <c r="U109" s="280" t="s">
        <v>26</v>
      </c>
      <c r="V109" s="280" t="s">
        <v>733</v>
      </c>
      <c r="W109" s="280" t="s">
        <v>758</v>
      </c>
      <c r="X109" s="280">
        <f t="shared" si="4"/>
        <v>5</v>
      </c>
      <c r="Y109" s="273"/>
      <c r="Z109" s="273"/>
    </row>
    <row r="110" ht="15.75" customHeight="1">
      <c r="A110" s="281" t="s">
        <v>99</v>
      </c>
      <c r="B110" s="280" t="s">
        <v>1153</v>
      </c>
      <c r="C110" s="280">
        <v>0.0</v>
      </c>
      <c r="D110" s="280">
        <v>1.0</v>
      </c>
      <c r="E110" s="280">
        <v>0.0</v>
      </c>
      <c r="F110" s="280">
        <v>0.0</v>
      </c>
      <c r="G110" s="280">
        <v>0.0</v>
      </c>
      <c r="H110" s="280">
        <v>0.0</v>
      </c>
      <c r="I110" s="280">
        <v>0.0</v>
      </c>
      <c r="J110" s="280">
        <v>0.0</v>
      </c>
      <c r="K110" s="280"/>
      <c r="L110" s="280" t="s">
        <v>798</v>
      </c>
      <c r="M110" s="280" t="s">
        <v>733</v>
      </c>
      <c r="N110" s="280" t="s">
        <v>730</v>
      </c>
      <c r="O110" s="280" t="s">
        <v>730</v>
      </c>
      <c r="P110" s="280" t="s">
        <v>1154</v>
      </c>
      <c r="Q110" s="280" t="s">
        <v>1155</v>
      </c>
      <c r="R110" s="280"/>
      <c r="S110" s="280" t="s">
        <v>1156</v>
      </c>
      <c r="T110" s="280" t="s">
        <v>1157</v>
      </c>
      <c r="U110" s="280" t="s">
        <v>26</v>
      </c>
      <c r="V110" s="280" t="s">
        <v>733</v>
      </c>
      <c r="W110" s="280" t="s">
        <v>758</v>
      </c>
      <c r="X110" s="280">
        <f t="shared" si="4"/>
        <v>5</v>
      </c>
      <c r="Y110" s="273"/>
      <c r="Z110" s="273"/>
    </row>
    <row r="111" ht="15.75" customHeight="1">
      <c r="A111" s="281" t="s">
        <v>101</v>
      </c>
      <c r="B111" s="280" t="s">
        <v>1158</v>
      </c>
      <c r="C111" s="280">
        <v>0.0</v>
      </c>
      <c r="D111" s="280">
        <v>1.0</v>
      </c>
      <c r="E111" s="280">
        <v>0.0</v>
      </c>
      <c r="F111" s="280">
        <v>0.0</v>
      </c>
      <c r="G111" s="280">
        <v>0.0</v>
      </c>
      <c r="H111" s="280">
        <v>0.0</v>
      </c>
      <c r="I111" s="280">
        <v>0.0</v>
      </c>
      <c r="J111" s="280">
        <v>0.0</v>
      </c>
      <c r="K111" s="280"/>
      <c r="L111" s="280" t="s">
        <v>798</v>
      </c>
      <c r="M111" s="280" t="s">
        <v>733</v>
      </c>
      <c r="N111" s="280" t="s">
        <v>730</v>
      </c>
      <c r="O111" s="280" t="s">
        <v>730</v>
      </c>
      <c r="P111" s="280" t="s">
        <v>1159</v>
      </c>
      <c r="Q111" s="280" t="s">
        <v>1160</v>
      </c>
      <c r="R111" s="280"/>
      <c r="S111" s="280" t="s">
        <v>896</v>
      </c>
      <c r="T111" s="280" t="s">
        <v>897</v>
      </c>
      <c r="U111" s="280" t="s">
        <v>26</v>
      </c>
      <c r="V111" s="280" t="s">
        <v>733</v>
      </c>
      <c r="W111" s="280" t="s">
        <v>758</v>
      </c>
      <c r="X111" s="280">
        <f t="shared" si="4"/>
        <v>5</v>
      </c>
      <c r="Y111" s="273"/>
      <c r="Z111" s="273"/>
    </row>
    <row r="112" ht="15.75" customHeight="1">
      <c r="A112" s="280" t="s">
        <v>167</v>
      </c>
      <c r="B112" s="280" t="s">
        <v>1161</v>
      </c>
      <c r="C112" s="280">
        <v>0.0</v>
      </c>
      <c r="D112" s="280">
        <v>0.0</v>
      </c>
      <c r="E112" s="280">
        <v>1.0</v>
      </c>
      <c r="F112" s="280">
        <v>0.0</v>
      </c>
      <c r="G112" s="280">
        <v>0.0</v>
      </c>
      <c r="H112" s="280">
        <v>0.0</v>
      </c>
      <c r="I112" s="280">
        <v>0.0</v>
      </c>
      <c r="J112" s="280">
        <v>0.0</v>
      </c>
      <c r="K112" s="280"/>
      <c r="L112" s="280" t="s">
        <v>709</v>
      </c>
      <c r="M112" s="280" t="s">
        <v>733</v>
      </c>
      <c r="N112" s="280" t="s">
        <v>932</v>
      </c>
      <c r="O112" s="280" t="s">
        <v>730</v>
      </c>
      <c r="P112" s="280" t="s">
        <v>730</v>
      </c>
      <c r="Q112" s="280" t="s">
        <v>1162</v>
      </c>
      <c r="R112" s="280"/>
      <c r="S112" s="280" t="s">
        <v>1163</v>
      </c>
      <c r="T112" s="280" t="s">
        <v>1164</v>
      </c>
      <c r="U112" s="280" t="s">
        <v>39</v>
      </c>
      <c r="V112" s="280" t="s">
        <v>733</v>
      </c>
      <c r="W112" s="280" t="s">
        <v>749</v>
      </c>
      <c r="X112" s="280">
        <f t="shared" si="4"/>
        <v>20</v>
      </c>
      <c r="Y112" s="273"/>
      <c r="Z112" s="273"/>
    </row>
    <row r="113" ht="15.75" customHeight="1">
      <c r="A113" s="280" t="s">
        <v>169</v>
      </c>
      <c r="B113" s="280" t="s">
        <v>1165</v>
      </c>
      <c r="C113" s="280">
        <v>0.0</v>
      </c>
      <c r="D113" s="280">
        <v>0.0</v>
      </c>
      <c r="E113" s="280">
        <v>1.0</v>
      </c>
      <c r="F113" s="280">
        <v>0.0</v>
      </c>
      <c r="G113" s="280">
        <v>0.0</v>
      </c>
      <c r="H113" s="280">
        <v>0.0</v>
      </c>
      <c r="I113" s="280">
        <v>0.0</v>
      </c>
      <c r="J113" s="280">
        <v>1.0</v>
      </c>
      <c r="K113" s="280"/>
      <c r="L113" s="280" t="s">
        <v>709</v>
      </c>
      <c r="M113" s="280" t="s">
        <v>733</v>
      </c>
      <c r="N113" s="280" t="s">
        <v>932</v>
      </c>
      <c r="O113" s="280" t="s">
        <v>730</v>
      </c>
      <c r="P113" s="280" t="s">
        <v>1166</v>
      </c>
      <c r="Q113" s="280" t="s">
        <v>1167</v>
      </c>
      <c r="R113" s="280"/>
      <c r="S113" s="280" t="s">
        <v>1168</v>
      </c>
      <c r="T113" s="280" t="s">
        <v>1169</v>
      </c>
      <c r="U113" s="280" t="s">
        <v>26</v>
      </c>
      <c r="V113" s="280" t="s">
        <v>733</v>
      </c>
      <c r="W113" s="280" t="s">
        <v>749</v>
      </c>
      <c r="X113" s="280">
        <f t="shared" si="4"/>
        <v>20</v>
      </c>
      <c r="Y113" s="273"/>
      <c r="Z113" s="273"/>
    </row>
    <row r="114" ht="15.75" customHeight="1">
      <c r="A114" s="280" t="s">
        <v>171</v>
      </c>
      <c r="B114" s="280" t="s">
        <v>1170</v>
      </c>
      <c r="C114" s="280">
        <v>0.0</v>
      </c>
      <c r="D114" s="280">
        <v>0.0</v>
      </c>
      <c r="E114" s="280">
        <v>1.0</v>
      </c>
      <c r="F114" s="280">
        <v>0.0</v>
      </c>
      <c r="G114" s="280">
        <v>0.0</v>
      </c>
      <c r="H114" s="280">
        <v>0.0</v>
      </c>
      <c r="I114" s="280">
        <v>0.0</v>
      </c>
      <c r="J114" s="280">
        <v>1.0</v>
      </c>
      <c r="K114" s="280"/>
      <c r="L114" s="280" t="s">
        <v>709</v>
      </c>
      <c r="M114" s="280" t="s">
        <v>733</v>
      </c>
      <c r="N114" s="280" t="s">
        <v>932</v>
      </c>
      <c r="O114" s="280" t="s">
        <v>730</v>
      </c>
      <c r="P114" s="280" t="s">
        <v>1171</v>
      </c>
      <c r="Q114" s="280" t="s">
        <v>1172</v>
      </c>
      <c r="R114" s="280"/>
      <c r="S114" s="280" t="s">
        <v>1173</v>
      </c>
      <c r="T114" s="280" t="s">
        <v>1174</v>
      </c>
      <c r="U114" s="280" t="s">
        <v>26</v>
      </c>
      <c r="V114" s="280" t="s">
        <v>733</v>
      </c>
      <c r="W114" s="280" t="s">
        <v>749</v>
      </c>
      <c r="X114" s="280">
        <f t="shared" si="4"/>
        <v>20</v>
      </c>
      <c r="Y114" s="273"/>
      <c r="Z114" s="273"/>
    </row>
    <row r="115" ht="15.75" customHeight="1">
      <c r="A115" s="280" t="s">
        <v>173</v>
      </c>
      <c r="B115" s="280" t="s">
        <v>1175</v>
      </c>
      <c r="C115" s="280">
        <v>0.0</v>
      </c>
      <c r="D115" s="280">
        <v>0.0</v>
      </c>
      <c r="E115" s="280">
        <v>1.0</v>
      </c>
      <c r="F115" s="280">
        <v>0.0</v>
      </c>
      <c r="G115" s="280">
        <v>0.0</v>
      </c>
      <c r="H115" s="280">
        <v>0.0</v>
      </c>
      <c r="I115" s="280">
        <v>0.0</v>
      </c>
      <c r="J115" s="280">
        <v>0.0</v>
      </c>
      <c r="K115" s="280"/>
      <c r="L115" s="280" t="s">
        <v>709</v>
      </c>
      <c r="M115" s="280" t="s">
        <v>733</v>
      </c>
      <c r="N115" s="280" t="s">
        <v>932</v>
      </c>
      <c r="O115" s="280" t="s">
        <v>730</v>
      </c>
      <c r="P115" s="280" t="s">
        <v>1176</v>
      </c>
      <c r="Q115" s="280" t="s">
        <v>1177</v>
      </c>
      <c r="R115" s="280"/>
      <c r="S115" s="280" t="s">
        <v>1178</v>
      </c>
      <c r="T115" s="280" t="s">
        <v>1179</v>
      </c>
      <c r="U115" s="280" t="s">
        <v>26</v>
      </c>
      <c r="V115" s="280" t="s">
        <v>733</v>
      </c>
      <c r="W115" s="280" t="s">
        <v>749</v>
      </c>
      <c r="X115" s="280">
        <f t="shared" si="4"/>
        <v>20</v>
      </c>
      <c r="Y115" s="273"/>
      <c r="Z115" s="273"/>
    </row>
    <row r="116" ht="15.75" customHeight="1">
      <c r="A116" s="280" t="s">
        <v>175</v>
      </c>
      <c r="B116" s="280" t="s">
        <v>1180</v>
      </c>
      <c r="C116" s="280">
        <v>0.0</v>
      </c>
      <c r="D116" s="280">
        <v>0.0</v>
      </c>
      <c r="E116" s="280">
        <v>1.0</v>
      </c>
      <c r="F116" s="280">
        <v>0.0</v>
      </c>
      <c r="G116" s="280">
        <v>0.0</v>
      </c>
      <c r="H116" s="280">
        <v>0.0</v>
      </c>
      <c r="I116" s="280">
        <v>0.0</v>
      </c>
      <c r="J116" s="280">
        <v>1.0</v>
      </c>
      <c r="K116" s="280"/>
      <c r="L116" s="280" t="s">
        <v>709</v>
      </c>
      <c r="M116" s="280" t="s">
        <v>733</v>
      </c>
      <c r="N116" s="280" t="s">
        <v>932</v>
      </c>
      <c r="O116" s="280" t="s">
        <v>730</v>
      </c>
      <c r="P116" s="280" t="s">
        <v>1181</v>
      </c>
      <c r="Q116" s="280" t="s">
        <v>1182</v>
      </c>
      <c r="R116" s="280"/>
      <c r="S116" s="280" t="s">
        <v>1183</v>
      </c>
      <c r="T116" s="280" t="s">
        <v>1184</v>
      </c>
      <c r="U116" s="280" t="s">
        <v>26</v>
      </c>
      <c r="V116" s="280" t="s">
        <v>733</v>
      </c>
      <c r="W116" s="280" t="s">
        <v>749</v>
      </c>
      <c r="X116" s="280">
        <f t="shared" si="4"/>
        <v>20</v>
      </c>
      <c r="Y116" s="273"/>
      <c r="Z116" s="273"/>
    </row>
    <row r="117" ht="15.75" customHeight="1">
      <c r="A117" s="280" t="s">
        <v>177</v>
      </c>
      <c r="B117" s="280" t="s">
        <v>1185</v>
      </c>
      <c r="C117" s="280">
        <v>0.0</v>
      </c>
      <c r="D117" s="280">
        <v>0.0</v>
      </c>
      <c r="E117" s="280">
        <v>1.0</v>
      </c>
      <c r="F117" s="280">
        <v>0.0</v>
      </c>
      <c r="G117" s="280">
        <v>0.0</v>
      </c>
      <c r="H117" s="280">
        <v>0.0</v>
      </c>
      <c r="I117" s="280">
        <v>0.0</v>
      </c>
      <c r="J117" s="280">
        <v>1.0</v>
      </c>
      <c r="K117" s="280"/>
      <c r="L117" s="280" t="s">
        <v>709</v>
      </c>
      <c r="M117" s="280" t="s">
        <v>733</v>
      </c>
      <c r="N117" s="280" t="s">
        <v>932</v>
      </c>
      <c r="O117" s="280" t="s">
        <v>730</v>
      </c>
      <c r="P117" s="280" t="s">
        <v>1186</v>
      </c>
      <c r="Q117" s="280" t="s">
        <v>1187</v>
      </c>
      <c r="R117" s="280"/>
      <c r="S117" s="280" t="s">
        <v>1188</v>
      </c>
      <c r="T117" s="280" t="s">
        <v>1189</v>
      </c>
      <c r="U117" s="280" t="s">
        <v>26</v>
      </c>
      <c r="V117" s="280" t="s">
        <v>733</v>
      </c>
      <c r="W117" s="280" t="s">
        <v>749</v>
      </c>
      <c r="X117" s="280">
        <f t="shared" si="4"/>
        <v>20</v>
      </c>
      <c r="Y117" s="273"/>
      <c r="Z117" s="273"/>
    </row>
    <row r="118" ht="15.75" customHeight="1">
      <c r="A118" s="280" t="s">
        <v>179</v>
      </c>
      <c r="B118" s="280" t="s">
        <v>1190</v>
      </c>
      <c r="C118" s="280">
        <v>0.0</v>
      </c>
      <c r="D118" s="280">
        <v>0.0</v>
      </c>
      <c r="E118" s="280">
        <v>1.0</v>
      </c>
      <c r="F118" s="280">
        <v>0.0</v>
      </c>
      <c r="G118" s="280">
        <v>0.0</v>
      </c>
      <c r="H118" s="280">
        <v>0.0</v>
      </c>
      <c r="I118" s="280">
        <v>0.0</v>
      </c>
      <c r="J118" s="280">
        <v>0.0</v>
      </c>
      <c r="K118" s="280"/>
      <c r="L118" s="280" t="s">
        <v>709</v>
      </c>
      <c r="M118" s="280" t="s">
        <v>733</v>
      </c>
      <c r="N118" s="280" t="s">
        <v>932</v>
      </c>
      <c r="O118" s="280" t="s">
        <v>730</v>
      </c>
      <c r="P118" s="280" t="s">
        <v>730</v>
      </c>
      <c r="Q118" s="280" t="s">
        <v>1191</v>
      </c>
      <c r="R118" s="280"/>
      <c r="S118" s="280" t="s">
        <v>1192</v>
      </c>
      <c r="T118" s="280" t="s">
        <v>1193</v>
      </c>
      <c r="U118" s="280" t="s">
        <v>39</v>
      </c>
      <c r="V118" s="280" t="s">
        <v>733</v>
      </c>
      <c r="W118" s="280" t="s">
        <v>749</v>
      </c>
      <c r="X118" s="280">
        <f t="shared" si="4"/>
        <v>20</v>
      </c>
      <c r="Y118" s="273"/>
      <c r="Z118" s="273"/>
    </row>
    <row r="119" ht="15.75" customHeight="1">
      <c r="A119" s="280" t="s">
        <v>181</v>
      </c>
      <c r="B119" s="280" t="s">
        <v>1194</v>
      </c>
      <c r="C119" s="280">
        <v>0.0</v>
      </c>
      <c r="D119" s="280">
        <v>0.0</v>
      </c>
      <c r="E119" s="280">
        <v>1.0</v>
      </c>
      <c r="F119" s="280">
        <v>0.0</v>
      </c>
      <c r="G119" s="280">
        <v>0.0</v>
      </c>
      <c r="H119" s="280">
        <v>0.0</v>
      </c>
      <c r="I119" s="280">
        <v>0.0</v>
      </c>
      <c r="J119" s="280">
        <v>0.0</v>
      </c>
      <c r="K119" s="280"/>
      <c r="L119" s="280" t="s">
        <v>709</v>
      </c>
      <c r="M119" s="280" t="s">
        <v>733</v>
      </c>
      <c r="N119" s="280" t="s">
        <v>932</v>
      </c>
      <c r="O119" s="280" t="s">
        <v>730</v>
      </c>
      <c r="P119" s="280" t="s">
        <v>1195</v>
      </c>
      <c r="Q119" s="280" t="s">
        <v>1196</v>
      </c>
      <c r="R119" s="280"/>
      <c r="S119" s="280" t="s">
        <v>1197</v>
      </c>
      <c r="T119" s="280" t="s">
        <v>1198</v>
      </c>
      <c r="U119" s="280" t="s">
        <v>26</v>
      </c>
      <c r="V119" s="280" t="s">
        <v>733</v>
      </c>
      <c r="W119" s="280" t="s">
        <v>749</v>
      </c>
      <c r="X119" s="280">
        <f t="shared" si="4"/>
        <v>20</v>
      </c>
      <c r="Y119" s="273"/>
      <c r="Z119" s="273"/>
    </row>
    <row r="120" ht="15.75" customHeight="1">
      <c r="A120" s="280" t="s">
        <v>183</v>
      </c>
      <c r="B120" s="280" t="s">
        <v>1199</v>
      </c>
      <c r="C120" s="280">
        <v>0.0</v>
      </c>
      <c r="D120" s="280">
        <v>0.0</v>
      </c>
      <c r="E120" s="280">
        <v>1.0</v>
      </c>
      <c r="F120" s="280">
        <v>0.0</v>
      </c>
      <c r="G120" s="280">
        <v>0.0</v>
      </c>
      <c r="H120" s="280">
        <v>0.0</v>
      </c>
      <c r="I120" s="280">
        <v>0.0</v>
      </c>
      <c r="J120" s="280">
        <v>1.0</v>
      </c>
      <c r="K120" s="280"/>
      <c r="L120" s="280" t="s">
        <v>709</v>
      </c>
      <c r="M120" s="280" t="s">
        <v>733</v>
      </c>
      <c r="N120" s="280" t="s">
        <v>932</v>
      </c>
      <c r="O120" s="280" t="s">
        <v>1200</v>
      </c>
      <c r="P120" s="280" t="s">
        <v>1201</v>
      </c>
      <c r="Q120" s="280" t="s">
        <v>1182</v>
      </c>
      <c r="R120" s="280"/>
      <c r="S120" s="280" t="s">
        <v>1202</v>
      </c>
      <c r="T120" s="280" t="s">
        <v>1184</v>
      </c>
      <c r="U120" s="280" t="s">
        <v>26</v>
      </c>
      <c r="V120" s="280" t="s">
        <v>733</v>
      </c>
      <c r="W120" s="280" t="s">
        <v>805</v>
      </c>
      <c r="X120" s="280">
        <f t="shared" si="4"/>
        <v>10</v>
      </c>
      <c r="Y120" s="273"/>
      <c r="Z120" s="273"/>
    </row>
    <row r="121" ht="15.75" customHeight="1">
      <c r="A121" s="280" t="s">
        <v>185</v>
      </c>
      <c r="B121" s="280" t="s">
        <v>1203</v>
      </c>
      <c r="C121" s="280">
        <v>0.0</v>
      </c>
      <c r="D121" s="280">
        <v>0.0</v>
      </c>
      <c r="E121" s="280">
        <v>1.0</v>
      </c>
      <c r="F121" s="280">
        <v>0.0</v>
      </c>
      <c r="G121" s="280">
        <v>0.0</v>
      </c>
      <c r="H121" s="280">
        <v>0.0</v>
      </c>
      <c r="I121" s="280">
        <v>0.0</v>
      </c>
      <c r="J121" s="280">
        <v>1.0</v>
      </c>
      <c r="K121" s="280"/>
      <c r="L121" s="280" t="s">
        <v>709</v>
      </c>
      <c r="M121" s="280" t="s">
        <v>733</v>
      </c>
      <c r="N121" s="280" t="s">
        <v>932</v>
      </c>
      <c r="O121" s="280" t="s">
        <v>730</v>
      </c>
      <c r="P121" s="280" t="s">
        <v>1204</v>
      </c>
      <c r="Q121" s="280" t="s">
        <v>1205</v>
      </c>
      <c r="R121" s="280"/>
      <c r="S121" s="280" t="s">
        <v>1206</v>
      </c>
      <c r="T121" s="280" t="s">
        <v>1184</v>
      </c>
      <c r="U121" s="280" t="s">
        <v>26</v>
      </c>
      <c r="V121" s="280" t="s">
        <v>733</v>
      </c>
      <c r="W121" s="280" t="s">
        <v>805</v>
      </c>
      <c r="X121" s="280">
        <f t="shared" si="4"/>
        <v>10</v>
      </c>
      <c r="Y121" s="273"/>
      <c r="Z121" s="273"/>
    </row>
    <row r="122" ht="15.75" customHeight="1">
      <c r="A122" s="280" t="s">
        <v>187</v>
      </c>
      <c r="B122" s="280" t="s">
        <v>1207</v>
      </c>
      <c r="C122" s="280">
        <v>0.0</v>
      </c>
      <c r="D122" s="280">
        <v>0.0</v>
      </c>
      <c r="E122" s="280">
        <v>1.0</v>
      </c>
      <c r="F122" s="280">
        <v>0.0</v>
      </c>
      <c r="G122" s="280">
        <v>0.0</v>
      </c>
      <c r="H122" s="280">
        <v>0.0</v>
      </c>
      <c r="I122" s="280">
        <v>0.0</v>
      </c>
      <c r="J122" s="280">
        <v>1.0</v>
      </c>
      <c r="K122" s="280"/>
      <c r="L122" s="280" t="s">
        <v>709</v>
      </c>
      <c r="M122" s="280" t="s">
        <v>733</v>
      </c>
      <c r="N122" s="280" t="s">
        <v>932</v>
      </c>
      <c r="O122" s="280" t="s">
        <v>730</v>
      </c>
      <c r="P122" s="280" t="s">
        <v>1208</v>
      </c>
      <c r="Q122" s="280" t="s">
        <v>1209</v>
      </c>
      <c r="R122" s="280"/>
      <c r="S122" s="280" t="s">
        <v>1210</v>
      </c>
      <c r="T122" s="280" t="s">
        <v>1211</v>
      </c>
      <c r="U122" s="280" t="s">
        <v>26</v>
      </c>
      <c r="V122" s="280" t="s">
        <v>733</v>
      </c>
      <c r="W122" s="280" t="s">
        <v>805</v>
      </c>
      <c r="X122" s="280">
        <f t="shared" si="4"/>
        <v>10</v>
      </c>
      <c r="Y122" s="273"/>
      <c r="Z122" s="273"/>
    </row>
    <row r="123" ht="15.75" customHeight="1">
      <c r="A123" s="280" t="s">
        <v>189</v>
      </c>
      <c r="B123" s="280" t="s">
        <v>1212</v>
      </c>
      <c r="C123" s="280">
        <v>0.0</v>
      </c>
      <c r="D123" s="280">
        <v>0.0</v>
      </c>
      <c r="E123" s="280">
        <v>1.0</v>
      </c>
      <c r="F123" s="280">
        <v>0.0</v>
      </c>
      <c r="G123" s="280">
        <v>0.0</v>
      </c>
      <c r="H123" s="280">
        <v>0.0</v>
      </c>
      <c r="I123" s="280">
        <v>0.0</v>
      </c>
      <c r="J123" s="280">
        <v>1.0</v>
      </c>
      <c r="K123" s="280"/>
      <c r="L123" s="280" t="s">
        <v>709</v>
      </c>
      <c r="M123" s="280" t="s">
        <v>733</v>
      </c>
      <c r="N123" s="280" t="s">
        <v>932</v>
      </c>
      <c r="O123" s="280" t="s">
        <v>730</v>
      </c>
      <c r="P123" s="280" t="s">
        <v>1213</v>
      </c>
      <c r="Q123" s="280" t="s">
        <v>1214</v>
      </c>
      <c r="R123" s="280"/>
      <c r="S123" s="280" t="s">
        <v>1215</v>
      </c>
      <c r="T123" s="280" t="s">
        <v>1216</v>
      </c>
      <c r="U123" s="280" t="s">
        <v>26</v>
      </c>
      <c r="V123" s="280" t="s">
        <v>733</v>
      </c>
      <c r="W123" s="280" t="s">
        <v>805</v>
      </c>
      <c r="X123" s="280">
        <f t="shared" si="4"/>
        <v>10</v>
      </c>
      <c r="Y123" s="273"/>
      <c r="Z123" s="273"/>
    </row>
    <row r="124" ht="148.5" customHeight="1">
      <c r="A124" s="280" t="s">
        <v>191</v>
      </c>
      <c r="B124" s="280" t="s">
        <v>1217</v>
      </c>
      <c r="C124" s="280">
        <v>0.0</v>
      </c>
      <c r="D124" s="280">
        <v>0.0</v>
      </c>
      <c r="E124" s="280">
        <v>1.0</v>
      </c>
      <c r="F124" s="280">
        <v>0.0</v>
      </c>
      <c r="G124" s="280">
        <v>0.0</v>
      </c>
      <c r="H124" s="280">
        <v>0.0</v>
      </c>
      <c r="I124" s="280">
        <v>0.0</v>
      </c>
      <c r="J124" s="280">
        <v>1.0</v>
      </c>
      <c r="K124" s="280"/>
      <c r="L124" s="280" t="s">
        <v>709</v>
      </c>
      <c r="M124" s="280" t="s">
        <v>733</v>
      </c>
      <c r="N124" s="280" t="s">
        <v>932</v>
      </c>
      <c r="O124" s="280" t="s">
        <v>730</v>
      </c>
      <c r="P124" s="280" t="s">
        <v>1218</v>
      </c>
      <c r="Q124" s="280" t="s">
        <v>1219</v>
      </c>
      <c r="R124" s="280"/>
      <c r="S124" s="280" t="s">
        <v>1220</v>
      </c>
      <c r="T124" s="280" t="s">
        <v>1221</v>
      </c>
      <c r="U124" s="280" t="s">
        <v>26</v>
      </c>
      <c r="V124" s="280" t="s">
        <v>733</v>
      </c>
      <c r="W124" s="280" t="s">
        <v>805</v>
      </c>
      <c r="X124" s="280">
        <f t="shared" si="4"/>
        <v>10</v>
      </c>
      <c r="Y124" s="273"/>
      <c r="Z124" s="273"/>
    </row>
    <row r="125" ht="147.0" customHeight="1">
      <c r="A125" s="280" t="s">
        <v>193</v>
      </c>
      <c r="B125" s="280" t="s">
        <v>1222</v>
      </c>
      <c r="C125" s="280">
        <v>0.0</v>
      </c>
      <c r="D125" s="280">
        <v>0.0</v>
      </c>
      <c r="E125" s="280">
        <v>1.0</v>
      </c>
      <c r="F125" s="280">
        <v>0.0</v>
      </c>
      <c r="G125" s="280">
        <v>0.0</v>
      </c>
      <c r="H125" s="280">
        <v>0.0</v>
      </c>
      <c r="I125" s="280">
        <v>0.0</v>
      </c>
      <c r="J125" s="280">
        <v>1.0</v>
      </c>
      <c r="K125" s="280"/>
      <c r="L125" s="280" t="s">
        <v>709</v>
      </c>
      <c r="M125" s="280" t="s">
        <v>733</v>
      </c>
      <c r="N125" s="280" t="s">
        <v>932</v>
      </c>
      <c r="O125" s="280" t="s">
        <v>730</v>
      </c>
      <c r="P125" s="280" t="s">
        <v>1223</v>
      </c>
      <c r="Q125" s="280" t="s">
        <v>1224</v>
      </c>
      <c r="R125" s="280"/>
      <c r="S125" s="280" t="s">
        <v>1225</v>
      </c>
      <c r="T125" s="280" t="s">
        <v>1226</v>
      </c>
      <c r="U125" s="280" t="s">
        <v>26</v>
      </c>
      <c r="V125" s="280" t="s">
        <v>733</v>
      </c>
      <c r="W125" s="280" t="s">
        <v>758</v>
      </c>
      <c r="X125" s="280">
        <f t="shared" si="4"/>
        <v>5</v>
      </c>
      <c r="Y125" s="273"/>
      <c r="Z125" s="273"/>
    </row>
    <row r="126" ht="15.75" customHeight="1">
      <c r="A126" s="280" t="s">
        <v>195</v>
      </c>
      <c r="B126" s="280" t="s">
        <v>1227</v>
      </c>
      <c r="C126" s="280">
        <v>0.0</v>
      </c>
      <c r="D126" s="280">
        <v>0.0</v>
      </c>
      <c r="E126" s="280">
        <v>1.0</v>
      </c>
      <c r="F126" s="280">
        <v>0.0</v>
      </c>
      <c r="G126" s="280">
        <v>0.0</v>
      </c>
      <c r="H126" s="280">
        <v>0.0</v>
      </c>
      <c r="I126" s="280">
        <v>0.0</v>
      </c>
      <c r="J126" s="280">
        <v>0.0</v>
      </c>
      <c r="K126" s="280"/>
      <c r="L126" s="280" t="s">
        <v>709</v>
      </c>
      <c r="M126" s="280" t="s">
        <v>733</v>
      </c>
      <c r="N126" s="280" t="s">
        <v>932</v>
      </c>
      <c r="O126" s="280" t="s">
        <v>730</v>
      </c>
      <c r="P126" s="280" t="s">
        <v>1228</v>
      </c>
      <c r="Q126" s="280" t="s">
        <v>1229</v>
      </c>
      <c r="R126" s="280"/>
      <c r="S126" s="280" t="s">
        <v>1197</v>
      </c>
      <c r="T126" s="280" t="s">
        <v>1198</v>
      </c>
      <c r="U126" s="280" t="s">
        <v>26</v>
      </c>
      <c r="V126" s="280" t="s">
        <v>733</v>
      </c>
      <c r="W126" s="280" t="s">
        <v>805</v>
      </c>
      <c r="X126" s="280">
        <f t="shared" si="4"/>
        <v>10</v>
      </c>
      <c r="Y126" s="273"/>
      <c r="Z126" s="273"/>
    </row>
    <row r="127" ht="15.75" customHeight="1">
      <c r="A127" s="280" t="s">
        <v>197</v>
      </c>
      <c r="B127" s="280" t="s">
        <v>1230</v>
      </c>
      <c r="C127" s="280">
        <v>0.0</v>
      </c>
      <c r="D127" s="280">
        <v>0.0</v>
      </c>
      <c r="E127" s="280">
        <v>1.0</v>
      </c>
      <c r="F127" s="280">
        <v>0.0</v>
      </c>
      <c r="G127" s="280">
        <v>0.0</v>
      </c>
      <c r="H127" s="280">
        <v>0.0</v>
      </c>
      <c r="I127" s="280">
        <v>0.0</v>
      </c>
      <c r="J127" s="280">
        <v>0.0</v>
      </c>
      <c r="K127" s="280"/>
      <c r="L127" s="280" t="s">
        <v>709</v>
      </c>
      <c r="M127" s="280" t="s">
        <v>733</v>
      </c>
      <c r="N127" s="280" t="s">
        <v>932</v>
      </c>
      <c r="O127" s="280" t="s">
        <v>730</v>
      </c>
      <c r="P127" s="280" t="s">
        <v>1231</v>
      </c>
      <c r="Q127" s="280" t="s">
        <v>730</v>
      </c>
      <c r="R127" s="280"/>
      <c r="S127" s="280" t="s">
        <v>1197</v>
      </c>
      <c r="T127" s="280" t="s">
        <v>1232</v>
      </c>
      <c r="U127" s="280" t="s">
        <v>26</v>
      </c>
      <c r="V127" s="280" t="s">
        <v>733</v>
      </c>
      <c r="W127" s="280" t="s">
        <v>805</v>
      </c>
      <c r="X127" s="280">
        <f t="shared" si="4"/>
        <v>10</v>
      </c>
      <c r="Y127" s="273"/>
      <c r="Z127" s="273"/>
    </row>
    <row r="128" ht="15.75" customHeight="1">
      <c r="A128" s="280" t="s">
        <v>198</v>
      </c>
      <c r="B128" s="280" t="s">
        <v>1233</v>
      </c>
      <c r="C128" s="280">
        <v>0.0</v>
      </c>
      <c r="D128" s="280">
        <v>0.0</v>
      </c>
      <c r="E128" s="280">
        <v>1.0</v>
      </c>
      <c r="F128" s="280">
        <v>0.0</v>
      </c>
      <c r="G128" s="280">
        <v>0.0</v>
      </c>
      <c r="H128" s="280">
        <v>0.0</v>
      </c>
      <c r="I128" s="280">
        <v>0.0</v>
      </c>
      <c r="J128" s="280">
        <v>1.0</v>
      </c>
      <c r="K128" s="280"/>
      <c r="L128" s="280" t="s">
        <v>709</v>
      </c>
      <c r="M128" s="280" t="s">
        <v>733</v>
      </c>
      <c r="N128" s="280" t="s">
        <v>932</v>
      </c>
      <c r="O128" s="280" t="s">
        <v>730</v>
      </c>
      <c r="P128" s="280" t="s">
        <v>730</v>
      </c>
      <c r="Q128" s="280" t="s">
        <v>1234</v>
      </c>
      <c r="R128" s="280"/>
      <c r="S128" s="280" t="s">
        <v>1235</v>
      </c>
      <c r="T128" s="280" t="s">
        <v>1236</v>
      </c>
      <c r="U128" s="280" t="s">
        <v>39</v>
      </c>
      <c r="V128" s="280" t="s">
        <v>733</v>
      </c>
      <c r="W128" s="280" t="s">
        <v>805</v>
      </c>
      <c r="X128" s="280">
        <f t="shared" si="4"/>
        <v>10</v>
      </c>
      <c r="Y128" s="273"/>
      <c r="Z128" s="273"/>
    </row>
    <row r="129" ht="408.75" customHeight="1">
      <c r="A129" s="280" t="s">
        <v>199</v>
      </c>
      <c r="B129" s="280" t="s">
        <v>1237</v>
      </c>
      <c r="C129" s="280">
        <v>0.0</v>
      </c>
      <c r="D129" s="280">
        <v>0.0</v>
      </c>
      <c r="E129" s="280">
        <v>1.0</v>
      </c>
      <c r="F129" s="280">
        <v>0.0</v>
      </c>
      <c r="G129" s="280">
        <v>0.0</v>
      </c>
      <c r="H129" s="280">
        <v>0.0</v>
      </c>
      <c r="I129" s="280">
        <v>0.0</v>
      </c>
      <c r="J129" s="280">
        <v>0.0</v>
      </c>
      <c r="K129" s="280"/>
      <c r="L129" s="280" t="s">
        <v>709</v>
      </c>
      <c r="M129" s="280" t="s">
        <v>733</v>
      </c>
      <c r="N129" s="280" t="s">
        <v>932</v>
      </c>
      <c r="O129" s="280" t="s">
        <v>730</v>
      </c>
      <c r="P129" s="280" t="s">
        <v>730</v>
      </c>
      <c r="Q129" s="280" t="s">
        <v>1238</v>
      </c>
      <c r="R129" s="280"/>
      <c r="S129" s="280" t="s">
        <v>1239</v>
      </c>
      <c r="T129" s="280" t="s">
        <v>1240</v>
      </c>
      <c r="U129" s="280" t="s">
        <v>26</v>
      </c>
      <c r="V129" s="280" t="s">
        <v>733</v>
      </c>
      <c r="W129" s="280" t="s">
        <v>805</v>
      </c>
      <c r="X129" s="280">
        <f t="shared" si="4"/>
        <v>10</v>
      </c>
      <c r="Y129" s="273"/>
      <c r="Z129" s="273"/>
    </row>
    <row r="130" ht="294.0" customHeight="1">
      <c r="A130" s="280" t="s">
        <v>201</v>
      </c>
      <c r="B130" s="280" t="s">
        <v>1241</v>
      </c>
      <c r="C130" s="280">
        <v>0.0</v>
      </c>
      <c r="D130" s="280">
        <v>0.0</v>
      </c>
      <c r="E130" s="280">
        <v>1.0</v>
      </c>
      <c r="F130" s="280">
        <v>0.0</v>
      </c>
      <c r="G130" s="280">
        <v>0.0</v>
      </c>
      <c r="H130" s="280">
        <v>0.0</v>
      </c>
      <c r="I130" s="280">
        <v>0.0</v>
      </c>
      <c r="J130" s="280">
        <v>0.0</v>
      </c>
      <c r="K130" s="280"/>
      <c r="L130" s="280" t="s">
        <v>709</v>
      </c>
      <c r="M130" s="280" t="s">
        <v>733</v>
      </c>
      <c r="N130" s="280" t="s">
        <v>932</v>
      </c>
      <c r="O130" s="280" t="s">
        <v>730</v>
      </c>
      <c r="P130" s="280" t="s">
        <v>1242</v>
      </c>
      <c r="Q130" s="280" t="s">
        <v>1243</v>
      </c>
      <c r="R130" s="280"/>
      <c r="S130" s="280" t="s">
        <v>1244</v>
      </c>
      <c r="T130" s="280" t="s">
        <v>1245</v>
      </c>
      <c r="U130" s="280" t="s">
        <v>26</v>
      </c>
      <c r="V130" s="280" t="s">
        <v>733</v>
      </c>
      <c r="W130" s="280" t="s">
        <v>758</v>
      </c>
      <c r="X130" s="280">
        <f t="shared" si="4"/>
        <v>5</v>
      </c>
      <c r="Y130" s="273"/>
      <c r="Z130" s="273"/>
    </row>
    <row r="131" ht="220.5" customHeight="1">
      <c r="A131" s="280" t="s">
        <v>203</v>
      </c>
      <c r="B131" s="280" t="s">
        <v>1246</v>
      </c>
      <c r="C131" s="280">
        <v>0.0</v>
      </c>
      <c r="D131" s="280">
        <v>0.0</v>
      </c>
      <c r="E131" s="280">
        <v>1.0</v>
      </c>
      <c r="F131" s="280">
        <v>0.0</v>
      </c>
      <c r="G131" s="280">
        <v>0.0</v>
      </c>
      <c r="H131" s="280">
        <v>0.0</v>
      </c>
      <c r="I131" s="280">
        <v>0.0</v>
      </c>
      <c r="J131" s="280">
        <v>1.0</v>
      </c>
      <c r="K131" s="280"/>
      <c r="L131" s="280" t="s">
        <v>709</v>
      </c>
      <c r="M131" s="280" t="s">
        <v>733</v>
      </c>
      <c r="N131" s="280" t="s">
        <v>932</v>
      </c>
      <c r="O131" s="280" t="s">
        <v>730</v>
      </c>
      <c r="P131" s="280" t="s">
        <v>1247</v>
      </c>
      <c r="Q131" s="280" t="s">
        <v>1248</v>
      </c>
      <c r="R131" s="280"/>
      <c r="S131" s="280" t="s">
        <v>1249</v>
      </c>
      <c r="T131" s="280" t="s">
        <v>1189</v>
      </c>
      <c r="U131" s="280" t="s">
        <v>26</v>
      </c>
      <c r="V131" s="280" t="s">
        <v>733</v>
      </c>
      <c r="W131" s="280" t="s">
        <v>758</v>
      </c>
      <c r="X131" s="280">
        <f t="shared" si="4"/>
        <v>5</v>
      </c>
      <c r="Y131" s="273"/>
      <c r="Z131" s="273"/>
    </row>
    <row r="132" ht="15.75" customHeight="1">
      <c r="A132" s="280" t="s">
        <v>205</v>
      </c>
      <c r="B132" s="280" t="s">
        <v>1250</v>
      </c>
      <c r="C132" s="280">
        <v>0.0</v>
      </c>
      <c r="D132" s="280">
        <v>0.0</v>
      </c>
      <c r="E132" s="280">
        <v>1.0</v>
      </c>
      <c r="F132" s="280">
        <v>0.0</v>
      </c>
      <c r="G132" s="280">
        <v>0.0</v>
      </c>
      <c r="H132" s="280">
        <v>0.0</v>
      </c>
      <c r="I132" s="280">
        <v>0.0</v>
      </c>
      <c r="J132" s="280">
        <v>1.0</v>
      </c>
      <c r="K132" s="280"/>
      <c r="L132" s="280" t="s">
        <v>709</v>
      </c>
      <c r="M132" s="280" t="s">
        <v>733</v>
      </c>
      <c r="N132" s="280" t="s">
        <v>932</v>
      </c>
      <c r="O132" s="280" t="s">
        <v>730</v>
      </c>
      <c r="P132" s="280" t="s">
        <v>1251</v>
      </c>
      <c r="Q132" s="280" t="s">
        <v>1252</v>
      </c>
      <c r="R132" s="280"/>
      <c r="S132" s="280" t="s">
        <v>1188</v>
      </c>
      <c r="T132" s="280" t="s">
        <v>1189</v>
      </c>
      <c r="U132" s="280" t="s">
        <v>26</v>
      </c>
      <c r="V132" s="280" t="s">
        <v>733</v>
      </c>
      <c r="W132" s="280" t="s">
        <v>758</v>
      </c>
      <c r="X132" s="280">
        <f t="shared" si="4"/>
        <v>5</v>
      </c>
      <c r="Y132" s="273"/>
      <c r="Z132" s="273"/>
    </row>
    <row r="133" ht="15.75" customHeight="1">
      <c r="A133" s="280" t="s">
        <v>207</v>
      </c>
      <c r="B133" s="280" t="s">
        <v>1253</v>
      </c>
      <c r="C133" s="280">
        <v>0.0</v>
      </c>
      <c r="D133" s="280">
        <v>0.0</v>
      </c>
      <c r="E133" s="280">
        <v>1.0</v>
      </c>
      <c r="F133" s="280">
        <v>0.0</v>
      </c>
      <c r="G133" s="280">
        <v>0.0</v>
      </c>
      <c r="H133" s="280">
        <v>0.0</v>
      </c>
      <c r="I133" s="280">
        <v>0.0</v>
      </c>
      <c r="J133" s="280">
        <v>1.0</v>
      </c>
      <c r="K133" s="280"/>
      <c r="L133" s="280" t="s">
        <v>709</v>
      </c>
      <c r="M133" s="280" t="s">
        <v>733</v>
      </c>
      <c r="N133" s="280" t="s">
        <v>932</v>
      </c>
      <c r="O133" s="280" t="s">
        <v>1254</v>
      </c>
      <c r="P133" s="280" t="s">
        <v>1255</v>
      </c>
      <c r="Q133" s="280" t="s">
        <v>1256</v>
      </c>
      <c r="R133" s="280"/>
      <c r="S133" s="280" t="s">
        <v>1257</v>
      </c>
      <c r="T133" s="280" t="s">
        <v>1258</v>
      </c>
      <c r="U133" s="280" t="s">
        <v>26</v>
      </c>
      <c r="V133" s="280" t="s">
        <v>733</v>
      </c>
      <c r="W133" s="280" t="s">
        <v>758</v>
      </c>
      <c r="X133" s="280">
        <f t="shared" si="4"/>
        <v>5</v>
      </c>
      <c r="Y133" s="273"/>
      <c r="Z133" s="273"/>
    </row>
    <row r="134" ht="15.75" customHeight="1">
      <c r="A134" s="280" t="s">
        <v>209</v>
      </c>
      <c r="B134" s="280" t="s">
        <v>1259</v>
      </c>
      <c r="C134" s="280">
        <v>0.0</v>
      </c>
      <c r="D134" s="280">
        <v>0.0</v>
      </c>
      <c r="E134" s="280">
        <v>1.0</v>
      </c>
      <c r="F134" s="280">
        <v>0.0</v>
      </c>
      <c r="G134" s="280">
        <v>0.0</v>
      </c>
      <c r="H134" s="280">
        <v>0.0</v>
      </c>
      <c r="I134" s="280">
        <v>0.0</v>
      </c>
      <c r="J134" s="280">
        <v>0.0</v>
      </c>
      <c r="K134" s="280"/>
      <c r="L134" s="280" t="s">
        <v>709</v>
      </c>
      <c r="M134" s="280" t="s">
        <v>733</v>
      </c>
      <c r="N134" s="280" t="s">
        <v>932</v>
      </c>
      <c r="O134" s="280" t="s">
        <v>1260</v>
      </c>
      <c r="P134" s="280" t="s">
        <v>1260</v>
      </c>
      <c r="Q134" s="280" t="s">
        <v>1260</v>
      </c>
      <c r="R134" s="280"/>
      <c r="S134" s="280" t="s">
        <v>1261</v>
      </c>
      <c r="T134" s="280" t="s">
        <v>1262</v>
      </c>
      <c r="U134" s="280" t="s">
        <v>26</v>
      </c>
      <c r="V134" s="280" t="s">
        <v>733</v>
      </c>
      <c r="W134" s="280" t="s">
        <v>758</v>
      </c>
      <c r="X134" s="280">
        <f t="shared" si="4"/>
        <v>5</v>
      </c>
      <c r="Y134" s="273"/>
      <c r="Z134" s="273"/>
    </row>
    <row r="135" ht="15.75" customHeight="1">
      <c r="A135" s="281" t="s">
        <v>239</v>
      </c>
      <c r="B135" s="280" t="s">
        <v>1263</v>
      </c>
      <c r="C135" s="280">
        <v>0.0</v>
      </c>
      <c r="D135" s="280">
        <v>0.0</v>
      </c>
      <c r="E135" s="280">
        <v>0.0</v>
      </c>
      <c r="F135" s="280">
        <v>1.0</v>
      </c>
      <c r="G135" s="280">
        <v>0.0</v>
      </c>
      <c r="H135" s="280">
        <v>0.0</v>
      </c>
      <c r="I135" s="280">
        <v>0.0</v>
      </c>
      <c r="J135" s="280">
        <v>1.0</v>
      </c>
      <c r="K135" s="280"/>
      <c r="L135" s="280" t="s">
        <v>731</v>
      </c>
      <c r="M135" s="280" t="s">
        <v>733</v>
      </c>
      <c r="N135" s="280" t="s">
        <v>1264</v>
      </c>
      <c r="O135" s="280" t="s">
        <v>1265</v>
      </c>
      <c r="P135" s="280" t="s">
        <v>1265</v>
      </c>
      <c r="Q135" s="280" t="s">
        <v>1265</v>
      </c>
      <c r="R135" s="280"/>
      <c r="S135" s="280" t="s">
        <v>1266</v>
      </c>
      <c r="T135" s="280" t="s">
        <v>1267</v>
      </c>
      <c r="U135" s="280" t="s">
        <v>731</v>
      </c>
      <c r="V135" s="280" t="s">
        <v>733</v>
      </c>
      <c r="W135" s="280"/>
      <c r="X135" s="280"/>
      <c r="Y135" s="273"/>
      <c r="Z135" s="273"/>
    </row>
    <row r="136" ht="15.75" customHeight="1">
      <c r="A136" s="280" t="s">
        <v>242</v>
      </c>
      <c r="B136" s="280" t="s">
        <v>1268</v>
      </c>
      <c r="C136" s="280">
        <v>0.0</v>
      </c>
      <c r="D136" s="280">
        <v>0.0</v>
      </c>
      <c r="E136" s="280">
        <v>0.0</v>
      </c>
      <c r="F136" s="280">
        <v>1.0</v>
      </c>
      <c r="G136" s="280">
        <v>0.0</v>
      </c>
      <c r="H136" s="280">
        <v>0.0</v>
      </c>
      <c r="I136" s="280">
        <v>0.0</v>
      </c>
      <c r="J136" s="280">
        <v>0.0</v>
      </c>
      <c r="K136" s="280"/>
      <c r="L136" s="280" t="s">
        <v>931</v>
      </c>
      <c r="M136" s="280" t="s">
        <v>733</v>
      </c>
      <c r="N136" s="280" t="s">
        <v>730</v>
      </c>
      <c r="O136" s="280" t="s">
        <v>730</v>
      </c>
      <c r="P136" s="280" t="s">
        <v>730</v>
      </c>
      <c r="Q136" s="280" t="s">
        <v>1269</v>
      </c>
      <c r="R136" s="280"/>
      <c r="S136" s="280" t="s">
        <v>1270</v>
      </c>
      <c r="T136" s="280" t="s">
        <v>1271</v>
      </c>
      <c r="U136" s="280" t="s">
        <v>26</v>
      </c>
      <c r="V136" s="280" t="s">
        <v>733</v>
      </c>
      <c r="W136" s="280" t="s">
        <v>805</v>
      </c>
      <c r="X136" s="280">
        <f t="shared" ref="X136:X159" si="5">IF($W136="Critical Importance",20,IF($W136="Minor Importance",5,10))</f>
        <v>10</v>
      </c>
      <c r="Y136" s="273"/>
      <c r="Z136" s="273"/>
    </row>
    <row r="137" ht="339.75" customHeight="1">
      <c r="A137" s="281" t="s">
        <v>243</v>
      </c>
      <c r="B137" s="280" t="s">
        <v>1272</v>
      </c>
      <c r="C137" s="280">
        <v>0.0</v>
      </c>
      <c r="D137" s="280">
        <v>0.0</v>
      </c>
      <c r="E137" s="280">
        <v>0.0</v>
      </c>
      <c r="F137" s="280">
        <v>1.0</v>
      </c>
      <c r="G137" s="280">
        <v>0.0</v>
      </c>
      <c r="H137" s="280">
        <v>0.0</v>
      </c>
      <c r="I137" s="280">
        <v>0.0</v>
      </c>
      <c r="J137" s="280">
        <v>1.0</v>
      </c>
      <c r="K137" s="280"/>
      <c r="L137" s="280" t="s">
        <v>931</v>
      </c>
      <c r="M137" s="280" t="s">
        <v>733</v>
      </c>
      <c r="N137" s="280" t="s">
        <v>730</v>
      </c>
      <c r="O137" s="280" t="s">
        <v>1273</v>
      </c>
      <c r="P137" s="280" t="s">
        <v>1274</v>
      </c>
      <c r="Q137" s="280" t="s">
        <v>1273</v>
      </c>
      <c r="R137" s="280"/>
      <c r="S137" s="280" t="s">
        <v>1275</v>
      </c>
      <c r="T137" s="280" t="s">
        <v>1276</v>
      </c>
      <c r="U137" s="280" t="s">
        <v>26</v>
      </c>
      <c r="V137" s="280" t="s">
        <v>733</v>
      </c>
      <c r="W137" s="280" t="s">
        <v>805</v>
      </c>
      <c r="X137" s="280">
        <f t="shared" si="5"/>
        <v>10</v>
      </c>
      <c r="Y137" s="273"/>
      <c r="Z137" s="273"/>
    </row>
    <row r="138" ht="186.0" customHeight="1">
      <c r="A138" s="280" t="s">
        <v>245</v>
      </c>
      <c r="B138" s="280" t="s">
        <v>1277</v>
      </c>
      <c r="C138" s="280">
        <v>0.0</v>
      </c>
      <c r="D138" s="280">
        <v>0.0</v>
      </c>
      <c r="E138" s="280">
        <v>0.0</v>
      </c>
      <c r="F138" s="280">
        <v>1.0</v>
      </c>
      <c r="G138" s="280">
        <v>0.0</v>
      </c>
      <c r="H138" s="280">
        <v>0.0</v>
      </c>
      <c r="I138" s="280">
        <v>0.0</v>
      </c>
      <c r="J138" s="280">
        <v>0.0</v>
      </c>
      <c r="K138" s="280"/>
      <c r="L138" s="280" t="s">
        <v>931</v>
      </c>
      <c r="M138" s="280" t="s">
        <v>733</v>
      </c>
      <c r="N138" s="280" t="s">
        <v>730</v>
      </c>
      <c r="O138" s="280" t="s">
        <v>730</v>
      </c>
      <c r="P138" s="280" t="s">
        <v>1278</v>
      </c>
      <c r="Q138" s="280" t="s">
        <v>1279</v>
      </c>
      <c r="R138" s="280"/>
      <c r="S138" s="280" t="s">
        <v>1280</v>
      </c>
      <c r="T138" s="280" t="s">
        <v>1281</v>
      </c>
      <c r="U138" s="280" t="s">
        <v>26</v>
      </c>
      <c r="V138" s="280" t="s">
        <v>733</v>
      </c>
      <c r="W138" s="280" t="s">
        <v>805</v>
      </c>
      <c r="X138" s="280">
        <f t="shared" si="5"/>
        <v>10</v>
      </c>
      <c r="Y138" s="273"/>
      <c r="Z138" s="273"/>
    </row>
    <row r="139" ht="15.75" customHeight="1">
      <c r="A139" s="281" t="s">
        <v>246</v>
      </c>
      <c r="B139" s="280" t="s">
        <v>1282</v>
      </c>
      <c r="C139" s="280">
        <v>0.0</v>
      </c>
      <c r="D139" s="280">
        <v>0.0</v>
      </c>
      <c r="E139" s="280">
        <v>0.0</v>
      </c>
      <c r="F139" s="280">
        <v>1.0</v>
      </c>
      <c r="G139" s="280">
        <v>0.0</v>
      </c>
      <c r="H139" s="280">
        <v>0.0</v>
      </c>
      <c r="I139" s="280">
        <v>0.0</v>
      </c>
      <c r="J139" s="280">
        <v>0.0</v>
      </c>
      <c r="K139" s="280"/>
      <c r="L139" s="280" t="s">
        <v>931</v>
      </c>
      <c r="M139" s="280" t="s">
        <v>733</v>
      </c>
      <c r="N139" s="280" t="s">
        <v>730</v>
      </c>
      <c r="O139" s="280" t="s">
        <v>730</v>
      </c>
      <c r="P139" s="280" t="s">
        <v>1283</v>
      </c>
      <c r="Q139" s="280" t="s">
        <v>1284</v>
      </c>
      <c r="R139" s="280"/>
      <c r="S139" s="280" t="s">
        <v>1285</v>
      </c>
      <c r="T139" s="280" t="s">
        <v>1286</v>
      </c>
      <c r="U139" s="280" t="s">
        <v>26</v>
      </c>
      <c r="V139" s="280" t="s">
        <v>733</v>
      </c>
      <c r="W139" s="280" t="s">
        <v>805</v>
      </c>
      <c r="X139" s="280">
        <f t="shared" si="5"/>
        <v>10</v>
      </c>
      <c r="Y139" s="273"/>
      <c r="Z139" s="273"/>
    </row>
    <row r="140" ht="15.75" customHeight="1">
      <c r="A140" s="280" t="s">
        <v>247</v>
      </c>
      <c r="B140" s="280" t="s">
        <v>1287</v>
      </c>
      <c r="C140" s="280">
        <v>0.0</v>
      </c>
      <c r="D140" s="280">
        <v>0.0</v>
      </c>
      <c r="E140" s="280">
        <v>0.0</v>
      </c>
      <c r="F140" s="280">
        <v>1.0</v>
      </c>
      <c r="G140" s="280">
        <v>0.0</v>
      </c>
      <c r="H140" s="280">
        <v>0.0</v>
      </c>
      <c r="I140" s="280">
        <v>0.0</v>
      </c>
      <c r="J140" s="280">
        <v>0.0</v>
      </c>
      <c r="K140" s="280"/>
      <c r="L140" s="280" t="s">
        <v>931</v>
      </c>
      <c r="M140" s="280" t="s">
        <v>733</v>
      </c>
      <c r="N140" s="280" t="s">
        <v>730</v>
      </c>
      <c r="O140" s="280" t="s">
        <v>730</v>
      </c>
      <c r="P140" s="280" t="s">
        <v>1288</v>
      </c>
      <c r="Q140" s="280" t="s">
        <v>730</v>
      </c>
      <c r="R140" s="280"/>
      <c r="S140" s="280" t="s">
        <v>1285</v>
      </c>
      <c r="T140" s="280" t="s">
        <v>1286</v>
      </c>
      <c r="U140" s="280" t="s">
        <v>26</v>
      </c>
      <c r="V140" s="280" t="s">
        <v>733</v>
      </c>
      <c r="W140" s="280" t="s">
        <v>749</v>
      </c>
      <c r="X140" s="280">
        <f t="shared" si="5"/>
        <v>20</v>
      </c>
      <c r="Y140" s="273"/>
      <c r="Z140" s="273"/>
    </row>
    <row r="141" ht="214.5" customHeight="1">
      <c r="A141" s="281" t="s">
        <v>248</v>
      </c>
      <c r="B141" s="280" t="s">
        <v>1289</v>
      </c>
      <c r="C141" s="280">
        <v>0.0</v>
      </c>
      <c r="D141" s="280">
        <v>0.0</v>
      </c>
      <c r="E141" s="280">
        <v>0.0</v>
      </c>
      <c r="F141" s="280">
        <v>1.0</v>
      </c>
      <c r="G141" s="280">
        <v>0.0</v>
      </c>
      <c r="H141" s="280">
        <v>0.0</v>
      </c>
      <c r="I141" s="280">
        <v>0.0</v>
      </c>
      <c r="J141" s="280">
        <v>0.0</v>
      </c>
      <c r="K141" s="280"/>
      <c r="L141" s="280" t="s">
        <v>931</v>
      </c>
      <c r="M141" s="280" t="s">
        <v>733</v>
      </c>
      <c r="N141" s="280" t="s">
        <v>730</v>
      </c>
      <c r="O141" s="280" t="s">
        <v>730</v>
      </c>
      <c r="P141" s="280" t="s">
        <v>1290</v>
      </c>
      <c r="Q141" s="280" t="s">
        <v>1291</v>
      </c>
      <c r="R141" s="280"/>
      <c r="S141" s="280" t="s">
        <v>1292</v>
      </c>
      <c r="T141" s="280" t="s">
        <v>1293</v>
      </c>
      <c r="U141" s="280" t="s">
        <v>26</v>
      </c>
      <c r="V141" s="280" t="s">
        <v>733</v>
      </c>
      <c r="W141" s="280" t="s">
        <v>805</v>
      </c>
      <c r="X141" s="280">
        <f t="shared" si="5"/>
        <v>10</v>
      </c>
      <c r="Y141" s="273"/>
      <c r="Z141" s="273"/>
    </row>
    <row r="142" ht="15.75" customHeight="1">
      <c r="A142" s="280" t="s">
        <v>250</v>
      </c>
      <c r="B142" s="280" t="s">
        <v>1294</v>
      </c>
      <c r="C142" s="280">
        <v>0.0</v>
      </c>
      <c r="D142" s="280">
        <v>0.0</v>
      </c>
      <c r="E142" s="280">
        <v>0.0</v>
      </c>
      <c r="F142" s="280">
        <v>1.0</v>
      </c>
      <c r="G142" s="280">
        <v>0.0</v>
      </c>
      <c r="H142" s="280">
        <v>0.0</v>
      </c>
      <c r="I142" s="280">
        <v>0.0</v>
      </c>
      <c r="J142" s="280">
        <v>0.0</v>
      </c>
      <c r="K142" s="280"/>
      <c r="L142" s="280" t="s">
        <v>931</v>
      </c>
      <c r="M142" s="280" t="s">
        <v>733</v>
      </c>
      <c r="N142" s="280" t="s">
        <v>730</v>
      </c>
      <c r="O142" s="280" t="s">
        <v>730</v>
      </c>
      <c r="P142" s="280" t="s">
        <v>1295</v>
      </c>
      <c r="Q142" s="280" t="s">
        <v>1296</v>
      </c>
      <c r="R142" s="280"/>
      <c r="S142" s="280" t="s">
        <v>1297</v>
      </c>
      <c r="T142" s="280" t="s">
        <v>1298</v>
      </c>
      <c r="U142" s="280" t="s">
        <v>26</v>
      </c>
      <c r="V142" s="280" t="s">
        <v>733</v>
      </c>
      <c r="W142" s="280" t="s">
        <v>805</v>
      </c>
      <c r="X142" s="280">
        <f t="shared" si="5"/>
        <v>10</v>
      </c>
      <c r="Y142" s="273"/>
      <c r="Z142" s="273"/>
    </row>
    <row r="143" ht="15.75" customHeight="1">
      <c r="A143" s="281" t="s">
        <v>252</v>
      </c>
      <c r="B143" s="280" t="s">
        <v>1299</v>
      </c>
      <c r="C143" s="280">
        <v>0.0</v>
      </c>
      <c r="D143" s="280">
        <v>0.0</v>
      </c>
      <c r="E143" s="280">
        <v>0.0</v>
      </c>
      <c r="F143" s="280">
        <v>1.0</v>
      </c>
      <c r="G143" s="280">
        <v>0.0</v>
      </c>
      <c r="H143" s="280">
        <v>0.0</v>
      </c>
      <c r="I143" s="280">
        <v>0.0</v>
      </c>
      <c r="J143" s="280">
        <v>0.0</v>
      </c>
      <c r="K143" s="280"/>
      <c r="L143" s="280" t="s">
        <v>931</v>
      </c>
      <c r="M143" s="280" t="s">
        <v>733</v>
      </c>
      <c r="N143" s="280" t="s">
        <v>730</v>
      </c>
      <c r="O143" s="280" t="s">
        <v>730</v>
      </c>
      <c r="P143" s="280" t="s">
        <v>1300</v>
      </c>
      <c r="Q143" s="280" t="s">
        <v>1301</v>
      </c>
      <c r="R143" s="280"/>
      <c r="S143" s="280" t="s">
        <v>1297</v>
      </c>
      <c r="T143" s="280" t="s">
        <v>1298</v>
      </c>
      <c r="U143" s="280" t="s">
        <v>26</v>
      </c>
      <c r="V143" s="280" t="s">
        <v>733</v>
      </c>
      <c r="W143" s="280" t="s">
        <v>805</v>
      </c>
      <c r="X143" s="280">
        <f t="shared" si="5"/>
        <v>10</v>
      </c>
      <c r="Y143" s="273"/>
      <c r="Z143" s="273"/>
    </row>
    <row r="144" ht="192.75" customHeight="1">
      <c r="A144" s="280" t="s">
        <v>253</v>
      </c>
      <c r="B144" s="280" t="s">
        <v>1302</v>
      </c>
      <c r="C144" s="280">
        <v>0.0</v>
      </c>
      <c r="D144" s="280">
        <v>0.0</v>
      </c>
      <c r="E144" s="280">
        <v>0.0</v>
      </c>
      <c r="F144" s="280">
        <v>1.0</v>
      </c>
      <c r="G144" s="280">
        <v>0.0</v>
      </c>
      <c r="H144" s="280">
        <v>0.0</v>
      </c>
      <c r="I144" s="280">
        <v>0.0</v>
      </c>
      <c r="J144" s="280">
        <v>0.0</v>
      </c>
      <c r="K144" s="280"/>
      <c r="L144" s="280" t="s">
        <v>931</v>
      </c>
      <c r="M144" s="280" t="s">
        <v>733</v>
      </c>
      <c r="N144" s="280" t="s">
        <v>730</v>
      </c>
      <c r="O144" s="280" t="s">
        <v>730</v>
      </c>
      <c r="P144" s="280" t="s">
        <v>1303</v>
      </c>
      <c r="Q144" s="280" t="s">
        <v>1304</v>
      </c>
      <c r="R144" s="280"/>
      <c r="S144" s="280" t="s">
        <v>1305</v>
      </c>
      <c r="T144" s="280" t="s">
        <v>1306</v>
      </c>
      <c r="U144" s="280" t="s">
        <v>26</v>
      </c>
      <c r="V144" s="280" t="s">
        <v>733</v>
      </c>
      <c r="W144" s="280" t="s">
        <v>749</v>
      </c>
      <c r="X144" s="280">
        <f t="shared" si="5"/>
        <v>20</v>
      </c>
      <c r="Y144" s="273"/>
      <c r="Z144" s="273"/>
    </row>
    <row r="145" ht="15.75" customHeight="1">
      <c r="A145" s="281" t="s">
        <v>254</v>
      </c>
      <c r="B145" s="280" t="s">
        <v>1307</v>
      </c>
      <c r="C145" s="280">
        <v>0.0</v>
      </c>
      <c r="D145" s="280">
        <v>0.0</v>
      </c>
      <c r="E145" s="280">
        <v>0.0</v>
      </c>
      <c r="F145" s="280">
        <v>1.0</v>
      </c>
      <c r="G145" s="280">
        <v>0.0</v>
      </c>
      <c r="H145" s="280">
        <v>0.0</v>
      </c>
      <c r="I145" s="280">
        <v>0.0</v>
      </c>
      <c r="J145" s="280">
        <v>0.0</v>
      </c>
      <c r="K145" s="280"/>
      <c r="L145" s="280" t="s">
        <v>931</v>
      </c>
      <c r="M145" s="280" t="s">
        <v>733</v>
      </c>
      <c r="N145" s="280" t="s">
        <v>730</v>
      </c>
      <c r="O145" s="280"/>
      <c r="P145" s="280" t="s">
        <v>730</v>
      </c>
      <c r="Q145" s="280" t="s">
        <v>730</v>
      </c>
      <c r="R145" s="280"/>
      <c r="S145" s="280" t="s">
        <v>1308</v>
      </c>
      <c r="T145" s="280" t="s">
        <v>1309</v>
      </c>
      <c r="U145" s="280" t="s">
        <v>26</v>
      </c>
      <c r="V145" s="280" t="s">
        <v>733</v>
      </c>
      <c r="W145" s="280" t="s">
        <v>805</v>
      </c>
      <c r="X145" s="280">
        <f t="shared" si="5"/>
        <v>10</v>
      </c>
      <c r="Y145" s="273"/>
      <c r="Z145" s="273"/>
    </row>
    <row r="146" ht="15.75" customHeight="1">
      <c r="A146" s="280" t="s">
        <v>255</v>
      </c>
      <c r="B146" s="280" t="s">
        <v>1310</v>
      </c>
      <c r="C146" s="280">
        <v>0.0</v>
      </c>
      <c r="D146" s="280">
        <v>0.0</v>
      </c>
      <c r="E146" s="280">
        <v>0.0</v>
      </c>
      <c r="F146" s="280">
        <v>1.0</v>
      </c>
      <c r="G146" s="280">
        <v>0.0</v>
      </c>
      <c r="H146" s="280">
        <v>0.0</v>
      </c>
      <c r="I146" s="280">
        <v>0.0</v>
      </c>
      <c r="J146" s="280">
        <v>0.0</v>
      </c>
      <c r="K146" s="280"/>
      <c r="L146" s="280" t="s">
        <v>931</v>
      </c>
      <c r="M146" s="280" t="s">
        <v>733</v>
      </c>
      <c r="N146" s="280" t="s">
        <v>730</v>
      </c>
      <c r="O146" s="280" t="s">
        <v>1311</v>
      </c>
      <c r="P146" s="280" t="s">
        <v>1311</v>
      </c>
      <c r="Q146" s="280" t="s">
        <v>1312</v>
      </c>
      <c r="R146" s="280"/>
      <c r="S146" s="280" t="s">
        <v>1297</v>
      </c>
      <c r="T146" s="280" t="s">
        <v>1298</v>
      </c>
      <c r="U146" s="280" t="s">
        <v>26</v>
      </c>
      <c r="V146" s="280" t="s">
        <v>733</v>
      </c>
      <c r="W146" s="280" t="s">
        <v>805</v>
      </c>
      <c r="X146" s="280">
        <f t="shared" si="5"/>
        <v>10</v>
      </c>
      <c r="Y146" s="273"/>
      <c r="Z146" s="273"/>
    </row>
    <row r="147" ht="15.75" customHeight="1">
      <c r="A147" s="281" t="s">
        <v>256</v>
      </c>
      <c r="B147" s="280" t="s">
        <v>1313</v>
      </c>
      <c r="C147" s="280">
        <v>0.0</v>
      </c>
      <c r="D147" s="280">
        <v>0.0</v>
      </c>
      <c r="E147" s="280">
        <v>0.0</v>
      </c>
      <c r="F147" s="280">
        <v>1.0</v>
      </c>
      <c r="G147" s="280">
        <v>0.0</v>
      </c>
      <c r="H147" s="280">
        <v>0.0</v>
      </c>
      <c r="I147" s="280">
        <v>0.0</v>
      </c>
      <c r="J147" s="280">
        <v>0.0</v>
      </c>
      <c r="K147" s="280"/>
      <c r="L147" s="280" t="s">
        <v>931</v>
      </c>
      <c r="M147" s="280" t="s">
        <v>733</v>
      </c>
      <c r="N147" s="280" t="s">
        <v>730</v>
      </c>
      <c r="O147" s="280" t="s">
        <v>730</v>
      </c>
      <c r="P147" s="280" t="s">
        <v>1314</v>
      </c>
      <c r="Q147" s="280" t="s">
        <v>1315</v>
      </c>
      <c r="R147" s="280"/>
      <c r="S147" s="280" t="s">
        <v>1297</v>
      </c>
      <c r="T147" s="280" t="s">
        <v>1298</v>
      </c>
      <c r="U147" s="280" t="s">
        <v>26</v>
      </c>
      <c r="V147" s="280" t="s">
        <v>733</v>
      </c>
      <c r="W147" s="280" t="s">
        <v>805</v>
      </c>
      <c r="X147" s="280">
        <f t="shared" si="5"/>
        <v>10</v>
      </c>
      <c r="Y147" s="273"/>
      <c r="Z147" s="273"/>
    </row>
    <row r="148" ht="15.75" customHeight="1">
      <c r="A148" s="280" t="s">
        <v>257</v>
      </c>
      <c r="B148" s="280" t="s">
        <v>1316</v>
      </c>
      <c r="C148" s="280">
        <v>0.0</v>
      </c>
      <c r="D148" s="280">
        <v>0.0</v>
      </c>
      <c r="E148" s="280">
        <v>0.0</v>
      </c>
      <c r="F148" s="280">
        <v>1.0</v>
      </c>
      <c r="G148" s="280">
        <v>0.0</v>
      </c>
      <c r="H148" s="280">
        <v>0.0</v>
      </c>
      <c r="I148" s="280">
        <v>0.0</v>
      </c>
      <c r="J148" s="280">
        <v>0.0</v>
      </c>
      <c r="K148" s="280"/>
      <c r="L148" s="280" t="s">
        <v>931</v>
      </c>
      <c r="M148" s="280" t="s">
        <v>733</v>
      </c>
      <c r="N148" s="280" t="s">
        <v>730</v>
      </c>
      <c r="O148" s="280" t="s">
        <v>730</v>
      </c>
      <c r="P148" s="280" t="s">
        <v>1317</v>
      </c>
      <c r="Q148" s="280" t="s">
        <v>1318</v>
      </c>
      <c r="R148" s="280"/>
      <c r="S148" s="280" t="s">
        <v>1319</v>
      </c>
      <c r="T148" s="280" t="s">
        <v>1077</v>
      </c>
      <c r="U148" s="280" t="s">
        <v>26</v>
      </c>
      <c r="V148" s="280" t="s">
        <v>733</v>
      </c>
      <c r="W148" s="280" t="s">
        <v>805</v>
      </c>
      <c r="X148" s="280">
        <f t="shared" si="5"/>
        <v>10</v>
      </c>
      <c r="Y148" s="273"/>
      <c r="Z148" s="273"/>
    </row>
    <row r="149" ht="15.75" customHeight="1">
      <c r="A149" s="281" t="s">
        <v>259</v>
      </c>
      <c r="B149" s="280" t="s">
        <v>1320</v>
      </c>
      <c r="C149" s="280">
        <v>0.0</v>
      </c>
      <c r="D149" s="280">
        <v>0.0</v>
      </c>
      <c r="E149" s="280">
        <v>0.0</v>
      </c>
      <c r="F149" s="280">
        <v>1.0</v>
      </c>
      <c r="G149" s="280">
        <v>0.0</v>
      </c>
      <c r="H149" s="280">
        <v>0.0</v>
      </c>
      <c r="I149" s="280">
        <v>0.0</v>
      </c>
      <c r="J149" s="280">
        <v>0.0</v>
      </c>
      <c r="K149" s="280"/>
      <c r="L149" s="280" t="s">
        <v>931</v>
      </c>
      <c r="M149" s="280" t="s">
        <v>733</v>
      </c>
      <c r="N149" s="280" t="s">
        <v>730</v>
      </c>
      <c r="O149" s="280" t="s">
        <v>730</v>
      </c>
      <c r="P149" s="280" t="s">
        <v>1321</v>
      </c>
      <c r="Q149" s="280" t="s">
        <v>730</v>
      </c>
      <c r="R149" s="280"/>
      <c r="S149" s="280" t="s">
        <v>1322</v>
      </c>
      <c r="T149" s="280" t="s">
        <v>1323</v>
      </c>
      <c r="U149" s="280" t="s">
        <v>26</v>
      </c>
      <c r="V149" s="280" t="s">
        <v>733</v>
      </c>
      <c r="W149" s="280" t="s">
        <v>805</v>
      </c>
      <c r="X149" s="280">
        <f t="shared" si="5"/>
        <v>10</v>
      </c>
      <c r="Y149" s="273"/>
      <c r="Z149" s="273"/>
    </row>
    <row r="150" ht="15.75" customHeight="1">
      <c r="A150" s="280" t="s">
        <v>261</v>
      </c>
      <c r="B150" s="280" t="s">
        <v>1324</v>
      </c>
      <c r="C150" s="280">
        <v>0.0</v>
      </c>
      <c r="D150" s="280">
        <v>0.0</v>
      </c>
      <c r="E150" s="280">
        <v>0.0</v>
      </c>
      <c r="F150" s="280">
        <v>1.0</v>
      </c>
      <c r="G150" s="280">
        <v>0.0</v>
      </c>
      <c r="H150" s="280">
        <v>0.0</v>
      </c>
      <c r="I150" s="280">
        <v>0.0</v>
      </c>
      <c r="J150" s="280">
        <v>0.0</v>
      </c>
      <c r="K150" s="280"/>
      <c r="L150" s="280" t="s">
        <v>931</v>
      </c>
      <c r="M150" s="280" t="s">
        <v>733</v>
      </c>
      <c r="N150" s="280" t="s">
        <v>730</v>
      </c>
      <c r="O150" s="280" t="s">
        <v>1325</v>
      </c>
      <c r="P150" s="280" t="s">
        <v>1325</v>
      </c>
      <c r="Q150" s="280" t="s">
        <v>1325</v>
      </c>
      <c r="R150" s="280"/>
      <c r="S150" s="280" t="s">
        <v>1261</v>
      </c>
      <c r="T150" s="280" t="s">
        <v>1262</v>
      </c>
      <c r="U150" s="280" t="s">
        <v>39</v>
      </c>
      <c r="V150" s="280" t="s">
        <v>733</v>
      </c>
      <c r="W150" s="280" t="s">
        <v>805</v>
      </c>
      <c r="X150" s="280">
        <f t="shared" si="5"/>
        <v>10</v>
      </c>
      <c r="Y150" s="273"/>
      <c r="Z150" s="273"/>
    </row>
    <row r="151" ht="183.0" customHeight="1">
      <c r="A151" s="280" t="s">
        <v>263</v>
      </c>
      <c r="B151" s="280" t="s">
        <v>1326</v>
      </c>
      <c r="C151" s="280">
        <v>0.0</v>
      </c>
      <c r="D151" s="280">
        <v>0.0</v>
      </c>
      <c r="E151" s="280">
        <v>0.0</v>
      </c>
      <c r="F151" s="280">
        <v>1.0</v>
      </c>
      <c r="G151" s="280">
        <v>0.0</v>
      </c>
      <c r="H151" s="280">
        <v>0.0</v>
      </c>
      <c r="I151" s="280">
        <v>0.0</v>
      </c>
      <c r="J151" s="280">
        <v>1.0</v>
      </c>
      <c r="K151" s="280"/>
      <c r="L151" s="280" t="s">
        <v>931</v>
      </c>
      <c r="M151" s="280" t="s">
        <v>733</v>
      </c>
      <c r="N151" s="280" t="s">
        <v>932</v>
      </c>
      <c r="O151" s="280" t="s">
        <v>730</v>
      </c>
      <c r="P151" s="280" t="s">
        <v>1327</v>
      </c>
      <c r="Q151" s="280" t="s">
        <v>1328</v>
      </c>
      <c r="R151" s="280"/>
      <c r="S151" s="280" t="s">
        <v>1329</v>
      </c>
      <c r="T151" s="280" t="s">
        <v>1330</v>
      </c>
      <c r="U151" s="280" t="s">
        <v>26</v>
      </c>
      <c r="V151" s="280" t="s">
        <v>733</v>
      </c>
      <c r="W151" s="280" t="s">
        <v>749</v>
      </c>
      <c r="X151" s="280">
        <f t="shared" si="5"/>
        <v>20</v>
      </c>
      <c r="Y151" s="273"/>
      <c r="Z151" s="273"/>
    </row>
    <row r="152" ht="181.5" customHeight="1">
      <c r="A152" s="280" t="s">
        <v>265</v>
      </c>
      <c r="B152" s="280" t="s">
        <v>1331</v>
      </c>
      <c r="C152" s="280">
        <v>0.0</v>
      </c>
      <c r="D152" s="280">
        <v>0.0</v>
      </c>
      <c r="E152" s="280">
        <v>0.0</v>
      </c>
      <c r="F152" s="280">
        <v>1.0</v>
      </c>
      <c r="G152" s="280">
        <v>0.0</v>
      </c>
      <c r="H152" s="280">
        <v>0.0</v>
      </c>
      <c r="I152" s="280">
        <v>0.0</v>
      </c>
      <c r="J152" s="280">
        <v>1.0</v>
      </c>
      <c r="K152" s="280"/>
      <c r="L152" s="280" t="s">
        <v>931</v>
      </c>
      <c r="M152" s="280" t="s">
        <v>733</v>
      </c>
      <c r="N152" s="280" t="s">
        <v>932</v>
      </c>
      <c r="O152" s="280" t="s">
        <v>730</v>
      </c>
      <c r="P152" s="280" t="s">
        <v>1332</v>
      </c>
      <c r="Q152" s="280" t="s">
        <v>1333</v>
      </c>
      <c r="R152" s="280"/>
      <c r="S152" s="280" t="s">
        <v>1334</v>
      </c>
      <c r="T152" s="280" t="s">
        <v>1335</v>
      </c>
      <c r="U152" s="280" t="s">
        <v>26</v>
      </c>
      <c r="V152" s="280" t="s">
        <v>733</v>
      </c>
      <c r="W152" s="280" t="s">
        <v>749</v>
      </c>
      <c r="X152" s="280">
        <f t="shared" si="5"/>
        <v>20</v>
      </c>
      <c r="Y152" s="273"/>
      <c r="Z152" s="273"/>
    </row>
    <row r="153" ht="204.75" customHeight="1">
      <c r="A153" s="280" t="s">
        <v>267</v>
      </c>
      <c r="B153" s="280" t="s">
        <v>1336</v>
      </c>
      <c r="C153" s="280">
        <v>0.0</v>
      </c>
      <c r="D153" s="280">
        <v>0.0</v>
      </c>
      <c r="E153" s="280">
        <v>0.0</v>
      </c>
      <c r="F153" s="280">
        <v>1.0</v>
      </c>
      <c r="G153" s="280">
        <v>0.0</v>
      </c>
      <c r="H153" s="280">
        <v>0.0</v>
      </c>
      <c r="I153" s="280">
        <v>0.0</v>
      </c>
      <c r="J153" s="280">
        <v>1.0</v>
      </c>
      <c r="K153" s="280"/>
      <c r="L153" s="280" t="s">
        <v>931</v>
      </c>
      <c r="M153" s="280" t="s">
        <v>733</v>
      </c>
      <c r="N153" s="280" t="s">
        <v>932</v>
      </c>
      <c r="O153" s="280" t="s">
        <v>730</v>
      </c>
      <c r="P153" s="280" t="s">
        <v>1337</v>
      </c>
      <c r="Q153" s="280" t="s">
        <v>1338</v>
      </c>
      <c r="R153" s="280"/>
      <c r="S153" s="280" t="s">
        <v>1339</v>
      </c>
      <c r="T153" s="280" t="s">
        <v>1340</v>
      </c>
      <c r="U153" s="280" t="s">
        <v>26</v>
      </c>
      <c r="V153" s="280" t="s">
        <v>733</v>
      </c>
      <c r="W153" s="280" t="s">
        <v>749</v>
      </c>
      <c r="X153" s="280">
        <f t="shared" si="5"/>
        <v>20</v>
      </c>
      <c r="Y153" s="273"/>
      <c r="Z153" s="273"/>
    </row>
    <row r="154" ht="203.25" customHeight="1">
      <c r="A154" s="280" t="s">
        <v>269</v>
      </c>
      <c r="B154" s="280" t="s">
        <v>1341</v>
      </c>
      <c r="C154" s="280">
        <v>0.0</v>
      </c>
      <c r="D154" s="280">
        <v>0.0</v>
      </c>
      <c r="E154" s="280">
        <v>0.0</v>
      </c>
      <c r="F154" s="280">
        <v>1.0</v>
      </c>
      <c r="G154" s="280">
        <v>0.0</v>
      </c>
      <c r="H154" s="280">
        <v>0.0</v>
      </c>
      <c r="I154" s="280">
        <v>0.0</v>
      </c>
      <c r="J154" s="280">
        <v>0.0</v>
      </c>
      <c r="K154" s="280"/>
      <c r="L154" s="280" t="s">
        <v>931</v>
      </c>
      <c r="M154" s="280" t="s">
        <v>733</v>
      </c>
      <c r="N154" s="280" t="s">
        <v>932</v>
      </c>
      <c r="O154" s="280" t="s">
        <v>730</v>
      </c>
      <c r="P154" s="280" t="s">
        <v>1342</v>
      </c>
      <c r="Q154" s="280" t="s">
        <v>1343</v>
      </c>
      <c r="R154" s="280" t="s">
        <v>923</v>
      </c>
      <c r="S154" s="280" t="s">
        <v>1339</v>
      </c>
      <c r="T154" s="280" t="s">
        <v>1344</v>
      </c>
      <c r="U154" s="280" t="s">
        <v>26</v>
      </c>
      <c r="V154" s="280" t="s">
        <v>733</v>
      </c>
      <c r="W154" s="280" t="s">
        <v>749</v>
      </c>
      <c r="X154" s="280">
        <f t="shared" si="5"/>
        <v>20</v>
      </c>
      <c r="Y154" s="273"/>
      <c r="Z154" s="273"/>
    </row>
    <row r="155" ht="15.75" customHeight="1">
      <c r="A155" s="280" t="s">
        <v>271</v>
      </c>
      <c r="B155" s="280" t="s">
        <v>1345</v>
      </c>
      <c r="C155" s="280">
        <v>0.0</v>
      </c>
      <c r="D155" s="280">
        <v>0.0</v>
      </c>
      <c r="E155" s="280">
        <v>0.0</v>
      </c>
      <c r="F155" s="280">
        <v>1.0</v>
      </c>
      <c r="G155" s="280">
        <v>0.0</v>
      </c>
      <c r="H155" s="280">
        <v>0.0</v>
      </c>
      <c r="I155" s="280">
        <v>0.0</v>
      </c>
      <c r="J155" s="280">
        <v>0.0</v>
      </c>
      <c r="K155" s="280"/>
      <c r="L155" s="280" t="s">
        <v>931</v>
      </c>
      <c r="M155" s="280" t="s">
        <v>733</v>
      </c>
      <c r="N155" s="280" t="s">
        <v>932</v>
      </c>
      <c r="O155" s="280" t="s">
        <v>730</v>
      </c>
      <c r="P155" s="280" t="s">
        <v>1346</v>
      </c>
      <c r="Q155" s="280" t="s">
        <v>1347</v>
      </c>
      <c r="R155" s="280"/>
      <c r="S155" s="280" t="s">
        <v>1348</v>
      </c>
      <c r="T155" s="280" t="s">
        <v>1349</v>
      </c>
      <c r="U155" s="280" t="s">
        <v>26</v>
      </c>
      <c r="V155" s="280" t="s">
        <v>733</v>
      </c>
      <c r="W155" s="280" t="s">
        <v>749</v>
      </c>
      <c r="X155" s="280">
        <f t="shared" si="5"/>
        <v>20</v>
      </c>
      <c r="Y155" s="273"/>
      <c r="Z155" s="273"/>
    </row>
    <row r="156" ht="165.75" customHeight="1">
      <c r="A156" s="280" t="s">
        <v>273</v>
      </c>
      <c r="B156" s="280" t="s">
        <v>1350</v>
      </c>
      <c r="C156" s="280">
        <v>0.0</v>
      </c>
      <c r="D156" s="280">
        <v>0.0</v>
      </c>
      <c r="E156" s="280">
        <v>0.0</v>
      </c>
      <c r="F156" s="280">
        <v>1.0</v>
      </c>
      <c r="G156" s="280">
        <v>0.0</v>
      </c>
      <c r="H156" s="280">
        <v>0.0</v>
      </c>
      <c r="I156" s="280">
        <v>0.0</v>
      </c>
      <c r="J156" s="280">
        <v>1.0</v>
      </c>
      <c r="K156" s="280"/>
      <c r="L156" s="280" t="s">
        <v>931</v>
      </c>
      <c r="M156" s="280" t="s">
        <v>733</v>
      </c>
      <c r="N156" s="280" t="s">
        <v>932</v>
      </c>
      <c r="O156" s="280" t="s">
        <v>730</v>
      </c>
      <c r="P156" s="280" t="s">
        <v>1351</v>
      </c>
      <c r="Q156" s="280" t="s">
        <v>1352</v>
      </c>
      <c r="R156" s="280"/>
      <c r="S156" s="280" t="s">
        <v>1353</v>
      </c>
      <c r="T156" s="280" t="s">
        <v>1354</v>
      </c>
      <c r="U156" s="280" t="s">
        <v>26</v>
      </c>
      <c r="V156" s="280" t="s">
        <v>733</v>
      </c>
      <c r="W156" s="280" t="s">
        <v>805</v>
      </c>
      <c r="X156" s="280">
        <f t="shared" si="5"/>
        <v>10</v>
      </c>
      <c r="Y156" s="273"/>
      <c r="Z156" s="273"/>
    </row>
    <row r="157" ht="216.0" customHeight="1">
      <c r="A157" s="280" t="s">
        <v>275</v>
      </c>
      <c r="B157" s="280" t="s">
        <v>1355</v>
      </c>
      <c r="C157" s="280">
        <v>0.0</v>
      </c>
      <c r="D157" s="280">
        <v>0.0</v>
      </c>
      <c r="E157" s="280">
        <v>0.0</v>
      </c>
      <c r="F157" s="280">
        <v>1.0</v>
      </c>
      <c r="G157" s="280">
        <v>0.0</v>
      </c>
      <c r="H157" s="280">
        <v>0.0</v>
      </c>
      <c r="I157" s="280">
        <v>0.0</v>
      </c>
      <c r="J157" s="280">
        <v>1.0</v>
      </c>
      <c r="K157" s="280"/>
      <c r="L157" s="280" t="s">
        <v>931</v>
      </c>
      <c r="M157" s="280" t="s">
        <v>733</v>
      </c>
      <c r="N157" s="280" t="s">
        <v>932</v>
      </c>
      <c r="O157" s="280" t="s">
        <v>730</v>
      </c>
      <c r="P157" s="280" t="s">
        <v>1356</v>
      </c>
      <c r="Q157" s="280" t="s">
        <v>1357</v>
      </c>
      <c r="R157" s="280"/>
      <c r="S157" s="280" t="s">
        <v>1358</v>
      </c>
      <c r="T157" s="280" t="s">
        <v>1359</v>
      </c>
      <c r="U157" s="280" t="s">
        <v>26</v>
      </c>
      <c r="V157" s="280" t="s">
        <v>733</v>
      </c>
      <c r="W157" s="280" t="s">
        <v>805</v>
      </c>
      <c r="X157" s="280">
        <f t="shared" si="5"/>
        <v>10</v>
      </c>
      <c r="Y157" s="273"/>
      <c r="Z157" s="273"/>
    </row>
    <row r="158" ht="210.75" customHeight="1">
      <c r="A158" s="280" t="s">
        <v>277</v>
      </c>
      <c r="B158" s="280" t="s">
        <v>1360</v>
      </c>
      <c r="C158" s="280">
        <v>0.0</v>
      </c>
      <c r="D158" s="280">
        <v>0.0</v>
      </c>
      <c r="E158" s="280">
        <v>0.0</v>
      </c>
      <c r="F158" s="280">
        <v>1.0</v>
      </c>
      <c r="G158" s="280">
        <v>0.0</v>
      </c>
      <c r="H158" s="280">
        <v>0.0</v>
      </c>
      <c r="I158" s="280">
        <v>0.0</v>
      </c>
      <c r="J158" s="280">
        <v>0.0</v>
      </c>
      <c r="K158" s="280"/>
      <c r="L158" s="280" t="s">
        <v>931</v>
      </c>
      <c r="M158" s="280" t="s">
        <v>733</v>
      </c>
      <c r="N158" s="280" t="s">
        <v>932</v>
      </c>
      <c r="O158" s="280" t="s">
        <v>730</v>
      </c>
      <c r="P158" s="280" t="s">
        <v>1361</v>
      </c>
      <c r="Q158" s="280" t="s">
        <v>1362</v>
      </c>
      <c r="R158" s="280" t="s">
        <v>923</v>
      </c>
      <c r="S158" s="280" t="s">
        <v>1358</v>
      </c>
      <c r="T158" s="280" t="s">
        <v>1363</v>
      </c>
      <c r="U158" s="280" t="s">
        <v>26</v>
      </c>
      <c r="V158" s="280" t="s">
        <v>733</v>
      </c>
      <c r="W158" s="280" t="s">
        <v>805</v>
      </c>
      <c r="X158" s="280">
        <f t="shared" si="5"/>
        <v>10</v>
      </c>
      <c r="Y158" s="273"/>
      <c r="Z158" s="273"/>
    </row>
    <row r="159" ht="175.5" customHeight="1">
      <c r="A159" s="280" t="s">
        <v>279</v>
      </c>
      <c r="B159" s="280" t="s">
        <v>1364</v>
      </c>
      <c r="C159" s="280">
        <v>0.0</v>
      </c>
      <c r="D159" s="280">
        <v>0.0</v>
      </c>
      <c r="E159" s="280">
        <v>0.0</v>
      </c>
      <c r="F159" s="280">
        <v>1.0</v>
      </c>
      <c r="G159" s="280">
        <v>0.0</v>
      </c>
      <c r="H159" s="280">
        <v>0.0</v>
      </c>
      <c r="I159" s="280">
        <v>0.0</v>
      </c>
      <c r="J159" s="280">
        <v>0.0</v>
      </c>
      <c r="K159" s="280"/>
      <c r="L159" s="280" t="s">
        <v>931</v>
      </c>
      <c r="M159" s="280" t="s">
        <v>733</v>
      </c>
      <c r="N159" s="280" t="s">
        <v>932</v>
      </c>
      <c r="O159" s="280" t="s">
        <v>730</v>
      </c>
      <c r="P159" s="280" t="s">
        <v>1365</v>
      </c>
      <c r="Q159" s="280" t="s">
        <v>1366</v>
      </c>
      <c r="R159" s="280"/>
      <c r="S159" s="280" t="s">
        <v>1367</v>
      </c>
      <c r="T159" s="280" t="s">
        <v>1368</v>
      </c>
      <c r="U159" s="280" t="s">
        <v>26</v>
      </c>
      <c r="V159" s="280" t="s">
        <v>733</v>
      </c>
      <c r="W159" s="280" t="s">
        <v>805</v>
      </c>
      <c r="X159" s="280">
        <f t="shared" si="5"/>
        <v>10</v>
      </c>
      <c r="Y159" s="273"/>
      <c r="Z159" s="273"/>
    </row>
    <row r="160" ht="192.75" customHeight="1">
      <c r="A160" s="280" t="s">
        <v>281</v>
      </c>
      <c r="B160" s="280" t="s">
        <v>1369</v>
      </c>
      <c r="C160" s="280">
        <v>0.0</v>
      </c>
      <c r="D160" s="280">
        <v>0.0</v>
      </c>
      <c r="E160" s="280">
        <v>0.0</v>
      </c>
      <c r="F160" s="280">
        <v>1.0</v>
      </c>
      <c r="G160" s="280">
        <v>0.0</v>
      </c>
      <c r="H160" s="280">
        <v>0.0</v>
      </c>
      <c r="I160" s="280">
        <v>0.0</v>
      </c>
      <c r="J160" s="280">
        <v>0.0</v>
      </c>
      <c r="K160" s="280"/>
      <c r="L160" s="280" t="s">
        <v>731</v>
      </c>
      <c r="M160" s="280" t="s">
        <v>733</v>
      </c>
      <c r="N160" s="280" t="s">
        <v>932</v>
      </c>
      <c r="O160" s="280" t="s">
        <v>1370</v>
      </c>
      <c r="P160" s="280" t="s">
        <v>1370</v>
      </c>
      <c r="Q160" s="280" t="s">
        <v>1370</v>
      </c>
      <c r="R160" s="280"/>
      <c r="S160" s="280" t="s">
        <v>1371</v>
      </c>
      <c r="T160" s="280" t="s">
        <v>1372</v>
      </c>
      <c r="U160" s="280" t="s">
        <v>731</v>
      </c>
      <c r="V160" s="280" t="s">
        <v>733</v>
      </c>
      <c r="W160" s="280"/>
      <c r="X160" s="280"/>
      <c r="Y160" s="273"/>
      <c r="Z160" s="273"/>
    </row>
    <row r="161" ht="15.75" customHeight="1">
      <c r="A161" s="280" t="s">
        <v>284</v>
      </c>
      <c r="B161" s="280" t="s">
        <v>1373</v>
      </c>
      <c r="C161" s="280">
        <v>0.0</v>
      </c>
      <c r="D161" s="280">
        <v>0.0</v>
      </c>
      <c r="E161" s="280">
        <v>0.0</v>
      </c>
      <c r="F161" s="280">
        <v>1.0</v>
      </c>
      <c r="G161" s="280">
        <v>0.0</v>
      </c>
      <c r="H161" s="280">
        <v>0.0</v>
      </c>
      <c r="I161" s="280">
        <v>0.0</v>
      </c>
      <c r="J161" s="280">
        <v>1.0</v>
      </c>
      <c r="K161" s="280"/>
      <c r="L161" s="280" t="s">
        <v>931</v>
      </c>
      <c r="M161" s="280" t="s">
        <v>733</v>
      </c>
      <c r="N161" s="280" t="s">
        <v>932</v>
      </c>
      <c r="O161" s="280" t="s">
        <v>730</v>
      </c>
      <c r="P161" s="280" t="s">
        <v>1374</v>
      </c>
      <c r="Q161" s="280" t="s">
        <v>1375</v>
      </c>
      <c r="R161" s="280"/>
      <c r="S161" s="280" t="s">
        <v>1376</v>
      </c>
      <c r="T161" s="280" t="s">
        <v>1377</v>
      </c>
      <c r="U161" s="280" t="s">
        <v>26</v>
      </c>
      <c r="V161" s="280" t="s">
        <v>733</v>
      </c>
      <c r="W161" s="280" t="s">
        <v>758</v>
      </c>
      <c r="X161" s="280">
        <f t="shared" ref="X161:X223" si="6">IF($W161="Critical Importance",20,IF($W161="Minor Importance",5,10))</f>
        <v>5</v>
      </c>
      <c r="Y161" s="273"/>
      <c r="Z161" s="273"/>
    </row>
    <row r="162" ht="15.75" customHeight="1">
      <c r="A162" s="280" t="s">
        <v>103</v>
      </c>
      <c r="B162" s="280" t="s">
        <v>1378</v>
      </c>
      <c r="C162" s="280">
        <v>0.0</v>
      </c>
      <c r="D162" s="280">
        <v>1.0</v>
      </c>
      <c r="E162" s="280">
        <v>0.0</v>
      </c>
      <c r="F162" s="280">
        <v>0.0</v>
      </c>
      <c r="G162" s="280">
        <v>0.0</v>
      </c>
      <c r="H162" s="280">
        <v>0.0</v>
      </c>
      <c r="I162" s="280">
        <v>0.0</v>
      </c>
      <c r="J162" s="280">
        <v>0.0</v>
      </c>
      <c r="K162" s="280"/>
      <c r="L162" s="280" t="s">
        <v>798</v>
      </c>
      <c r="M162" s="280" t="s">
        <v>733</v>
      </c>
      <c r="N162" s="280" t="s">
        <v>730</v>
      </c>
      <c r="O162" s="280" t="s">
        <v>730</v>
      </c>
      <c r="P162" s="280" t="s">
        <v>730</v>
      </c>
      <c r="Q162" s="280" t="s">
        <v>730</v>
      </c>
      <c r="R162" s="280"/>
      <c r="S162" s="280" t="s">
        <v>1379</v>
      </c>
      <c r="T162" s="280" t="s">
        <v>1380</v>
      </c>
      <c r="U162" s="280" t="s">
        <v>26</v>
      </c>
      <c r="V162" s="280" t="s">
        <v>733</v>
      </c>
      <c r="W162" s="280" t="s">
        <v>749</v>
      </c>
      <c r="X162" s="280">
        <f t="shared" si="6"/>
        <v>20</v>
      </c>
      <c r="Y162" s="273"/>
      <c r="Z162" s="273"/>
    </row>
    <row r="163" ht="15.75" customHeight="1">
      <c r="A163" s="280" t="s">
        <v>104</v>
      </c>
      <c r="B163" s="280" t="s">
        <v>1381</v>
      </c>
      <c r="C163" s="280">
        <v>0.0</v>
      </c>
      <c r="D163" s="280">
        <v>1.0</v>
      </c>
      <c r="E163" s="280">
        <v>0.0</v>
      </c>
      <c r="F163" s="280">
        <v>0.0</v>
      </c>
      <c r="G163" s="280">
        <v>0.0</v>
      </c>
      <c r="H163" s="280">
        <v>0.0</v>
      </c>
      <c r="I163" s="280">
        <v>0.0</v>
      </c>
      <c r="J163" s="280">
        <v>0.0</v>
      </c>
      <c r="K163" s="280"/>
      <c r="L163" s="280" t="s">
        <v>798</v>
      </c>
      <c r="M163" s="280" t="s">
        <v>733</v>
      </c>
      <c r="N163" s="280" t="s">
        <v>730</v>
      </c>
      <c r="O163" s="280" t="s">
        <v>730</v>
      </c>
      <c r="P163" s="280" t="s">
        <v>1382</v>
      </c>
      <c r="Q163" s="280" t="s">
        <v>1383</v>
      </c>
      <c r="R163" s="280"/>
      <c r="S163" s="280" t="s">
        <v>1384</v>
      </c>
      <c r="T163" s="280" t="s">
        <v>1385</v>
      </c>
      <c r="U163" s="280" t="s">
        <v>26</v>
      </c>
      <c r="V163" s="280" t="s">
        <v>733</v>
      </c>
      <c r="W163" s="280" t="s">
        <v>749</v>
      </c>
      <c r="X163" s="280">
        <f t="shared" si="6"/>
        <v>20</v>
      </c>
      <c r="Y163" s="273"/>
      <c r="Z163" s="273"/>
    </row>
    <row r="164" ht="15.75" customHeight="1">
      <c r="A164" s="280" t="s">
        <v>106</v>
      </c>
      <c r="B164" s="280" t="s">
        <v>1386</v>
      </c>
      <c r="C164" s="280">
        <v>0.0</v>
      </c>
      <c r="D164" s="280">
        <v>1.0</v>
      </c>
      <c r="E164" s="280">
        <v>0.0</v>
      </c>
      <c r="F164" s="280">
        <v>0.0</v>
      </c>
      <c r="G164" s="280">
        <v>0.0</v>
      </c>
      <c r="H164" s="280">
        <v>0.0</v>
      </c>
      <c r="I164" s="280">
        <v>0.0</v>
      </c>
      <c r="J164" s="280">
        <v>0.0</v>
      </c>
      <c r="K164" s="280"/>
      <c r="L164" s="280" t="s">
        <v>798</v>
      </c>
      <c r="M164" s="280" t="s">
        <v>733</v>
      </c>
      <c r="N164" s="280" t="s">
        <v>730</v>
      </c>
      <c r="O164" s="280" t="s">
        <v>1387</v>
      </c>
      <c r="P164" s="280" t="s">
        <v>1387</v>
      </c>
      <c r="Q164" s="280" t="s">
        <v>1387</v>
      </c>
      <c r="R164" s="280"/>
      <c r="S164" s="280" t="s">
        <v>1388</v>
      </c>
      <c r="T164" s="280" t="s">
        <v>1389</v>
      </c>
      <c r="U164" s="280" t="s">
        <v>26</v>
      </c>
      <c r="V164" s="280" t="s">
        <v>733</v>
      </c>
      <c r="W164" s="280" t="s">
        <v>749</v>
      </c>
      <c r="X164" s="280">
        <f t="shared" si="6"/>
        <v>20</v>
      </c>
      <c r="Y164" s="273"/>
      <c r="Z164" s="273"/>
    </row>
    <row r="165" ht="15.75" customHeight="1">
      <c r="A165" s="280" t="s">
        <v>108</v>
      </c>
      <c r="B165" s="280" t="s">
        <v>1390</v>
      </c>
      <c r="C165" s="280">
        <v>0.0</v>
      </c>
      <c r="D165" s="280">
        <v>1.0</v>
      </c>
      <c r="E165" s="280">
        <v>0.0</v>
      </c>
      <c r="F165" s="280">
        <v>0.0</v>
      </c>
      <c r="G165" s="280">
        <v>0.0</v>
      </c>
      <c r="H165" s="280">
        <v>0.0</v>
      </c>
      <c r="I165" s="280">
        <v>0.0</v>
      </c>
      <c r="J165" s="280">
        <v>0.0</v>
      </c>
      <c r="K165" s="280"/>
      <c r="L165" s="280" t="s">
        <v>798</v>
      </c>
      <c r="M165" s="280" t="s">
        <v>733</v>
      </c>
      <c r="N165" s="280" t="s">
        <v>730</v>
      </c>
      <c r="O165" s="280" t="s">
        <v>730</v>
      </c>
      <c r="P165" s="280" t="s">
        <v>730</v>
      </c>
      <c r="Q165" s="280" t="s">
        <v>730</v>
      </c>
      <c r="R165" s="280"/>
      <c r="S165" s="280" t="s">
        <v>1178</v>
      </c>
      <c r="T165" s="280" t="s">
        <v>1179</v>
      </c>
      <c r="U165" s="280" t="s">
        <v>26</v>
      </c>
      <c r="V165" s="280" t="s">
        <v>733</v>
      </c>
      <c r="W165" s="280" t="s">
        <v>805</v>
      </c>
      <c r="X165" s="280">
        <f t="shared" si="6"/>
        <v>10</v>
      </c>
      <c r="Y165" s="273"/>
      <c r="Z165" s="273"/>
    </row>
    <row r="166" ht="15.75" customHeight="1">
      <c r="A166" s="280" t="s">
        <v>109</v>
      </c>
      <c r="B166" s="280" t="s">
        <v>1391</v>
      </c>
      <c r="C166" s="280">
        <v>0.0</v>
      </c>
      <c r="D166" s="280">
        <v>1.0</v>
      </c>
      <c r="E166" s="280">
        <v>0.0</v>
      </c>
      <c r="F166" s="280">
        <v>0.0</v>
      </c>
      <c r="G166" s="280">
        <v>0.0</v>
      </c>
      <c r="H166" s="280">
        <v>0.0</v>
      </c>
      <c r="I166" s="280">
        <v>0.0</v>
      </c>
      <c r="J166" s="280">
        <v>1.0</v>
      </c>
      <c r="K166" s="280"/>
      <c r="L166" s="280" t="s">
        <v>798</v>
      </c>
      <c r="M166" s="280" t="s">
        <v>733</v>
      </c>
      <c r="N166" s="280" t="s">
        <v>730</v>
      </c>
      <c r="O166" s="280" t="s">
        <v>730</v>
      </c>
      <c r="P166" s="280" t="s">
        <v>1392</v>
      </c>
      <c r="Q166" s="280" t="s">
        <v>1393</v>
      </c>
      <c r="R166" s="280"/>
      <c r="S166" s="280" t="s">
        <v>1394</v>
      </c>
      <c r="T166" s="280" t="s">
        <v>1395</v>
      </c>
      <c r="U166" s="280" t="s">
        <v>26</v>
      </c>
      <c r="V166" s="280" t="s">
        <v>733</v>
      </c>
      <c r="W166" s="280" t="s">
        <v>805</v>
      </c>
      <c r="X166" s="280">
        <f t="shared" si="6"/>
        <v>10</v>
      </c>
      <c r="Y166" s="273"/>
      <c r="Z166" s="273"/>
    </row>
    <row r="167" ht="196.5" customHeight="1">
      <c r="A167" s="280" t="s">
        <v>111</v>
      </c>
      <c r="B167" s="280" t="s">
        <v>1396</v>
      </c>
      <c r="C167" s="280">
        <v>0.0</v>
      </c>
      <c r="D167" s="280">
        <v>1.0</v>
      </c>
      <c r="E167" s="280">
        <v>0.0</v>
      </c>
      <c r="F167" s="280">
        <v>0.0</v>
      </c>
      <c r="G167" s="280">
        <v>0.0</v>
      </c>
      <c r="H167" s="280">
        <v>0.0</v>
      </c>
      <c r="I167" s="280">
        <v>0.0</v>
      </c>
      <c r="J167" s="280">
        <v>0.0</v>
      </c>
      <c r="K167" s="280"/>
      <c r="L167" s="280" t="s">
        <v>798</v>
      </c>
      <c r="M167" s="280" t="s">
        <v>733</v>
      </c>
      <c r="N167" s="280" t="s">
        <v>730</v>
      </c>
      <c r="O167" s="280" t="s">
        <v>730</v>
      </c>
      <c r="P167" s="280" t="s">
        <v>1397</v>
      </c>
      <c r="Q167" s="280" t="s">
        <v>1398</v>
      </c>
      <c r="R167" s="280"/>
      <c r="S167" s="280" t="s">
        <v>1399</v>
      </c>
      <c r="T167" s="280" t="s">
        <v>1400</v>
      </c>
      <c r="U167" s="280" t="s">
        <v>26</v>
      </c>
      <c r="V167" s="280" t="s">
        <v>733</v>
      </c>
      <c r="W167" s="280" t="s">
        <v>805</v>
      </c>
      <c r="X167" s="280">
        <f t="shared" si="6"/>
        <v>10</v>
      </c>
      <c r="Y167" s="273"/>
      <c r="Z167" s="273"/>
    </row>
    <row r="168" ht="15.75" customHeight="1">
      <c r="A168" s="280" t="s">
        <v>113</v>
      </c>
      <c r="B168" s="280" t="s">
        <v>1401</v>
      </c>
      <c r="C168" s="280">
        <v>0.0</v>
      </c>
      <c r="D168" s="280">
        <v>1.0</v>
      </c>
      <c r="E168" s="280">
        <v>0.0</v>
      </c>
      <c r="F168" s="280">
        <v>0.0</v>
      </c>
      <c r="G168" s="280">
        <v>0.0</v>
      </c>
      <c r="H168" s="280">
        <v>0.0</v>
      </c>
      <c r="I168" s="280">
        <v>0.0</v>
      </c>
      <c r="J168" s="280">
        <v>0.0</v>
      </c>
      <c r="K168" s="280"/>
      <c r="L168" s="280" t="s">
        <v>798</v>
      </c>
      <c r="M168" s="280" t="s">
        <v>733</v>
      </c>
      <c r="N168" s="280" t="s">
        <v>730</v>
      </c>
      <c r="O168" s="280" t="s">
        <v>730</v>
      </c>
      <c r="P168" s="280" t="s">
        <v>1402</v>
      </c>
      <c r="Q168" s="280" t="s">
        <v>1403</v>
      </c>
      <c r="R168" s="280"/>
      <c r="S168" s="280" t="s">
        <v>1404</v>
      </c>
      <c r="T168" s="280" t="s">
        <v>1405</v>
      </c>
      <c r="U168" s="280" t="s">
        <v>26</v>
      </c>
      <c r="V168" s="280" t="s">
        <v>733</v>
      </c>
      <c r="W168" s="280" t="s">
        <v>805</v>
      </c>
      <c r="X168" s="280">
        <f t="shared" si="6"/>
        <v>10</v>
      </c>
      <c r="Y168" s="273"/>
      <c r="Z168" s="273"/>
    </row>
    <row r="169" ht="15.75" customHeight="1">
      <c r="A169" s="280" t="s">
        <v>115</v>
      </c>
      <c r="B169" s="280" t="s">
        <v>1406</v>
      </c>
      <c r="C169" s="280">
        <v>0.0</v>
      </c>
      <c r="D169" s="280">
        <v>1.0</v>
      </c>
      <c r="E169" s="280">
        <v>0.0</v>
      </c>
      <c r="F169" s="280">
        <v>0.0</v>
      </c>
      <c r="G169" s="280">
        <v>0.0</v>
      </c>
      <c r="H169" s="280">
        <v>0.0</v>
      </c>
      <c r="I169" s="280">
        <v>0.0</v>
      </c>
      <c r="J169" s="280">
        <v>1.0</v>
      </c>
      <c r="K169" s="280"/>
      <c r="L169" s="280" t="s">
        <v>798</v>
      </c>
      <c r="M169" s="280" t="s">
        <v>733</v>
      </c>
      <c r="N169" s="280" t="s">
        <v>730</v>
      </c>
      <c r="O169" s="280" t="s">
        <v>730</v>
      </c>
      <c r="P169" s="280" t="s">
        <v>1407</v>
      </c>
      <c r="Q169" s="280" t="s">
        <v>1408</v>
      </c>
      <c r="R169" s="280"/>
      <c r="S169" s="280" t="s">
        <v>1409</v>
      </c>
      <c r="T169" s="280" t="s">
        <v>1410</v>
      </c>
      <c r="U169" s="280" t="s">
        <v>26</v>
      </c>
      <c r="V169" s="280" t="s">
        <v>733</v>
      </c>
      <c r="W169" s="280" t="s">
        <v>805</v>
      </c>
      <c r="X169" s="280">
        <f t="shared" si="6"/>
        <v>10</v>
      </c>
      <c r="Y169" s="273"/>
      <c r="Z169" s="273"/>
    </row>
    <row r="170" ht="15.75" customHeight="1">
      <c r="A170" s="280" t="s">
        <v>117</v>
      </c>
      <c r="B170" s="280" t="s">
        <v>1411</v>
      </c>
      <c r="C170" s="280">
        <v>0.0</v>
      </c>
      <c r="D170" s="280">
        <v>1.0</v>
      </c>
      <c r="E170" s="280">
        <v>0.0</v>
      </c>
      <c r="F170" s="280">
        <v>0.0</v>
      </c>
      <c r="G170" s="280">
        <v>0.0</v>
      </c>
      <c r="H170" s="280">
        <v>0.0</v>
      </c>
      <c r="I170" s="280">
        <v>0.0</v>
      </c>
      <c r="J170" s="280">
        <v>1.0</v>
      </c>
      <c r="K170" s="280"/>
      <c r="L170" s="280" t="s">
        <v>798</v>
      </c>
      <c r="M170" s="280" t="s">
        <v>733</v>
      </c>
      <c r="N170" s="280" t="s">
        <v>730</v>
      </c>
      <c r="O170" s="280" t="s">
        <v>730</v>
      </c>
      <c r="P170" s="280" t="s">
        <v>1412</v>
      </c>
      <c r="Q170" s="280" t="s">
        <v>1413</v>
      </c>
      <c r="R170" s="280"/>
      <c r="S170" s="280" t="s">
        <v>987</v>
      </c>
      <c r="T170" s="280" t="s">
        <v>988</v>
      </c>
      <c r="U170" s="280" t="s">
        <v>26</v>
      </c>
      <c r="V170" s="280" t="s">
        <v>733</v>
      </c>
      <c r="W170" s="280" t="s">
        <v>758</v>
      </c>
      <c r="X170" s="280">
        <f t="shared" si="6"/>
        <v>5</v>
      </c>
      <c r="Y170" s="273"/>
      <c r="Z170" s="273"/>
    </row>
    <row r="171" ht="15.75" customHeight="1">
      <c r="A171" s="280" t="s">
        <v>119</v>
      </c>
      <c r="B171" s="280" t="s">
        <v>1414</v>
      </c>
      <c r="C171" s="280">
        <v>0.0</v>
      </c>
      <c r="D171" s="280">
        <v>1.0</v>
      </c>
      <c r="E171" s="280">
        <v>0.0</v>
      </c>
      <c r="F171" s="280">
        <v>0.0</v>
      </c>
      <c r="G171" s="280">
        <v>0.0</v>
      </c>
      <c r="H171" s="280">
        <v>0.0</v>
      </c>
      <c r="I171" s="280">
        <v>0.0</v>
      </c>
      <c r="J171" s="280">
        <v>0.0</v>
      </c>
      <c r="K171" s="280"/>
      <c r="L171" s="280" t="s">
        <v>798</v>
      </c>
      <c r="M171" s="280" t="s">
        <v>733</v>
      </c>
      <c r="N171" s="280" t="s">
        <v>730</v>
      </c>
      <c r="O171" s="280" t="s">
        <v>730</v>
      </c>
      <c r="P171" s="280" t="s">
        <v>1415</v>
      </c>
      <c r="Q171" s="280" t="s">
        <v>1416</v>
      </c>
      <c r="R171" s="280"/>
      <c r="S171" s="280" t="s">
        <v>1388</v>
      </c>
      <c r="T171" s="280" t="s">
        <v>1389</v>
      </c>
      <c r="U171" s="280" t="s">
        <v>26</v>
      </c>
      <c r="V171" s="280" t="s">
        <v>733</v>
      </c>
      <c r="W171" s="280" t="s">
        <v>758</v>
      </c>
      <c r="X171" s="280">
        <f t="shared" si="6"/>
        <v>5</v>
      </c>
      <c r="Y171" s="273"/>
      <c r="Z171" s="273"/>
    </row>
    <row r="172" ht="240.0" customHeight="1">
      <c r="A172" s="280" t="s">
        <v>121</v>
      </c>
      <c r="B172" s="280" t="s">
        <v>1417</v>
      </c>
      <c r="C172" s="280">
        <v>0.0</v>
      </c>
      <c r="D172" s="280">
        <v>1.0</v>
      </c>
      <c r="E172" s="280">
        <v>0.0</v>
      </c>
      <c r="F172" s="280">
        <v>0.0</v>
      </c>
      <c r="G172" s="280">
        <v>0.0</v>
      </c>
      <c r="H172" s="280">
        <v>0.0</v>
      </c>
      <c r="I172" s="280">
        <v>0.0</v>
      </c>
      <c r="J172" s="280">
        <v>1.0</v>
      </c>
      <c r="K172" s="280"/>
      <c r="L172" s="280" t="s">
        <v>798</v>
      </c>
      <c r="M172" s="280" t="s">
        <v>733</v>
      </c>
      <c r="N172" s="280" t="s">
        <v>730</v>
      </c>
      <c r="O172" s="280" t="s">
        <v>730</v>
      </c>
      <c r="P172" s="280" t="s">
        <v>1418</v>
      </c>
      <c r="Q172" s="280" t="s">
        <v>1419</v>
      </c>
      <c r="R172" s="280"/>
      <c r="S172" s="280" t="s">
        <v>1420</v>
      </c>
      <c r="T172" s="280" t="s">
        <v>1421</v>
      </c>
      <c r="U172" s="280" t="s">
        <v>26</v>
      </c>
      <c r="V172" s="280" t="s">
        <v>733</v>
      </c>
      <c r="W172" s="280" t="s">
        <v>758</v>
      </c>
      <c r="X172" s="280">
        <f t="shared" si="6"/>
        <v>5</v>
      </c>
      <c r="Y172" s="273"/>
      <c r="Z172" s="273"/>
    </row>
    <row r="173" ht="243.0" customHeight="1">
      <c r="A173" s="280" t="s">
        <v>123</v>
      </c>
      <c r="B173" s="280" t="s">
        <v>1422</v>
      </c>
      <c r="C173" s="280">
        <v>0.0</v>
      </c>
      <c r="D173" s="280">
        <v>1.0</v>
      </c>
      <c r="E173" s="280">
        <v>0.0</v>
      </c>
      <c r="F173" s="280">
        <v>0.0</v>
      </c>
      <c r="G173" s="280">
        <v>0.0</v>
      </c>
      <c r="H173" s="280">
        <v>0.0</v>
      </c>
      <c r="I173" s="280">
        <v>0.0</v>
      </c>
      <c r="J173" s="280">
        <v>1.0</v>
      </c>
      <c r="K173" s="280"/>
      <c r="L173" s="280" t="s">
        <v>798</v>
      </c>
      <c r="M173" s="280" t="s">
        <v>733</v>
      </c>
      <c r="N173" s="280" t="s">
        <v>730</v>
      </c>
      <c r="O173" s="280" t="s">
        <v>730</v>
      </c>
      <c r="P173" s="280" t="s">
        <v>1423</v>
      </c>
      <c r="Q173" s="280" t="s">
        <v>1424</v>
      </c>
      <c r="R173" s="280"/>
      <c r="S173" s="280" t="s">
        <v>1420</v>
      </c>
      <c r="T173" s="280" t="s">
        <v>1421</v>
      </c>
      <c r="U173" s="280" t="s">
        <v>26</v>
      </c>
      <c r="V173" s="280" t="s">
        <v>733</v>
      </c>
      <c r="W173" s="280" t="s">
        <v>758</v>
      </c>
      <c r="X173" s="280">
        <f t="shared" si="6"/>
        <v>5</v>
      </c>
      <c r="Y173" s="273"/>
      <c r="Z173" s="273"/>
    </row>
    <row r="174" ht="15.75" customHeight="1">
      <c r="A174" s="280" t="s">
        <v>125</v>
      </c>
      <c r="B174" s="280" t="s">
        <v>1425</v>
      </c>
      <c r="C174" s="280">
        <v>0.0</v>
      </c>
      <c r="D174" s="280">
        <v>1.0</v>
      </c>
      <c r="E174" s="280">
        <v>0.0</v>
      </c>
      <c r="F174" s="280">
        <v>0.0</v>
      </c>
      <c r="G174" s="280">
        <v>0.0</v>
      </c>
      <c r="H174" s="280">
        <v>0.0</v>
      </c>
      <c r="I174" s="280">
        <v>0.0</v>
      </c>
      <c r="J174" s="280">
        <v>0.0</v>
      </c>
      <c r="K174" s="280"/>
      <c r="L174" s="280" t="s">
        <v>798</v>
      </c>
      <c r="M174" s="280" t="s">
        <v>733</v>
      </c>
      <c r="N174" s="280" t="s">
        <v>730</v>
      </c>
      <c r="O174" s="280" t="s">
        <v>730</v>
      </c>
      <c r="P174" s="280" t="s">
        <v>1426</v>
      </c>
      <c r="Q174" s="280" t="s">
        <v>1427</v>
      </c>
      <c r="R174" s="280"/>
      <c r="S174" s="280" t="s">
        <v>1428</v>
      </c>
      <c r="T174" s="280" t="s">
        <v>1429</v>
      </c>
      <c r="U174" s="280" t="s">
        <v>26</v>
      </c>
      <c r="V174" s="280" t="s">
        <v>733</v>
      </c>
      <c r="W174" s="280" t="s">
        <v>758</v>
      </c>
      <c r="X174" s="280">
        <f t="shared" si="6"/>
        <v>5</v>
      </c>
      <c r="Y174" s="273"/>
      <c r="Z174" s="273"/>
    </row>
    <row r="175" ht="206.25" customHeight="1">
      <c r="A175" s="280" t="s">
        <v>127</v>
      </c>
      <c r="B175" s="280" t="s">
        <v>1430</v>
      </c>
      <c r="C175" s="280">
        <v>0.0</v>
      </c>
      <c r="D175" s="280">
        <v>1.0</v>
      </c>
      <c r="E175" s="280">
        <v>0.0</v>
      </c>
      <c r="F175" s="280">
        <v>0.0</v>
      </c>
      <c r="G175" s="280">
        <v>0.0</v>
      </c>
      <c r="H175" s="280">
        <v>0.0</v>
      </c>
      <c r="I175" s="280">
        <v>0.0</v>
      </c>
      <c r="J175" s="280">
        <v>1.0</v>
      </c>
      <c r="K175" s="280"/>
      <c r="L175" s="280" t="s">
        <v>798</v>
      </c>
      <c r="M175" s="280" t="s">
        <v>733</v>
      </c>
      <c r="N175" s="280" t="s">
        <v>730</v>
      </c>
      <c r="O175" s="280" t="s">
        <v>730</v>
      </c>
      <c r="P175" s="280" t="s">
        <v>1431</v>
      </c>
      <c r="Q175" s="280" t="s">
        <v>1432</v>
      </c>
      <c r="R175" s="280"/>
      <c r="S175" s="280" t="s">
        <v>1433</v>
      </c>
      <c r="T175" s="280" t="s">
        <v>1434</v>
      </c>
      <c r="U175" s="280" t="s">
        <v>26</v>
      </c>
      <c r="V175" s="280" t="s">
        <v>733</v>
      </c>
      <c r="W175" s="280" t="s">
        <v>758</v>
      </c>
      <c r="X175" s="280">
        <f t="shared" si="6"/>
        <v>5</v>
      </c>
      <c r="Y175" s="273"/>
      <c r="Z175" s="273"/>
    </row>
    <row r="176" ht="127.5" customHeight="1">
      <c r="A176" s="280" t="s">
        <v>129</v>
      </c>
      <c r="B176" s="280" t="s">
        <v>1435</v>
      </c>
      <c r="C176" s="280">
        <v>0.0</v>
      </c>
      <c r="D176" s="280">
        <v>1.0</v>
      </c>
      <c r="E176" s="280">
        <v>0.0</v>
      </c>
      <c r="F176" s="280">
        <v>0.0</v>
      </c>
      <c r="G176" s="280">
        <v>0.0</v>
      </c>
      <c r="H176" s="280">
        <v>0.0</v>
      </c>
      <c r="I176" s="280">
        <v>0.0</v>
      </c>
      <c r="J176" s="280">
        <v>1.0</v>
      </c>
      <c r="K176" s="280"/>
      <c r="L176" s="280" t="s">
        <v>798</v>
      </c>
      <c r="M176" s="280" t="s">
        <v>733</v>
      </c>
      <c r="N176" s="280" t="s">
        <v>730</v>
      </c>
      <c r="O176" s="280" t="s">
        <v>730</v>
      </c>
      <c r="P176" s="280" t="s">
        <v>1436</v>
      </c>
      <c r="Q176" s="280" t="s">
        <v>1437</v>
      </c>
      <c r="R176" s="280" t="s">
        <v>923</v>
      </c>
      <c r="S176" s="280" t="s">
        <v>1438</v>
      </c>
      <c r="T176" s="280" t="s">
        <v>1439</v>
      </c>
      <c r="U176" s="280" t="s">
        <v>26</v>
      </c>
      <c r="V176" s="280" t="s">
        <v>733</v>
      </c>
      <c r="W176" s="280" t="s">
        <v>758</v>
      </c>
      <c r="X176" s="280">
        <f t="shared" si="6"/>
        <v>5</v>
      </c>
      <c r="Y176" s="273"/>
      <c r="Z176" s="273"/>
    </row>
    <row r="177" ht="15.75" customHeight="1">
      <c r="A177" s="280" t="s">
        <v>286</v>
      </c>
      <c r="B177" s="280" t="s">
        <v>1440</v>
      </c>
      <c r="C177" s="280">
        <v>0.0</v>
      </c>
      <c r="D177" s="280">
        <v>0.0</v>
      </c>
      <c r="E177" s="280">
        <v>0.0</v>
      </c>
      <c r="F177" s="280">
        <v>1.0</v>
      </c>
      <c r="G177" s="280">
        <v>0.0</v>
      </c>
      <c r="H177" s="280">
        <v>0.0</v>
      </c>
      <c r="I177" s="280">
        <v>0.0</v>
      </c>
      <c r="J177" s="280">
        <v>1.0</v>
      </c>
      <c r="K177" s="280"/>
      <c r="L177" s="280" t="s">
        <v>931</v>
      </c>
      <c r="M177" s="280" t="s">
        <v>733</v>
      </c>
      <c r="N177" s="280" t="s">
        <v>932</v>
      </c>
      <c r="O177" s="280" t="s">
        <v>730</v>
      </c>
      <c r="P177" s="280" t="s">
        <v>1441</v>
      </c>
      <c r="Q177" s="280" t="s">
        <v>1442</v>
      </c>
      <c r="R177" s="280"/>
      <c r="S177" s="280" t="s">
        <v>1443</v>
      </c>
      <c r="T177" s="280" t="s">
        <v>1444</v>
      </c>
      <c r="U177" s="280" t="s">
        <v>26</v>
      </c>
      <c r="V177" s="280" t="s">
        <v>733</v>
      </c>
      <c r="W177" s="280" t="s">
        <v>805</v>
      </c>
      <c r="X177" s="280">
        <f t="shared" si="6"/>
        <v>10</v>
      </c>
      <c r="Y177" s="273"/>
      <c r="Z177" s="273"/>
    </row>
    <row r="178" ht="221.25" customHeight="1">
      <c r="A178" s="280" t="s">
        <v>288</v>
      </c>
      <c r="B178" s="280" t="s">
        <v>1445</v>
      </c>
      <c r="C178" s="280">
        <v>0.0</v>
      </c>
      <c r="D178" s="280">
        <v>0.0</v>
      </c>
      <c r="E178" s="280">
        <v>0.0</v>
      </c>
      <c r="F178" s="280">
        <v>1.0</v>
      </c>
      <c r="G178" s="280">
        <v>0.0</v>
      </c>
      <c r="H178" s="280">
        <v>0.0</v>
      </c>
      <c r="I178" s="280">
        <v>0.0</v>
      </c>
      <c r="J178" s="280">
        <v>1.0</v>
      </c>
      <c r="K178" s="280"/>
      <c r="L178" s="280" t="s">
        <v>931</v>
      </c>
      <c r="M178" s="280" t="s">
        <v>733</v>
      </c>
      <c r="N178" s="280" t="s">
        <v>932</v>
      </c>
      <c r="O178" s="280" t="s">
        <v>730</v>
      </c>
      <c r="P178" s="280" t="s">
        <v>1446</v>
      </c>
      <c r="Q178" s="280" t="s">
        <v>1447</v>
      </c>
      <c r="R178" s="280"/>
      <c r="S178" s="280" t="s">
        <v>1448</v>
      </c>
      <c r="T178" s="280" t="s">
        <v>1444</v>
      </c>
      <c r="U178" s="280" t="s">
        <v>26</v>
      </c>
      <c r="V178" s="280" t="s">
        <v>733</v>
      </c>
      <c r="W178" s="280" t="s">
        <v>758</v>
      </c>
      <c r="X178" s="280">
        <f t="shared" si="6"/>
        <v>5</v>
      </c>
      <c r="Y178" s="273"/>
      <c r="Z178" s="273"/>
    </row>
    <row r="179" ht="15.75" customHeight="1">
      <c r="A179" s="280" t="s">
        <v>290</v>
      </c>
      <c r="B179" s="280" t="s">
        <v>1449</v>
      </c>
      <c r="C179" s="280">
        <v>0.0</v>
      </c>
      <c r="D179" s="280">
        <v>0.0</v>
      </c>
      <c r="E179" s="280">
        <v>0.0</v>
      </c>
      <c r="F179" s="280">
        <v>1.0</v>
      </c>
      <c r="G179" s="280">
        <v>0.0</v>
      </c>
      <c r="H179" s="280">
        <v>0.0</v>
      </c>
      <c r="I179" s="280">
        <v>0.0</v>
      </c>
      <c r="J179" s="280">
        <v>1.0</v>
      </c>
      <c r="K179" s="280"/>
      <c r="L179" s="280" t="s">
        <v>931</v>
      </c>
      <c r="M179" s="280" t="s">
        <v>733</v>
      </c>
      <c r="N179" s="280" t="s">
        <v>932</v>
      </c>
      <c r="O179" s="280" t="s">
        <v>730</v>
      </c>
      <c r="P179" s="280" t="s">
        <v>1450</v>
      </c>
      <c r="Q179" s="280" t="s">
        <v>1451</v>
      </c>
      <c r="R179" s="280"/>
      <c r="S179" s="280" t="s">
        <v>1452</v>
      </c>
      <c r="T179" s="280" t="s">
        <v>1453</v>
      </c>
      <c r="U179" s="280" t="s">
        <v>26</v>
      </c>
      <c r="V179" s="280" t="s">
        <v>733</v>
      </c>
      <c r="W179" s="280" t="s">
        <v>758</v>
      </c>
      <c r="X179" s="280">
        <f t="shared" si="6"/>
        <v>5</v>
      </c>
      <c r="Y179" s="273"/>
      <c r="Z179" s="273"/>
    </row>
    <row r="180" ht="15.75" customHeight="1">
      <c r="A180" s="280" t="s">
        <v>292</v>
      </c>
      <c r="B180" s="280" t="s">
        <v>1454</v>
      </c>
      <c r="C180" s="280">
        <v>0.0</v>
      </c>
      <c r="D180" s="280">
        <v>0.0</v>
      </c>
      <c r="E180" s="280">
        <v>0.0</v>
      </c>
      <c r="F180" s="280">
        <v>1.0</v>
      </c>
      <c r="G180" s="280">
        <v>0.0</v>
      </c>
      <c r="H180" s="280">
        <v>0.0</v>
      </c>
      <c r="I180" s="280">
        <v>0.0</v>
      </c>
      <c r="J180" s="280">
        <v>1.0</v>
      </c>
      <c r="K180" s="280"/>
      <c r="L180" s="280" t="s">
        <v>931</v>
      </c>
      <c r="M180" s="280" t="s">
        <v>730</v>
      </c>
      <c r="N180" s="280" t="s">
        <v>932</v>
      </c>
      <c r="O180" s="280" t="s">
        <v>730</v>
      </c>
      <c r="P180" s="280" t="s">
        <v>1455</v>
      </c>
      <c r="Q180" s="280" t="s">
        <v>1456</v>
      </c>
      <c r="R180" s="280"/>
      <c r="S180" s="280" t="s">
        <v>1457</v>
      </c>
      <c r="T180" s="280" t="s">
        <v>1410</v>
      </c>
      <c r="U180" s="280" t="s">
        <v>26</v>
      </c>
      <c r="V180" s="280" t="s">
        <v>730</v>
      </c>
      <c r="W180" s="280" t="s">
        <v>758</v>
      </c>
      <c r="X180" s="280">
        <f t="shared" si="6"/>
        <v>5</v>
      </c>
      <c r="Y180" s="273"/>
      <c r="Z180" s="273"/>
    </row>
    <row r="181" ht="224.25" customHeight="1">
      <c r="A181" s="280" t="s">
        <v>294</v>
      </c>
      <c r="B181" s="280" t="s">
        <v>1458</v>
      </c>
      <c r="C181" s="280">
        <v>0.0</v>
      </c>
      <c r="D181" s="280">
        <v>0.0</v>
      </c>
      <c r="E181" s="280">
        <v>0.0</v>
      </c>
      <c r="F181" s="280">
        <v>1.0</v>
      </c>
      <c r="G181" s="280">
        <v>0.0</v>
      </c>
      <c r="H181" s="280">
        <v>0.0</v>
      </c>
      <c r="I181" s="280">
        <v>0.0</v>
      </c>
      <c r="J181" s="280">
        <v>0.0</v>
      </c>
      <c r="K181" s="280"/>
      <c r="L181" s="280" t="s">
        <v>931</v>
      </c>
      <c r="M181" s="280" t="s">
        <v>733</v>
      </c>
      <c r="N181" s="280" t="s">
        <v>932</v>
      </c>
      <c r="O181" s="280" t="s">
        <v>730</v>
      </c>
      <c r="P181" s="280" t="s">
        <v>1459</v>
      </c>
      <c r="Q181" s="280" t="s">
        <v>1460</v>
      </c>
      <c r="R181" s="280"/>
      <c r="S181" s="280" t="s">
        <v>1461</v>
      </c>
      <c r="T181" s="280" t="s">
        <v>1462</v>
      </c>
      <c r="U181" s="280" t="s">
        <v>26</v>
      </c>
      <c r="V181" s="280" t="s">
        <v>733</v>
      </c>
      <c r="W181" s="280" t="s">
        <v>749</v>
      </c>
      <c r="X181" s="280">
        <f t="shared" si="6"/>
        <v>20</v>
      </c>
      <c r="Y181" s="273"/>
      <c r="Z181" s="273"/>
    </row>
    <row r="182" ht="15.75" customHeight="1">
      <c r="A182" s="280" t="s">
        <v>296</v>
      </c>
      <c r="B182" s="280" t="s">
        <v>1463</v>
      </c>
      <c r="C182" s="280">
        <v>0.0</v>
      </c>
      <c r="D182" s="280">
        <v>0.0</v>
      </c>
      <c r="E182" s="280">
        <v>0.0</v>
      </c>
      <c r="F182" s="280">
        <v>1.0</v>
      </c>
      <c r="G182" s="280">
        <v>0.0</v>
      </c>
      <c r="H182" s="280">
        <v>0.0</v>
      </c>
      <c r="I182" s="280">
        <v>0.0</v>
      </c>
      <c r="J182" s="280">
        <v>1.0</v>
      </c>
      <c r="K182" s="280"/>
      <c r="L182" s="280" t="s">
        <v>931</v>
      </c>
      <c r="M182" s="280" t="s">
        <v>733</v>
      </c>
      <c r="N182" s="280" t="s">
        <v>932</v>
      </c>
      <c r="O182" s="280" t="s">
        <v>730</v>
      </c>
      <c r="P182" s="280" t="s">
        <v>1464</v>
      </c>
      <c r="Q182" s="280" t="s">
        <v>1465</v>
      </c>
      <c r="R182" s="280"/>
      <c r="S182" s="280" t="s">
        <v>1466</v>
      </c>
      <c r="T182" s="280" t="s">
        <v>1467</v>
      </c>
      <c r="U182" s="280" t="s">
        <v>26</v>
      </c>
      <c r="V182" s="280" t="s">
        <v>733</v>
      </c>
      <c r="W182" s="280" t="s">
        <v>749</v>
      </c>
      <c r="X182" s="280">
        <f t="shared" si="6"/>
        <v>20</v>
      </c>
      <c r="Y182" s="273"/>
      <c r="Z182" s="273"/>
    </row>
    <row r="183" ht="15.75" customHeight="1">
      <c r="A183" s="280" t="s">
        <v>298</v>
      </c>
      <c r="B183" s="280" t="s">
        <v>1468</v>
      </c>
      <c r="C183" s="280">
        <v>0.0</v>
      </c>
      <c r="D183" s="280">
        <v>0.0</v>
      </c>
      <c r="E183" s="280">
        <v>0.0</v>
      </c>
      <c r="F183" s="280">
        <v>1.0</v>
      </c>
      <c r="G183" s="280">
        <v>0.0</v>
      </c>
      <c r="H183" s="280">
        <v>0.0</v>
      </c>
      <c r="I183" s="280">
        <v>0.0</v>
      </c>
      <c r="J183" s="280">
        <v>1.0</v>
      </c>
      <c r="K183" s="280"/>
      <c r="L183" s="280" t="s">
        <v>931</v>
      </c>
      <c r="M183" s="280" t="s">
        <v>733</v>
      </c>
      <c r="N183" s="280" t="s">
        <v>932</v>
      </c>
      <c r="O183" s="280" t="s">
        <v>730</v>
      </c>
      <c r="P183" s="280" t="s">
        <v>1469</v>
      </c>
      <c r="Q183" s="280" t="s">
        <v>1470</v>
      </c>
      <c r="R183" s="280"/>
      <c r="S183" s="280" t="s">
        <v>1471</v>
      </c>
      <c r="T183" s="280" t="s">
        <v>1472</v>
      </c>
      <c r="U183" s="280" t="s">
        <v>26</v>
      </c>
      <c r="V183" s="280" t="s">
        <v>733</v>
      </c>
      <c r="W183" s="280" t="s">
        <v>749</v>
      </c>
      <c r="X183" s="280">
        <f t="shared" si="6"/>
        <v>20</v>
      </c>
      <c r="Y183" s="273"/>
      <c r="Z183" s="273"/>
    </row>
    <row r="184" ht="289.5" customHeight="1">
      <c r="A184" s="280" t="s">
        <v>300</v>
      </c>
      <c r="B184" s="280" t="s">
        <v>1473</v>
      </c>
      <c r="C184" s="280">
        <v>0.0</v>
      </c>
      <c r="D184" s="280">
        <v>0.0</v>
      </c>
      <c r="E184" s="280">
        <v>0.0</v>
      </c>
      <c r="F184" s="280">
        <v>1.0</v>
      </c>
      <c r="G184" s="280">
        <v>0.0</v>
      </c>
      <c r="H184" s="280">
        <v>0.0</v>
      </c>
      <c r="I184" s="280">
        <v>0.0</v>
      </c>
      <c r="J184" s="280">
        <v>1.0</v>
      </c>
      <c r="K184" s="280"/>
      <c r="L184" s="280" t="s">
        <v>931</v>
      </c>
      <c r="M184" s="280" t="s">
        <v>733</v>
      </c>
      <c r="N184" s="280" t="s">
        <v>932</v>
      </c>
      <c r="O184" s="280" t="s">
        <v>730</v>
      </c>
      <c r="P184" s="280" t="s">
        <v>1474</v>
      </c>
      <c r="Q184" s="280" t="s">
        <v>1475</v>
      </c>
      <c r="R184" s="280"/>
      <c r="S184" s="280" t="s">
        <v>1476</v>
      </c>
      <c r="T184" s="280" t="s">
        <v>1477</v>
      </c>
      <c r="U184" s="280" t="s">
        <v>26</v>
      </c>
      <c r="V184" s="280" t="s">
        <v>733</v>
      </c>
      <c r="W184" s="280" t="s">
        <v>805</v>
      </c>
      <c r="X184" s="280">
        <f t="shared" si="6"/>
        <v>10</v>
      </c>
      <c r="Y184" s="273"/>
      <c r="Z184" s="273"/>
    </row>
    <row r="185" ht="296.25" customHeight="1">
      <c r="A185" s="280" t="s">
        <v>302</v>
      </c>
      <c r="B185" s="280" t="s">
        <v>1478</v>
      </c>
      <c r="C185" s="280">
        <v>0.0</v>
      </c>
      <c r="D185" s="280">
        <v>0.0</v>
      </c>
      <c r="E185" s="280">
        <v>0.0</v>
      </c>
      <c r="F185" s="280">
        <v>1.0</v>
      </c>
      <c r="G185" s="280">
        <v>0.0</v>
      </c>
      <c r="H185" s="280">
        <v>0.0</v>
      </c>
      <c r="I185" s="280">
        <v>0.0</v>
      </c>
      <c r="J185" s="280">
        <v>0.0</v>
      </c>
      <c r="K185" s="280"/>
      <c r="L185" s="280" t="s">
        <v>931</v>
      </c>
      <c r="M185" s="280" t="s">
        <v>733</v>
      </c>
      <c r="N185" s="280" t="s">
        <v>932</v>
      </c>
      <c r="O185" s="280" t="s">
        <v>1479</v>
      </c>
      <c r="P185" s="280" t="s">
        <v>1479</v>
      </c>
      <c r="Q185" s="280" t="s">
        <v>1479</v>
      </c>
      <c r="R185" s="280"/>
      <c r="S185" s="280" t="s">
        <v>1480</v>
      </c>
      <c r="T185" s="280" t="s">
        <v>1481</v>
      </c>
      <c r="U185" s="280" t="s">
        <v>26</v>
      </c>
      <c r="V185" s="280" t="s">
        <v>733</v>
      </c>
      <c r="W185" s="280" t="s">
        <v>805</v>
      </c>
      <c r="X185" s="280">
        <f t="shared" si="6"/>
        <v>10</v>
      </c>
      <c r="Y185" s="273"/>
      <c r="Z185" s="273"/>
    </row>
    <row r="186" ht="300.0" customHeight="1">
      <c r="A186" s="280" t="s">
        <v>304</v>
      </c>
      <c r="B186" s="280" t="s">
        <v>1482</v>
      </c>
      <c r="C186" s="280">
        <v>0.0</v>
      </c>
      <c r="D186" s="280">
        <v>0.0</v>
      </c>
      <c r="E186" s="280">
        <v>0.0</v>
      </c>
      <c r="F186" s="280">
        <v>1.0</v>
      </c>
      <c r="G186" s="280">
        <v>0.0</v>
      </c>
      <c r="H186" s="280">
        <v>0.0</v>
      </c>
      <c r="I186" s="280">
        <v>0.0</v>
      </c>
      <c r="J186" s="280">
        <v>1.0</v>
      </c>
      <c r="K186" s="280"/>
      <c r="L186" s="280" t="s">
        <v>931</v>
      </c>
      <c r="M186" s="280" t="s">
        <v>733</v>
      </c>
      <c r="N186" s="280" t="s">
        <v>932</v>
      </c>
      <c r="O186" s="280" t="s">
        <v>730</v>
      </c>
      <c r="P186" s="280" t="s">
        <v>1483</v>
      </c>
      <c r="Q186" s="280" t="s">
        <v>1484</v>
      </c>
      <c r="R186" s="280"/>
      <c r="S186" s="280" t="s">
        <v>1485</v>
      </c>
      <c r="T186" s="280" t="s">
        <v>1486</v>
      </c>
      <c r="U186" s="280" t="s">
        <v>26</v>
      </c>
      <c r="V186" s="280" t="s">
        <v>733</v>
      </c>
      <c r="W186" s="280" t="s">
        <v>758</v>
      </c>
      <c r="X186" s="280">
        <f t="shared" si="6"/>
        <v>5</v>
      </c>
      <c r="Y186" s="273"/>
      <c r="Z186" s="273"/>
    </row>
    <row r="187" ht="76.5" customHeight="1">
      <c r="A187" s="280" t="s">
        <v>355</v>
      </c>
      <c r="B187" s="280" t="s">
        <v>1487</v>
      </c>
      <c r="C187" s="280">
        <v>0.0</v>
      </c>
      <c r="D187" s="280">
        <v>0.0</v>
      </c>
      <c r="E187" s="280">
        <v>0.0</v>
      </c>
      <c r="F187" s="280">
        <v>0.0</v>
      </c>
      <c r="G187" s="280">
        <v>0.0</v>
      </c>
      <c r="H187" s="280">
        <v>1.0</v>
      </c>
      <c r="I187" s="280">
        <v>0.0</v>
      </c>
      <c r="J187" s="280">
        <v>1.0</v>
      </c>
      <c r="K187" s="280"/>
      <c r="L187" s="280" t="s">
        <v>1488</v>
      </c>
      <c r="M187" s="280" t="s">
        <v>733</v>
      </c>
      <c r="N187" s="280" t="s">
        <v>1489</v>
      </c>
      <c r="O187" s="280" t="s">
        <v>1490</v>
      </c>
      <c r="P187" s="280" t="s">
        <v>1490</v>
      </c>
      <c r="Q187" s="280" t="s">
        <v>1490</v>
      </c>
      <c r="R187" s="280"/>
      <c r="S187" s="280" t="s">
        <v>1491</v>
      </c>
      <c r="T187" s="280" t="s">
        <v>1492</v>
      </c>
      <c r="U187" s="280" t="s">
        <v>26</v>
      </c>
      <c r="V187" s="280" t="s">
        <v>733</v>
      </c>
      <c r="W187" s="280" t="s">
        <v>749</v>
      </c>
      <c r="X187" s="280">
        <f t="shared" si="6"/>
        <v>20</v>
      </c>
      <c r="Y187" s="273"/>
      <c r="Z187" s="273"/>
    </row>
    <row r="188" ht="76.5" customHeight="1">
      <c r="A188" s="280" t="s">
        <v>356</v>
      </c>
      <c r="B188" s="280" t="s">
        <v>1493</v>
      </c>
      <c r="C188" s="280">
        <v>0.0</v>
      </c>
      <c r="D188" s="280">
        <v>0.0</v>
      </c>
      <c r="E188" s="280">
        <v>0.0</v>
      </c>
      <c r="F188" s="280">
        <v>0.0</v>
      </c>
      <c r="G188" s="280">
        <v>0.0</v>
      </c>
      <c r="H188" s="280">
        <v>1.0</v>
      </c>
      <c r="I188" s="280">
        <v>0.0</v>
      </c>
      <c r="J188" s="280">
        <v>1.0</v>
      </c>
      <c r="K188" s="280"/>
      <c r="L188" s="280" t="s">
        <v>1488</v>
      </c>
      <c r="M188" s="280" t="s">
        <v>733</v>
      </c>
      <c r="N188" s="280" t="s">
        <v>1489</v>
      </c>
      <c r="O188" s="280" t="s">
        <v>1490</v>
      </c>
      <c r="P188" s="280" t="s">
        <v>1490</v>
      </c>
      <c r="Q188" s="280" t="s">
        <v>1490</v>
      </c>
      <c r="R188" s="280"/>
      <c r="S188" s="280" t="s">
        <v>1491</v>
      </c>
      <c r="T188" s="280" t="s">
        <v>1492</v>
      </c>
      <c r="U188" s="280" t="s">
        <v>26</v>
      </c>
      <c r="V188" s="280" t="s">
        <v>733</v>
      </c>
      <c r="W188" s="280" t="s">
        <v>749</v>
      </c>
      <c r="X188" s="280">
        <f t="shared" si="6"/>
        <v>20</v>
      </c>
      <c r="Y188" s="273"/>
      <c r="Z188" s="273"/>
    </row>
    <row r="189" ht="76.5" customHeight="1">
      <c r="A189" s="280" t="s">
        <v>357</v>
      </c>
      <c r="B189" s="280" t="s">
        <v>1494</v>
      </c>
      <c r="C189" s="280">
        <v>0.0</v>
      </c>
      <c r="D189" s="280">
        <v>0.0</v>
      </c>
      <c r="E189" s="280">
        <v>0.0</v>
      </c>
      <c r="F189" s="280">
        <v>0.0</v>
      </c>
      <c r="G189" s="280">
        <v>0.0</v>
      </c>
      <c r="H189" s="280">
        <v>1.0</v>
      </c>
      <c r="I189" s="280">
        <v>0.0</v>
      </c>
      <c r="J189" s="280">
        <v>1.0</v>
      </c>
      <c r="K189" s="280"/>
      <c r="L189" s="280" t="s">
        <v>1488</v>
      </c>
      <c r="M189" s="280" t="s">
        <v>733</v>
      </c>
      <c r="N189" s="280" t="s">
        <v>1489</v>
      </c>
      <c r="O189" s="280" t="s">
        <v>1490</v>
      </c>
      <c r="P189" s="280" t="s">
        <v>1490</v>
      </c>
      <c r="Q189" s="280" t="s">
        <v>1490</v>
      </c>
      <c r="R189" s="280"/>
      <c r="S189" s="280" t="s">
        <v>1491</v>
      </c>
      <c r="T189" s="280" t="s">
        <v>1492</v>
      </c>
      <c r="U189" s="280" t="s">
        <v>26</v>
      </c>
      <c r="V189" s="280" t="s">
        <v>733</v>
      </c>
      <c r="W189" s="280" t="s">
        <v>749</v>
      </c>
      <c r="X189" s="280">
        <f t="shared" si="6"/>
        <v>20</v>
      </c>
      <c r="Y189" s="273"/>
      <c r="Z189" s="273"/>
    </row>
    <row r="190" ht="76.5" customHeight="1">
      <c r="A190" s="280" t="s">
        <v>358</v>
      </c>
      <c r="B190" s="280" t="s">
        <v>1495</v>
      </c>
      <c r="C190" s="280">
        <v>0.0</v>
      </c>
      <c r="D190" s="280">
        <v>0.0</v>
      </c>
      <c r="E190" s="280">
        <v>0.0</v>
      </c>
      <c r="F190" s="280">
        <v>0.0</v>
      </c>
      <c r="G190" s="280">
        <v>0.0</v>
      </c>
      <c r="H190" s="280">
        <v>1.0</v>
      </c>
      <c r="I190" s="280">
        <v>0.0</v>
      </c>
      <c r="J190" s="280">
        <v>1.0</v>
      </c>
      <c r="K190" s="280"/>
      <c r="L190" s="280" t="s">
        <v>1488</v>
      </c>
      <c r="M190" s="280" t="s">
        <v>733</v>
      </c>
      <c r="N190" s="280" t="s">
        <v>1489</v>
      </c>
      <c r="O190" s="280" t="s">
        <v>1490</v>
      </c>
      <c r="P190" s="280" t="s">
        <v>1490</v>
      </c>
      <c r="Q190" s="280" t="s">
        <v>1490</v>
      </c>
      <c r="R190" s="280"/>
      <c r="S190" s="280" t="s">
        <v>1491</v>
      </c>
      <c r="T190" s="280" t="s">
        <v>1492</v>
      </c>
      <c r="U190" s="280" t="s">
        <v>26</v>
      </c>
      <c r="V190" s="280" t="s">
        <v>733</v>
      </c>
      <c r="W190" s="280" t="s">
        <v>749</v>
      </c>
      <c r="X190" s="280">
        <f t="shared" si="6"/>
        <v>20</v>
      </c>
      <c r="Y190" s="273"/>
      <c r="Z190" s="273"/>
    </row>
    <row r="191" ht="76.5" customHeight="1">
      <c r="A191" s="280" t="s">
        <v>359</v>
      </c>
      <c r="B191" s="280" t="s">
        <v>1496</v>
      </c>
      <c r="C191" s="280">
        <v>0.0</v>
      </c>
      <c r="D191" s="280">
        <v>0.0</v>
      </c>
      <c r="E191" s="280">
        <v>0.0</v>
      </c>
      <c r="F191" s="280">
        <v>0.0</v>
      </c>
      <c r="G191" s="280">
        <v>0.0</v>
      </c>
      <c r="H191" s="280">
        <v>1.0</v>
      </c>
      <c r="I191" s="280">
        <v>0.0</v>
      </c>
      <c r="J191" s="280">
        <v>1.0</v>
      </c>
      <c r="K191" s="280"/>
      <c r="L191" s="280" t="s">
        <v>1488</v>
      </c>
      <c r="M191" s="280" t="s">
        <v>733</v>
      </c>
      <c r="N191" s="280" t="s">
        <v>1489</v>
      </c>
      <c r="O191" s="280" t="s">
        <v>1490</v>
      </c>
      <c r="P191" s="280" t="s">
        <v>1490</v>
      </c>
      <c r="Q191" s="280" t="s">
        <v>1490</v>
      </c>
      <c r="R191" s="280"/>
      <c r="S191" s="280" t="s">
        <v>1491</v>
      </c>
      <c r="T191" s="280" t="s">
        <v>1492</v>
      </c>
      <c r="U191" s="280" t="s">
        <v>26</v>
      </c>
      <c r="V191" s="280" t="s">
        <v>733</v>
      </c>
      <c r="W191" s="280" t="s">
        <v>805</v>
      </c>
      <c r="X191" s="280">
        <f t="shared" si="6"/>
        <v>10</v>
      </c>
      <c r="Y191" s="273"/>
      <c r="Z191" s="273"/>
    </row>
    <row r="192" ht="76.5" customHeight="1">
      <c r="A192" s="280" t="s">
        <v>360</v>
      </c>
      <c r="B192" s="280" t="s">
        <v>1497</v>
      </c>
      <c r="C192" s="280">
        <v>0.0</v>
      </c>
      <c r="D192" s="280">
        <v>0.0</v>
      </c>
      <c r="E192" s="280">
        <v>0.0</v>
      </c>
      <c r="F192" s="280">
        <v>0.0</v>
      </c>
      <c r="G192" s="280">
        <v>0.0</v>
      </c>
      <c r="H192" s="280">
        <v>1.0</v>
      </c>
      <c r="I192" s="280">
        <v>0.0</v>
      </c>
      <c r="J192" s="280">
        <v>1.0</v>
      </c>
      <c r="K192" s="280"/>
      <c r="L192" s="280" t="s">
        <v>1488</v>
      </c>
      <c r="M192" s="280" t="s">
        <v>733</v>
      </c>
      <c r="N192" s="280" t="s">
        <v>1489</v>
      </c>
      <c r="O192" s="280" t="s">
        <v>1490</v>
      </c>
      <c r="P192" s="280" t="s">
        <v>1490</v>
      </c>
      <c r="Q192" s="280" t="s">
        <v>1490</v>
      </c>
      <c r="R192" s="280"/>
      <c r="S192" s="280" t="s">
        <v>1491</v>
      </c>
      <c r="T192" s="280" t="s">
        <v>1492</v>
      </c>
      <c r="U192" s="280" t="s">
        <v>26</v>
      </c>
      <c r="V192" s="280" t="s">
        <v>733</v>
      </c>
      <c r="W192" s="280" t="s">
        <v>805</v>
      </c>
      <c r="X192" s="280">
        <f t="shared" si="6"/>
        <v>10</v>
      </c>
      <c r="Y192" s="273"/>
      <c r="Z192" s="273"/>
    </row>
    <row r="193" ht="76.5" customHeight="1">
      <c r="A193" s="280" t="s">
        <v>361</v>
      </c>
      <c r="B193" s="280" t="s">
        <v>1498</v>
      </c>
      <c r="C193" s="280">
        <v>0.0</v>
      </c>
      <c r="D193" s="280">
        <v>0.0</v>
      </c>
      <c r="E193" s="280">
        <v>0.0</v>
      </c>
      <c r="F193" s="280">
        <v>0.0</v>
      </c>
      <c r="G193" s="280">
        <v>0.0</v>
      </c>
      <c r="H193" s="280">
        <v>1.0</v>
      </c>
      <c r="I193" s="280">
        <v>0.0</v>
      </c>
      <c r="J193" s="280">
        <v>1.0</v>
      </c>
      <c r="K193" s="280"/>
      <c r="L193" s="280" t="s">
        <v>1488</v>
      </c>
      <c r="M193" s="280" t="s">
        <v>733</v>
      </c>
      <c r="N193" s="280" t="s">
        <v>1489</v>
      </c>
      <c r="O193" s="280" t="s">
        <v>1490</v>
      </c>
      <c r="P193" s="280" t="s">
        <v>1490</v>
      </c>
      <c r="Q193" s="280" t="s">
        <v>1490</v>
      </c>
      <c r="R193" s="280"/>
      <c r="S193" s="280" t="s">
        <v>1491</v>
      </c>
      <c r="T193" s="280" t="s">
        <v>1492</v>
      </c>
      <c r="U193" s="280" t="s">
        <v>26</v>
      </c>
      <c r="V193" s="280" t="s">
        <v>733</v>
      </c>
      <c r="W193" s="280" t="s">
        <v>805</v>
      </c>
      <c r="X193" s="280">
        <f t="shared" si="6"/>
        <v>10</v>
      </c>
      <c r="Y193" s="273"/>
      <c r="Z193" s="273"/>
    </row>
    <row r="194" ht="76.5" customHeight="1">
      <c r="A194" s="280" t="s">
        <v>362</v>
      </c>
      <c r="B194" s="280" t="s">
        <v>1499</v>
      </c>
      <c r="C194" s="280">
        <v>0.0</v>
      </c>
      <c r="D194" s="280">
        <v>0.0</v>
      </c>
      <c r="E194" s="280">
        <v>0.0</v>
      </c>
      <c r="F194" s="280">
        <v>0.0</v>
      </c>
      <c r="G194" s="280">
        <v>0.0</v>
      </c>
      <c r="H194" s="280">
        <v>1.0</v>
      </c>
      <c r="I194" s="280">
        <v>0.0</v>
      </c>
      <c r="J194" s="280">
        <v>1.0</v>
      </c>
      <c r="K194" s="280"/>
      <c r="L194" s="280" t="s">
        <v>1488</v>
      </c>
      <c r="M194" s="280" t="s">
        <v>733</v>
      </c>
      <c r="N194" s="280" t="s">
        <v>1489</v>
      </c>
      <c r="O194" s="280" t="s">
        <v>1490</v>
      </c>
      <c r="P194" s="280" t="s">
        <v>1490</v>
      </c>
      <c r="Q194" s="280" t="s">
        <v>1490</v>
      </c>
      <c r="R194" s="280"/>
      <c r="S194" s="280" t="s">
        <v>1491</v>
      </c>
      <c r="T194" s="280" t="s">
        <v>1492</v>
      </c>
      <c r="U194" s="280" t="s">
        <v>26</v>
      </c>
      <c r="V194" s="280" t="s">
        <v>733</v>
      </c>
      <c r="W194" s="280" t="s">
        <v>805</v>
      </c>
      <c r="X194" s="280">
        <f t="shared" si="6"/>
        <v>10</v>
      </c>
      <c r="Y194" s="273"/>
      <c r="Z194" s="273"/>
    </row>
    <row r="195" ht="76.5" customHeight="1">
      <c r="A195" s="280" t="s">
        <v>363</v>
      </c>
      <c r="B195" s="280" t="s">
        <v>1500</v>
      </c>
      <c r="C195" s="280">
        <v>0.0</v>
      </c>
      <c r="D195" s="280">
        <v>0.0</v>
      </c>
      <c r="E195" s="280">
        <v>0.0</v>
      </c>
      <c r="F195" s="280">
        <v>0.0</v>
      </c>
      <c r="G195" s="280">
        <v>0.0</v>
      </c>
      <c r="H195" s="280">
        <v>1.0</v>
      </c>
      <c r="I195" s="280">
        <v>0.0</v>
      </c>
      <c r="J195" s="280">
        <v>1.0</v>
      </c>
      <c r="K195" s="280"/>
      <c r="L195" s="280" t="s">
        <v>1488</v>
      </c>
      <c r="M195" s="280" t="s">
        <v>733</v>
      </c>
      <c r="N195" s="280" t="s">
        <v>1489</v>
      </c>
      <c r="O195" s="280" t="s">
        <v>1490</v>
      </c>
      <c r="P195" s="280" t="s">
        <v>1490</v>
      </c>
      <c r="Q195" s="280" t="s">
        <v>1490</v>
      </c>
      <c r="R195" s="280"/>
      <c r="S195" s="280" t="s">
        <v>1491</v>
      </c>
      <c r="T195" s="280" t="s">
        <v>1492</v>
      </c>
      <c r="U195" s="280" t="s">
        <v>26</v>
      </c>
      <c r="V195" s="280" t="s">
        <v>733</v>
      </c>
      <c r="W195" s="280" t="s">
        <v>805</v>
      </c>
      <c r="X195" s="280">
        <f t="shared" si="6"/>
        <v>10</v>
      </c>
      <c r="Y195" s="273"/>
      <c r="Z195" s="273"/>
    </row>
    <row r="196" ht="76.5" customHeight="1">
      <c r="A196" s="280" t="s">
        <v>364</v>
      </c>
      <c r="B196" s="280" t="s">
        <v>1501</v>
      </c>
      <c r="C196" s="280">
        <v>0.0</v>
      </c>
      <c r="D196" s="280">
        <v>0.0</v>
      </c>
      <c r="E196" s="280">
        <v>0.0</v>
      </c>
      <c r="F196" s="280">
        <v>0.0</v>
      </c>
      <c r="G196" s="280">
        <v>0.0</v>
      </c>
      <c r="H196" s="280">
        <v>1.0</v>
      </c>
      <c r="I196" s="280">
        <v>0.0</v>
      </c>
      <c r="J196" s="280">
        <v>1.0</v>
      </c>
      <c r="K196" s="280"/>
      <c r="L196" s="280" t="s">
        <v>1488</v>
      </c>
      <c r="M196" s="280" t="s">
        <v>733</v>
      </c>
      <c r="N196" s="280" t="s">
        <v>1489</v>
      </c>
      <c r="O196" s="280" t="s">
        <v>1490</v>
      </c>
      <c r="P196" s="280" t="s">
        <v>1490</v>
      </c>
      <c r="Q196" s="280" t="s">
        <v>1490</v>
      </c>
      <c r="R196" s="280"/>
      <c r="S196" s="280" t="s">
        <v>1491</v>
      </c>
      <c r="T196" s="280" t="s">
        <v>1492</v>
      </c>
      <c r="U196" s="280" t="s">
        <v>26</v>
      </c>
      <c r="V196" s="280" t="s">
        <v>733</v>
      </c>
      <c r="W196" s="280" t="s">
        <v>805</v>
      </c>
      <c r="X196" s="280">
        <f t="shared" si="6"/>
        <v>10</v>
      </c>
      <c r="Y196" s="273"/>
      <c r="Z196" s="273"/>
    </row>
    <row r="197" ht="76.5" customHeight="1">
      <c r="A197" s="280" t="s">
        <v>365</v>
      </c>
      <c r="B197" s="280" t="s">
        <v>1502</v>
      </c>
      <c r="C197" s="280">
        <v>0.0</v>
      </c>
      <c r="D197" s="280">
        <v>0.0</v>
      </c>
      <c r="E197" s="280">
        <v>0.0</v>
      </c>
      <c r="F197" s="280">
        <v>0.0</v>
      </c>
      <c r="G197" s="280">
        <v>0.0</v>
      </c>
      <c r="H197" s="280">
        <v>1.0</v>
      </c>
      <c r="I197" s="280">
        <v>0.0</v>
      </c>
      <c r="J197" s="280">
        <v>1.0</v>
      </c>
      <c r="K197" s="280"/>
      <c r="L197" s="280" t="s">
        <v>1488</v>
      </c>
      <c r="M197" s="280" t="s">
        <v>733</v>
      </c>
      <c r="N197" s="280" t="s">
        <v>1489</v>
      </c>
      <c r="O197" s="280" t="s">
        <v>1490</v>
      </c>
      <c r="P197" s="280" t="s">
        <v>1490</v>
      </c>
      <c r="Q197" s="280" t="s">
        <v>1490</v>
      </c>
      <c r="R197" s="280"/>
      <c r="S197" s="280" t="s">
        <v>1491</v>
      </c>
      <c r="T197" s="280" t="s">
        <v>1492</v>
      </c>
      <c r="U197" s="280" t="s">
        <v>26</v>
      </c>
      <c r="V197" s="280" t="s">
        <v>733</v>
      </c>
      <c r="W197" s="280" t="s">
        <v>805</v>
      </c>
      <c r="X197" s="280">
        <f t="shared" si="6"/>
        <v>10</v>
      </c>
      <c r="Y197" s="273"/>
      <c r="Z197" s="273"/>
    </row>
    <row r="198" ht="76.5" customHeight="1">
      <c r="A198" s="280" t="s">
        <v>366</v>
      </c>
      <c r="B198" s="280" t="s">
        <v>1503</v>
      </c>
      <c r="C198" s="280">
        <v>0.0</v>
      </c>
      <c r="D198" s="280">
        <v>0.0</v>
      </c>
      <c r="E198" s="280">
        <v>0.0</v>
      </c>
      <c r="F198" s="280">
        <v>0.0</v>
      </c>
      <c r="G198" s="280">
        <v>0.0</v>
      </c>
      <c r="H198" s="280">
        <v>1.0</v>
      </c>
      <c r="I198" s="280">
        <v>0.0</v>
      </c>
      <c r="J198" s="280">
        <v>1.0</v>
      </c>
      <c r="K198" s="280"/>
      <c r="L198" s="280" t="s">
        <v>1488</v>
      </c>
      <c r="M198" s="280" t="s">
        <v>733</v>
      </c>
      <c r="N198" s="280" t="s">
        <v>1489</v>
      </c>
      <c r="O198" s="280" t="s">
        <v>1490</v>
      </c>
      <c r="P198" s="280" t="s">
        <v>1490</v>
      </c>
      <c r="Q198" s="280" t="s">
        <v>1490</v>
      </c>
      <c r="R198" s="280"/>
      <c r="S198" s="280" t="s">
        <v>1491</v>
      </c>
      <c r="T198" s="280" t="s">
        <v>1492</v>
      </c>
      <c r="U198" s="280" t="s">
        <v>26</v>
      </c>
      <c r="V198" s="280" t="s">
        <v>733</v>
      </c>
      <c r="W198" s="280" t="s">
        <v>805</v>
      </c>
      <c r="X198" s="280">
        <f t="shared" si="6"/>
        <v>10</v>
      </c>
      <c r="Y198" s="273"/>
      <c r="Z198" s="273"/>
    </row>
    <row r="199" ht="76.5" customHeight="1">
      <c r="A199" s="280" t="s">
        <v>367</v>
      </c>
      <c r="B199" s="280" t="s">
        <v>1504</v>
      </c>
      <c r="C199" s="280">
        <v>0.0</v>
      </c>
      <c r="D199" s="280">
        <v>0.0</v>
      </c>
      <c r="E199" s="280">
        <v>0.0</v>
      </c>
      <c r="F199" s="280">
        <v>0.0</v>
      </c>
      <c r="G199" s="280">
        <v>0.0</v>
      </c>
      <c r="H199" s="280">
        <v>1.0</v>
      </c>
      <c r="I199" s="280">
        <v>0.0</v>
      </c>
      <c r="J199" s="280">
        <v>1.0</v>
      </c>
      <c r="K199" s="280"/>
      <c r="L199" s="280" t="s">
        <v>1488</v>
      </c>
      <c r="M199" s="280" t="s">
        <v>733</v>
      </c>
      <c r="N199" s="280" t="s">
        <v>1489</v>
      </c>
      <c r="O199" s="280" t="s">
        <v>1490</v>
      </c>
      <c r="P199" s="280" t="s">
        <v>1490</v>
      </c>
      <c r="Q199" s="280" t="s">
        <v>1490</v>
      </c>
      <c r="R199" s="280"/>
      <c r="S199" s="280" t="s">
        <v>1491</v>
      </c>
      <c r="T199" s="280" t="s">
        <v>1492</v>
      </c>
      <c r="U199" s="280" t="s">
        <v>26</v>
      </c>
      <c r="V199" s="280" t="s">
        <v>733</v>
      </c>
      <c r="W199" s="280" t="s">
        <v>805</v>
      </c>
      <c r="X199" s="280">
        <f t="shared" si="6"/>
        <v>10</v>
      </c>
      <c r="Y199" s="273"/>
      <c r="Z199" s="273"/>
    </row>
    <row r="200" ht="76.5" customHeight="1">
      <c r="A200" s="280" t="s">
        <v>368</v>
      </c>
      <c r="B200" s="280" t="s">
        <v>1505</v>
      </c>
      <c r="C200" s="280">
        <v>0.0</v>
      </c>
      <c r="D200" s="280">
        <v>0.0</v>
      </c>
      <c r="E200" s="280">
        <v>0.0</v>
      </c>
      <c r="F200" s="280">
        <v>0.0</v>
      </c>
      <c r="G200" s="280">
        <v>0.0</v>
      </c>
      <c r="H200" s="280">
        <v>1.0</v>
      </c>
      <c r="I200" s="280">
        <v>0.0</v>
      </c>
      <c r="J200" s="280">
        <v>1.0</v>
      </c>
      <c r="K200" s="280"/>
      <c r="L200" s="280" t="s">
        <v>1488</v>
      </c>
      <c r="M200" s="280" t="s">
        <v>733</v>
      </c>
      <c r="N200" s="280" t="s">
        <v>1489</v>
      </c>
      <c r="O200" s="280" t="s">
        <v>1490</v>
      </c>
      <c r="P200" s="280" t="s">
        <v>1490</v>
      </c>
      <c r="Q200" s="280" t="s">
        <v>1490</v>
      </c>
      <c r="R200" s="280"/>
      <c r="S200" s="280" t="s">
        <v>1491</v>
      </c>
      <c r="T200" s="280" t="s">
        <v>1492</v>
      </c>
      <c r="U200" s="280" t="s">
        <v>39</v>
      </c>
      <c r="V200" s="280" t="s">
        <v>733</v>
      </c>
      <c r="W200" s="280" t="s">
        <v>805</v>
      </c>
      <c r="X200" s="280">
        <f t="shared" si="6"/>
        <v>10</v>
      </c>
      <c r="Y200" s="273"/>
      <c r="Z200" s="273"/>
    </row>
    <row r="201" ht="76.5" customHeight="1">
      <c r="A201" s="280" t="s">
        <v>369</v>
      </c>
      <c r="B201" s="280" t="s">
        <v>1506</v>
      </c>
      <c r="C201" s="280">
        <v>0.0</v>
      </c>
      <c r="D201" s="280">
        <v>0.0</v>
      </c>
      <c r="E201" s="280">
        <v>0.0</v>
      </c>
      <c r="F201" s="280">
        <v>0.0</v>
      </c>
      <c r="G201" s="280">
        <v>0.0</v>
      </c>
      <c r="H201" s="280">
        <v>1.0</v>
      </c>
      <c r="I201" s="280">
        <v>0.0</v>
      </c>
      <c r="J201" s="280">
        <v>1.0</v>
      </c>
      <c r="K201" s="280"/>
      <c r="L201" s="280" t="s">
        <v>1488</v>
      </c>
      <c r="M201" s="280" t="s">
        <v>733</v>
      </c>
      <c r="N201" s="280" t="s">
        <v>1489</v>
      </c>
      <c r="O201" s="280" t="s">
        <v>1490</v>
      </c>
      <c r="P201" s="280" t="s">
        <v>1490</v>
      </c>
      <c r="Q201" s="280" t="s">
        <v>1490</v>
      </c>
      <c r="R201" s="280"/>
      <c r="S201" s="280" t="s">
        <v>1491</v>
      </c>
      <c r="T201" s="280" t="s">
        <v>1492</v>
      </c>
      <c r="U201" s="280" t="s">
        <v>26</v>
      </c>
      <c r="V201" s="280" t="s">
        <v>733</v>
      </c>
      <c r="W201" s="280" t="s">
        <v>805</v>
      </c>
      <c r="X201" s="280">
        <f t="shared" si="6"/>
        <v>10</v>
      </c>
      <c r="Y201" s="273"/>
      <c r="Z201" s="273"/>
    </row>
    <row r="202" ht="76.5" customHeight="1">
      <c r="A202" s="280" t="s">
        <v>370</v>
      </c>
      <c r="B202" s="280" t="s">
        <v>1507</v>
      </c>
      <c r="C202" s="280">
        <v>0.0</v>
      </c>
      <c r="D202" s="280">
        <v>0.0</v>
      </c>
      <c r="E202" s="280">
        <v>0.0</v>
      </c>
      <c r="F202" s="280">
        <v>0.0</v>
      </c>
      <c r="G202" s="280">
        <v>0.0</v>
      </c>
      <c r="H202" s="280">
        <v>1.0</v>
      </c>
      <c r="I202" s="280">
        <v>0.0</v>
      </c>
      <c r="J202" s="280">
        <v>1.0</v>
      </c>
      <c r="K202" s="280"/>
      <c r="L202" s="280" t="s">
        <v>1488</v>
      </c>
      <c r="M202" s="280" t="s">
        <v>733</v>
      </c>
      <c r="N202" s="280" t="s">
        <v>1489</v>
      </c>
      <c r="O202" s="280" t="s">
        <v>1490</v>
      </c>
      <c r="P202" s="280" t="s">
        <v>1490</v>
      </c>
      <c r="Q202" s="280" t="s">
        <v>1490</v>
      </c>
      <c r="R202" s="280"/>
      <c r="S202" s="280" t="s">
        <v>1491</v>
      </c>
      <c r="T202" s="280" t="s">
        <v>1492</v>
      </c>
      <c r="U202" s="280" t="s">
        <v>26</v>
      </c>
      <c r="V202" s="280" t="s">
        <v>733</v>
      </c>
      <c r="W202" s="280" t="s">
        <v>805</v>
      </c>
      <c r="X202" s="280">
        <f t="shared" si="6"/>
        <v>10</v>
      </c>
      <c r="Y202" s="273"/>
      <c r="Z202" s="273"/>
    </row>
    <row r="203" ht="76.5" customHeight="1">
      <c r="A203" s="280" t="s">
        <v>371</v>
      </c>
      <c r="B203" s="280" t="s">
        <v>1508</v>
      </c>
      <c r="C203" s="280">
        <v>0.0</v>
      </c>
      <c r="D203" s="280">
        <v>0.0</v>
      </c>
      <c r="E203" s="280">
        <v>0.0</v>
      </c>
      <c r="F203" s="280">
        <v>0.0</v>
      </c>
      <c r="G203" s="280">
        <v>0.0</v>
      </c>
      <c r="H203" s="280">
        <v>1.0</v>
      </c>
      <c r="I203" s="280">
        <v>0.0</v>
      </c>
      <c r="J203" s="280">
        <v>1.0</v>
      </c>
      <c r="K203" s="280"/>
      <c r="L203" s="280" t="s">
        <v>1488</v>
      </c>
      <c r="M203" s="280" t="s">
        <v>733</v>
      </c>
      <c r="N203" s="280" t="s">
        <v>1489</v>
      </c>
      <c r="O203" s="280" t="s">
        <v>1490</v>
      </c>
      <c r="P203" s="280" t="s">
        <v>1490</v>
      </c>
      <c r="Q203" s="280" t="s">
        <v>1490</v>
      </c>
      <c r="R203" s="280"/>
      <c r="S203" s="280" t="s">
        <v>1491</v>
      </c>
      <c r="T203" s="280" t="s">
        <v>1492</v>
      </c>
      <c r="U203" s="280" t="s">
        <v>26</v>
      </c>
      <c r="V203" s="280" t="s">
        <v>733</v>
      </c>
      <c r="W203" s="280" t="s">
        <v>805</v>
      </c>
      <c r="X203" s="280">
        <f t="shared" si="6"/>
        <v>10</v>
      </c>
      <c r="Y203" s="273"/>
      <c r="Z203" s="273"/>
    </row>
    <row r="204" ht="76.5" customHeight="1">
      <c r="A204" s="280" t="s">
        <v>372</v>
      </c>
      <c r="B204" s="280" t="s">
        <v>1509</v>
      </c>
      <c r="C204" s="280">
        <v>0.0</v>
      </c>
      <c r="D204" s="280">
        <v>0.0</v>
      </c>
      <c r="E204" s="280">
        <v>0.0</v>
      </c>
      <c r="F204" s="280">
        <v>0.0</v>
      </c>
      <c r="G204" s="280">
        <v>0.0</v>
      </c>
      <c r="H204" s="280">
        <v>1.0</v>
      </c>
      <c r="I204" s="280">
        <v>0.0</v>
      </c>
      <c r="J204" s="280">
        <v>1.0</v>
      </c>
      <c r="K204" s="280"/>
      <c r="L204" s="280" t="s">
        <v>1488</v>
      </c>
      <c r="M204" s="280" t="s">
        <v>733</v>
      </c>
      <c r="N204" s="280" t="s">
        <v>1489</v>
      </c>
      <c r="O204" s="280" t="s">
        <v>1490</v>
      </c>
      <c r="P204" s="280" t="s">
        <v>1490</v>
      </c>
      <c r="Q204" s="280" t="s">
        <v>1490</v>
      </c>
      <c r="R204" s="280"/>
      <c r="S204" s="280" t="s">
        <v>1491</v>
      </c>
      <c r="T204" s="280" t="s">
        <v>1492</v>
      </c>
      <c r="U204" s="280" t="s">
        <v>39</v>
      </c>
      <c r="V204" s="280" t="s">
        <v>733</v>
      </c>
      <c r="W204" s="280" t="s">
        <v>805</v>
      </c>
      <c r="X204" s="280">
        <f t="shared" si="6"/>
        <v>10</v>
      </c>
      <c r="Y204" s="273"/>
      <c r="Z204" s="273"/>
    </row>
    <row r="205" ht="76.5" customHeight="1">
      <c r="A205" s="280" t="s">
        <v>373</v>
      </c>
      <c r="B205" s="280" t="s">
        <v>1510</v>
      </c>
      <c r="C205" s="280">
        <v>0.0</v>
      </c>
      <c r="D205" s="280">
        <v>0.0</v>
      </c>
      <c r="E205" s="280">
        <v>0.0</v>
      </c>
      <c r="F205" s="280">
        <v>0.0</v>
      </c>
      <c r="G205" s="280">
        <v>0.0</v>
      </c>
      <c r="H205" s="280">
        <v>1.0</v>
      </c>
      <c r="I205" s="280">
        <v>0.0</v>
      </c>
      <c r="J205" s="280">
        <v>1.0</v>
      </c>
      <c r="K205" s="280"/>
      <c r="L205" s="280" t="s">
        <v>1488</v>
      </c>
      <c r="M205" s="280" t="s">
        <v>733</v>
      </c>
      <c r="N205" s="280" t="s">
        <v>1489</v>
      </c>
      <c r="O205" s="280" t="s">
        <v>1490</v>
      </c>
      <c r="P205" s="280" t="s">
        <v>1490</v>
      </c>
      <c r="Q205" s="280" t="s">
        <v>1490</v>
      </c>
      <c r="R205" s="280"/>
      <c r="S205" s="280" t="s">
        <v>1491</v>
      </c>
      <c r="T205" s="280" t="s">
        <v>1492</v>
      </c>
      <c r="U205" s="280" t="s">
        <v>26</v>
      </c>
      <c r="V205" s="280" t="s">
        <v>733</v>
      </c>
      <c r="W205" s="280" t="s">
        <v>805</v>
      </c>
      <c r="X205" s="280">
        <f t="shared" si="6"/>
        <v>10</v>
      </c>
      <c r="Y205" s="273"/>
      <c r="Z205" s="273"/>
    </row>
    <row r="206" ht="76.5" customHeight="1">
      <c r="A206" s="280" t="s">
        <v>374</v>
      </c>
      <c r="B206" s="280" t="s">
        <v>1511</v>
      </c>
      <c r="C206" s="280">
        <v>0.0</v>
      </c>
      <c r="D206" s="280">
        <v>0.0</v>
      </c>
      <c r="E206" s="280">
        <v>0.0</v>
      </c>
      <c r="F206" s="280">
        <v>0.0</v>
      </c>
      <c r="G206" s="280">
        <v>0.0</v>
      </c>
      <c r="H206" s="280">
        <v>1.0</v>
      </c>
      <c r="I206" s="280">
        <v>0.0</v>
      </c>
      <c r="J206" s="280">
        <v>1.0</v>
      </c>
      <c r="K206" s="280"/>
      <c r="L206" s="280" t="s">
        <v>1488</v>
      </c>
      <c r="M206" s="280" t="s">
        <v>733</v>
      </c>
      <c r="N206" s="280" t="s">
        <v>1489</v>
      </c>
      <c r="O206" s="280" t="s">
        <v>1490</v>
      </c>
      <c r="P206" s="280" t="s">
        <v>1490</v>
      </c>
      <c r="Q206" s="280" t="s">
        <v>1490</v>
      </c>
      <c r="R206" s="280"/>
      <c r="S206" s="280" t="s">
        <v>1491</v>
      </c>
      <c r="T206" s="280" t="s">
        <v>1492</v>
      </c>
      <c r="U206" s="280" t="s">
        <v>26</v>
      </c>
      <c r="V206" s="280" t="s">
        <v>733</v>
      </c>
      <c r="W206" s="280" t="s">
        <v>805</v>
      </c>
      <c r="X206" s="280">
        <f t="shared" si="6"/>
        <v>10</v>
      </c>
      <c r="Y206" s="273"/>
      <c r="Z206" s="273"/>
    </row>
    <row r="207" ht="76.5" customHeight="1">
      <c r="A207" s="280" t="s">
        <v>375</v>
      </c>
      <c r="B207" s="280" t="s">
        <v>1512</v>
      </c>
      <c r="C207" s="280">
        <v>0.0</v>
      </c>
      <c r="D207" s="280">
        <v>0.0</v>
      </c>
      <c r="E207" s="280">
        <v>0.0</v>
      </c>
      <c r="F207" s="280">
        <v>0.0</v>
      </c>
      <c r="G207" s="280">
        <v>0.0</v>
      </c>
      <c r="H207" s="280">
        <v>1.0</v>
      </c>
      <c r="I207" s="280">
        <v>0.0</v>
      </c>
      <c r="J207" s="280">
        <v>1.0</v>
      </c>
      <c r="K207" s="280"/>
      <c r="L207" s="280" t="s">
        <v>1488</v>
      </c>
      <c r="M207" s="280" t="s">
        <v>733</v>
      </c>
      <c r="N207" s="280" t="s">
        <v>1489</v>
      </c>
      <c r="O207" s="280" t="s">
        <v>1490</v>
      </c>
      <c r="P207" s="280" t="s">
        <v>1490</v>
      </c>
      <c r="Q207" s="280" t="s">
        <v>1490</v>
      </c>
      <c r="R207" s="280"/>
      <c r="S207" s="280" t="s">
        <v>1491</v>
      </c>
      <c r="T207" s="280" t="s">
        <v>1492</v>
      </c>
      <c r="U207" s="280" t="s">
        <v>26</v>
      </c>
      <c r="V207" s="280" t="s">
        <v>733</v>
      </c>
      <c r="W207" s="280" t="s">
        <v>805</v>
      </c>
      <c r="X207" s="280">
        <f t="shared" si="6"/>
        <v>10</v>
      </c>
      <c r="Y207" s="273"/>
      <c r="Z207" s="273"/>
    </row>
    <row r="208" ht="76.5" customHeight="1">
      <c r="A208" s="280" t="s">
        <v>376</v>
      </c>
      <c r="B208" s="280" t="s">
        <v>1513</v>
      </c>
      <c r="C208" s="280">
        <v>0.0</v>
      </c>
      <c r="D208" s="280">
        <v>0.0</v>
      </c>
      <c r="E208" s="280">
        <v>0.0</v>
      </c>
      <c r="F208" s="280">
        <v>0.0</v>
      </c>
      <c r="G208" s="280">
        <v>0.0</v>
      </c>
      <c r="H208" s="280">
        <v>1.0</v>
      </c>
      <c r="I208" s="280">
        <v>0.0</v>
      </c>
      <c r="J208" s="280">
        <v>1.0</v>
      </c>
      <c r="K208" s="280"/>
      <c r="L208" s="280" t="s">
        <v>1488</v>
      </c>
      <c r="M208" s="280" t="s">
        <v>733</v>
      </c>
      <c r="N208" s="280" t="s">
        <v>1489</v>
      </c>
      <c r="O208" s="280" t="s">
        <v>1490</v>
      </c>
      <c r="P208" s="280" t="s">
        <v>1490</v>
      </c>
      <c r="Q208" s="280" t="s">
        <v>1490</v>
      </c>
      <c r="R208" s="280"/>
      <c r="S208" s="280" t="s">
        <v>1491</v>
      </c>
      <c r="T208" s="280" t="s">
        <v>1492</v>
      </c>
      <c r="U208" s="280" t="s">
        <v>26</v>
      </c>
      <c r="V208" s="280" t="s">
        <v>733</v>
      </c>
      <c r="W208" s="280" t="s">
        <v>805</v>
      </c>
      <c r="X208" s="280">
        <f t="shared" si="6"/>
        <v>10</v>
      </c>
      <c r="Y208" s="273"/>
      <c r="Z208" s="273"/>
    </row>
    <row r="209" ht="76.5" customHeight="1">
      <c r="A209" s="280" t="s">
        <v>377</v>
      </c>
      <c r="B209" s="280" t="s">
        <v>1514</v>
      </c>
      <c r="C209" s="280">
        <v>0.0</v>
      </c>
      <c r="D209" s="280">
        <v>0.0</v>
      </c>
      <c r="E209" s="280">
        <v>0.0</v>
      </c>
      <c r="F209" s="280">
        <v>0.0</v>
      </c>
      <c r="G209" s="280">
        <v>0.0</v>
      </c>
      <c r="H209" s="280">
        <v>1.0</v>
      </c>
      <c r="I209" s="280">
        <v>0.0</v>
      </c>
      <c r="J209" s="280">
        <v>1.0</v>
      </c>
      <c r="K209" s="280"/>
      <c r="L209" s="280" t="s">
        <v>1488</v>
      </c>
      <c r="M209" s="280" t="s">
        <v>733</v>
      </c>
      <c r="N209" s="280" t="s">
        <v>1489</v>
      </c>
      <c r="O209" s="280" t="s">
        <v>1490</v>
      </c>
      <c r="P209" s="280" t="s">
        <v>1515</v>
      </c>
      <c r="Q209" s="280" t="s">
        <v>1515</v>
      </c>
      <c r="R209" s="280"/>
      <c r="S209" s="280" t="s">
        <v>1491</v>
      </c>
      <c r="T209" s="280" t="s">
        <v>1492</v>
      </c>
      <c r="U209" s="280" t="s">
        <v>26</v>
      </c>
      <c r="V209" s="280" t="s">
        <v>733</v>
      </c>
      <c r="W209" s="280" t="s">
        <v>805</v>
      </c>
      <c r="X209" s="280">
        <f t="shared" si="6"/>
        <v>10</v>
      </c>
      <c r="Y209" s="273"/>
      <c r="Z209" s="273"/>
    </row>
    <row r="210" ht="76.5" customHeight="1">
      <c r="A210" s="280" t="s">
        <v>378</v>
      </c>
      <c r="B210" s="280" t="s">
        <v>1516</v>
      </c>
      <c r="C210" s="280">
        <v>0.0</v>
      </c>
      <c r="D210" s="280">
        <v>0.0</v>
      </c>
      <c r="E210" s="280">
        <v>0.0</v>
      </c>
      <c r="F210" s="280">
        <v>0.0</v>
      </c>
      <c r="G210" s="280">
        <v>0.0</v>
      </c>
      <c r="H210" s="280">
        <v>1.0</v>
      </c>
      <c r="I210" s="280">
        <v>0.0</v>
      </c>
      <c r="J210" s="280">
        <v>1.0</v>
      </c>
      <c r="K210" s="280"/>
      <c r="L210" s="280" t="s">
        <v>1488</v>
      </c>
      <c r="M210" s="280" t="s">
        <v>733</v>
      </c>
      <c r="N210" s="280" t="s">
        <v>1489</v>
      </c>
      <c r="O210" s="280" t="s">
        <v>1490</v>
      </c>
      <c r="P210" s="280" t="s">
        <v>1490</v>
      </c>
      <c r="Q210" s="280" t="s">
        <v>1490</v>
      </c>
      <c r="R210" s="280"/>
      <c r="S210" s="280" t="s">
        <v>1491</v>
      </c>
      <c r="T210" s="280" t="s">
        <v>1492</v>
      </c>
      <c r="U210" s="280" t="s">
        <v>26</v>
      </c>
      <c r="V210" s="280" t="s">
        <v>733</v>
      </c>
      <c r="W210" s="280" t="s">
        <v>805</v>
      </c>
      <c r="X210" s="280">
        <f t="shared" si="6"/>
        <v>10</v>
      </c>
      <c r="Y210" s="273"/>
      <c r="Z210" s="273"/>
    </row>
    <row r="211" ht="76.5" customHeight="1">
      <c r="A211" s="280" t="s">
        <v>379</v>
      </c>
      <c r="B211" s="280" t="s">
        <v>1517</v>
      </c>
      <c r="C211" s="280">
        <v>0.0</v>
      </c>
      <c r="D211" s="280">
        <v>0.0</v>
      </c>
      <c r="E211" s="280">
        <v>0.0</v>
      </c>
      <c r="F211" s="280">
        <v>0.0</v>
      </c>
      <c r="G211" s="280">
        <v>0.0</v>
      </c>
      <c r="H211" s="280">
        <v>1.0</v>
      </c>
      <c r="I211" s="280">
        <v>0.0</v>
      </c>
      <c r="J211" s="280">
        <v>1.0</v>
      </c>
      <c r="K211" s="280"/>
      <c r="L211" s="280" t="s">
        <v>1488</v>
      </c>
      <c r="M211" s="280" t="s">
        <v>733</v>
      </c>
      <c r="N211" s="280" t="s">
        <v>1489</v>
      </c>
      <c r="O211" s="280" t="s">
        <v>1490</v>
      </c>
      <c r="P211" s="280" t="s">
        <v>1490</v>
      </c>
      <c r="Q211" s="280" t="s">
        <v>1490</v>
      </c>
      <c r="R211" s="280"/>
      <c r="S211" s="280" t="s">
        <v>1491</v>
      </c>
      <c r="T211" s="280" t="s">
        <v>1492</v>
      </c>
      <c r="U211" s="280" t="s">
        <v>26</v>
      </c>
      <c r="V211" s="280" t="s">
        <v>733</v>
      </c>
      <c r="W211" s="280" t="s">
        <v>805</v>
      </c>
      <c r="X211" s="280">
        <f t="shared" si="6"/>
        <v>10</v>
      </c>
      <c r="Y211" s="273"/>
      <c r="Z211" s="273"/>
    </row>
    <row r="212" ht="76.5" customHeight="1">
      <c r="A212" s="280" t="s">
        <v>380</v>
      </c>
      <c r="B212" s="280" t="s">
        <v>1518</v>
      </c>
      <c r="C212" s="280">
        <v>0.0</v>
      </c>
      <c r="D212" s="280">
        <v>0.0</v>
      </c>
      <c r="E212" s="280">
        <v>0.0</v>
      </c>
      <c r="F212" s="280">
        <v>0.0</v>
      </c>
      <c r="G212" s="280">
        <v>0.0</v>
      </c>
      <c r="H212" s="280">
        <v>1.0</v>
      </c>
      <c r="I212" s="280">
        <v>0.0</v>
      </c>
      <c r="J212" s="280">
        <v>1.0</v>
      </c>
      <c r="K212" s="280"/>
      <c r="L212" s="280" t="s">
        <v>1488</v>
      </c>
      <c r="M212" s="280" t="s">
        <v>733</v>
      </c>
      <c r="N212" s="280" t="s">
        <v>1489</v>
      </c>
      <c r="O212" s="280" t="s">
        <v>1490</v>
      </c>
      <c r="P212" s="280" t="s">
        <v>1490</v>
      </c>
      <c r="Q212" s="280" t="s">
        <v>1490</v>
      </c>
      <c r="R212" s="280"/>
      <c r="S212" s="280" t="s">
        <v>1491</v>
      </c>
      <c r="T212" s="280" t="s">
        <v>1492</v>
      </c>
      <c r="U212" s="280" t="s">
        <v>26</v>
      </c>
      <c r="V212" s="280" t="s">
        <v>733</v>
      </c>
      <c r="W212" s="280" t="s">
        <v>805</v>
      </c>
      <c r="X212" s="280">
        <f t="shared" si="6"/>
        <v>10</v>
      </c>
      <c r="Y212" s="273"/>
      <c r="Z212" s="273"/>
    </row>
    <row r="213" ht="76.5" customHeight="1">
      <c r="A213" s="280" t="s">
        <v>381</v>
      </c>
      <c r="B213" s="280" t="s">
        <v>1519</v>
      </c>
      <c r="C213" s="280">
        <v>0.0</v>
      </c>
      <c r="D213" s="280">
        <v>0.0</v>
      </c>
      <c r="E213" s="280">
        <v>0.0</v>
      </c>
      <c r="F213" s="280">
        <v>0.0</v>
      </c>
      <c r="G213" s="280">
        <v>0.0</v>
      </c>
      <c r="H213" s="280">
        <v>1.0</v>
      </c>
      <c r="I213" s="280">
        <v>0.0</v>
      </c>
      <c r="J213" s="280">
        <v>1.0</v>
      </c>
      <c r="K213" s="280"/>
      <c r="L213" s="280" t="s">
        <v>1488</v>
      </c>
      <c r="M213" s="280" t="s">
        <v>733</v>
      </c>
      <c r="N213" s="280" t="s">
        <v>1489</v>
      </c>
      <c r="O213" s="280" t="s">
        <v>1490</v>
      </c>
      <c r="P213" s="280" t="s">
        <v>1490</v>
      </c>
      <c r="Q213" s="280" t="s">
        <v>1490</v>
      </c>
      <c r="R213" s="280"/>
      <c r="S213" s="280" t="s">
        <v>1491</v>
      </c>
      <c r="T213" s="280" t="s">
        <v>1492</v>
      </c>
      <c r="U213" s="280" t="s">
        <v>26</v>
      </c>
      <c r="V213" s="280" t="s">
        <v>733</v>
      </c>
      <c r="W213" s="280" t="s">
        <v>805</v>
      </c>
      <c r="X213" s="280">
        <f t="shared" si="6"/>
        <v>10</v>
      </c>
      <c r="Y213" s="273"/>
      <c r="Z213" s="273"/>
    </row>
    <row r="214" ht="76.5" customHeight="1">
      <c r="A214" s="280" t="s">
        <v>382</v>
      </c>
      <c r="B214" s="280" t="s">
        <v>1520</v>
      </c>
      <c r="C214" s="280">
        <v>0.0</v>
      </c>
      <c r="D214" s="280">
        <v>0.0</v>
      </c>
      <c r="E214" s="280">
        <v>0.0</v>
      </c>
      <c r="F214" s="280">
        <v>0.0</v>
      </c>
      <c r="G214" s="280">
        <v>0.0</v>
      </c>
      <c r="H214" s="280">
        <v>1.0</v>
      </c>
      <c r="I214" s="280">
        <v>0.0</v>
      </c>
      <c r="J214" s="280">
        <v>1.0</v>
      </c>
      <c r="K214" s="280"/>
      <c r="L214" s="280" t="s">
        <v>1488</v>
      </c>
      <c r="M214" s="280" t="s">
        <v>733</v>
      </c>
      <c r="N214" s="280" t="s">
        <v>1489</v>
      </c>
      <c r="O214" s="280" t="s">
        <v>1490</v>
      </c>
      <c r="P214" s="280" t="s">
        <v>1490</v>
      </c>
      <c r="Q214" s="280" t="s">
        <v>1490</v>
      </c>
      <c r="R214" s="280"/>
      <c r="S214" s="280" t="s">
        <v>1491</v>
      </c>
      <c r="T214" s="280" t="s">
        <v>1492</v>
      </c>
      <c r="U214" s="280" t="s">
        <v>26</v>
      </c>
      <c r="V214" s="280" t="s">
        <v>733</v>
      </c>
      <c r="W214" s="280" t="s">
        <v>805</v>
      </c>
      <c r="X214" s="280">
        <f t="shared" si="6"/>
        <v>10</v>
      </c>
      <c r="Y214" s="273"/>
      <c r="Z214" s="273"/>
    </row>
    <row r="215" ht="76.5" customHeight="1">
      <c r="A215" s="280" t="s">
        <v>383</v>
      </c>
      <c r="B215" s="280" t="s">
        <v>1521</v>
      </c>
      <c r="C215" s="280">
        <v>0.0</v>
      </c>
      <c r="D215" s="280">
        <v>0.0</v>
      </c>
      <c r="E215" s="280">
        <v>0.0</v>
      </c>
      <c r="F215" s="280">
        <v>0.0</v>
      </c>
      <c r="G215" s="280">
        <v>0.0</v>
      </c>
      <c r="H215" s="280">
        <v>1.0</v>
      </c>
      <c r="I215" s="280">
        <v>0.0</v>
      </c>
      <c r="J215" s="280">
        <v>1.0</v>
      </c>
      <c r="K215" s="280"/>
      <c r="L215" s="280" t="s">
        <v>1488</v>
      </c>
      <c r="M215" s="280" t="s">
        <v>733</v>
      </c>
      <c r="N215" s="280" t="s">
        <v>1489</v>
      </c>
      <c r="O215" s="280" t="s">
        <v>1490</v>
      </c>
      <c r="P215" s="280" t="s">
        <v>1490</v>
      </c>
      <c r="Q215" s="280" t="s">
        <v>1490</v>
      </c>
      <c r="R215" s="280"/>
      <c r="S215" s="280" t="s">
        <v>1491</v>
      </c>
      <c r="T215" s="280" t="s">
        <v>1492</v>
      </c>
      <c r="U215" s="280" t="s">
        <v>26</v>
      </c>
      <c r="V215" s="280" t="s">
        <v>733</v>
      </c>
      <c r="W215" s="280" t="s">
        <v>758</v>
      </c>
      <c r="X215" s="280">
        <f t="shared" si="6"/>
        <v>5</v>
      </c>
      <c r="Y215" s="273"/>
      <c r="Z215" s="273"/>
    </row>
    <row r="216" ht="60.75" customHeight="1">
      <c r="A216" s="280" t="s">
        <v>384</v>
      </c>
      <c r="B216" s="280" t="s">
        <v>1522</v>
      </c>
      <c r="C216" s="280">
        <v>0.0</v>
      </c>
      <c r="D216" s="280">
        <v>0.0</v>
      </c>
      <c r="E216" s="280">
        <v>0.0</v>
      </c>
      <c r="F216" s="280">
        <v>0.0</v>
      </c>
      <c r="G216" s="280">
        <v>0.0</v>
      </c>
      <c r="H216" s="280">
        <v>1.0</v>
      </c>
      <c r="I216" s="280">
        <v>0.0</v>
      </c>
      <c r="J216" s="280">
        <v>1.0</v>
      </c>
      <c r="K216" s="280"/>
      <c r="L216" s="280" t="s">
        <v>918</v>
      </c>
      <c r="M216" s="280" t="s">
        <v>733</v>
      </c>
      <c r="N216" s="280" t="s">
        <v>1523</v>
      </c>
      <c r="O216" s="280" t="s">
        <v>1524</v>
      </c>
      <c r="P216" s="280" t="s">
        <v>1524</v>
      </c>
      <c r="Q216" s="280" t="s">
        <v>1524</v>
      </c>
      <c r="R216" s="280"/>
      <c r="S216" s="280" t="s">
        <v>1525</v>
      </c>
      <c r="T216" s="280" t="s">
        <v>1526</v>
      </c>
      <c r="U216" s="280" t="s">
        <v>26</v>
      </c>
      <c r="V216" s="280" t="s">
        <v>733</v>
      </c>
      <c r="W216" s="280" t="s">
        <v>749</v>
      </c>
      <c r="X216" s="280">
        <f t="shared" si="6"/>
        <v>20</v>
      </c>
      <c r="Y216" s="273"/>
      <c r="Z216" s="273"/>
    </row>
    <row r="217" ht="15.75" customHeight="1">
      <c r="A217" s="280" t="s">
        <v>386</v>
      </c>
      <c r="B217" s="280" t="s">
        <v>1527</v>
      </c>
      <c r="C217" s="280">
        <v>0.0</v>
      </c>
      <c r="D217" s="280">
        <v>0.0</v>
      </c>
      <c r="E217" s="280">
        <v>0.0</v>
      </c>
      <c r="F217" s="280">
        <v>0.0</v>
      </c>
      <c r="G217" s="280">
        <v>0.0</v>
      </c>
      <c r="H217" s="280">
        <v>1.0</v>
      </c>
      <c r="I217" s="280">
        <v>0.0</v>
      </c>
      <c r="J217" s="280">
        <v>1.0</v>
      </c>
      <c r="K217" s="280"/>
      <c r="L217" s="280" t="s">
        <v>918</v>
      </c>
      <c r="M217" s="280" t="s">
        <v>733</v>
      </c>
      <c r="N217" s="280" t="s">
        <v>1523</v>
      </c>
      <c r="O217" s="280" t="s">
        <v>1524</v>
      </c>
      <c r="P217" s="280" t="s">
        <v>1524</v>
      </c>
      <c r="Q217" s="280" t="s">
        <v>1524</v>
      </c>
      <c r="R217" s="280"/>
      <c r="S217" s="280" t="s">
        <v>1525</v>
      </c>
      <c r="T217" s="280" t="s">
        <v>1526</v>
      </c>
      <c r="U217" s="280" t="s">
        <v>39</v>
      </c>
      <c r="V217" s="280" t="s">
        <v>733</v>
      </c>
      <c r="W217" s="280" t="s">
        <v>749</v>
      </c>
      <c r="X217" s="280">
        <f t="shared" si="6"/>
        <v>20</v>
      </c>
      <c r="Y217" s="273"/>
      <c r="Z217" s="273"/>
    </row>
    <row r="218" ht="15.75" customHeight="1">
      <c r="A218" s="280" t="s">
        <v>388</v>
      </c>
      <c r="B218" s="280" t="s">
        <v>1528</v>
      </c>
      <c r="C218" s="280">
        <v>0.0</v>
      </c>
      <c r="D218" s="280">
        <v>0.0</v>
      </c>
      <c r="E218" s="280">
        <v>0.0</v>
      </c>
      <c r="F218" s="280">
        <v>0.0</v>
      </c>
      <c r="G218" s="280">
        <v>0.0</v>
      </c>
      <c r="H218" s="280">
        <v>1.0</v>
      </c>
      <c r="I218" s="280">
        <v>0.0</v>
      </c>
      <c r="J218" s="280">
        <v>1.0</v>
      </c>
      <c r="K218" s="280"/>
      <c r="L218" s="280" t="s">
        <v>918</v>
      </c>
      <c r="M218" s="280" t="s">
        <v>733</v>
      </c>
      <c r="N218" s="280" t="s">
        <v>1523</v>
      </c>
      <c r="O218" s="280" t="s">
        <v>1524</v>
      </c>
      <c r="P218" s="280" t="s">
        <v>1524</v>
      </c>
      <c r="Q218" s="280" t="s">
        <v>1524</v>
      </c>
      <c r="R218" s="280"/>
      <c r="S218" s="280" t="s">
        <v>1525</v>
      </c>
      <c r="T218" s="280" t="s">
        <v>1526</v>
      </c>
      <c r="U218" s="280" t="s">
        <v>39</v>
      </c>
      <c r="V218" s="280" t="s">
        <v>733</v>
      </c>
      <c r="W218" s="280" t="s">
        <v>749</v>
      </c>
      <c r="X218" s="280">
        <f t="shared" si="6"/>
        <v>20</v>
      </c>
      <c r="Y218" s="273"/>
      <c r="Z218" s="273"/>
    </row>
    <row r="219" ht="15.75" customHeight="1">
      <c r="A219" s="280" t="s">
        <v>390</v>
      </c>
      <c r="B219" s="280" t="s">
        <v>1529</v>
      </c>
      <c r="C219" s="280">
        <v>0.0</v>
      </c>
      <c r="D219" s="280">
        <v>0.0</v>
      </c>
      <c r="E219" s="280">
        <v>0.0</v>
      </c>
      <c r="F219" s="280">
        <v>0.0</v>
      </c>
      <c r="G219" s="280">
        <v>0.0</v>
      </c>
      <c r="H219" s="280">
        <v>1.0</v>
      </c>
      <c r="I219" s="280">
        <v>0.0</v>
      </c>
      <c r="J219" s="280">
        <v>1.0</v>
      </c>
      <c r="K219" s="280"/>
      <c r="L219" s="280" t="s">
        <v>918</v>
      </c>
      <c r="M219" s="280" t="s">
        <v>733</v>
      </c>
      <c r="N219" s="280" t="s">
        <v>1523</v>
      </c>
      <c r="O219" s="280" t="s">
        <v>1524</v>
      </c>
      <c r="P219" s="280" t="s">
        <v>1524</v>
      </c>
      <c r="Q219" s="280" t="s">
        <v>1524</v>
      </c>
      <c r="R219" s="280"/>
      <c r="S219" s="280" t="s">
        <v>1525</v>
      </c>
      <c r="T219" s="280" t="s">
        <v>1526</v>
      </c>
      <c r="U219" s="280" t="s">
        <v>26</v>
      </c>
      <c r="V219" s="280" t="s">
        <v>733</v>
      </c>
      <c r="W219" s="280" t="s">
        <v>805</v>
      </c>
      <c r="X219" s="280">
        <f t="shared" si="6"/>
        <v>10</v>
      </c>
      <c r="Y219" s="273"/>
      <c r="Z219" s="273"/>
    </row>
    <row r="220" ht="15.75" customHeight="1">
      <c r="A220" s="280" t="s">
        <v>392</v>
      </c>
      <c r="B220" s="280" t="s">
        <v>1530</v>
      </c>
      <c r="C220" s="280">
        <v>0.0</v>
      </c>
      <c r="D220" s="280">
        <v>0.0</v>
      </c>
      <c r="E220" s="280">
        <v>0.0</v>
      </c>
      <c r="F220" s="280">
        <v>0.0</v>
      </c>
      <c r="G220" s="280">
        <v>0.0</v>
      </c>
      <c r="H220" s="280">
        <v>1.0</v>
      </c>
      <c r="I220" s="280">
        <v>0.0</v>
      </c>
      <c r="J220" s="280">
        <v>1.0</v>
      </c>
      <c r="K220" s="280"/>
      <c r="L220" s="280" t="s">
        <v>918</v>
      </c>
      <c r="M220" s="280" t="s">
        <v>733</v>
      </c>
      <c r="N220" s="280" t="s">
        <v>1523</v>
      </c>
      <c r="O220" s="280" t="s">
        <v>1524</v>
      </c>
      <c r="P220" s="280" t="s">
        <v>1524</v>
      </c>
      <c r="Q220" s="280" t="s">
        <v>1524</v>
      </c>
      <c r="R220" s="280"/>
      <c r="S220" s="280" t="s">
        <v>1525</v>
      </c>
      <c r="T220" s="280" t="s">
        <v>1526</v>
      </c>
      <c r="U220" s="280" t="s">
        <v>26</v>
      </c>
      <c r="V220" s="280" t="s">
        <v>733</v>
      </c>
      <c r="W220" s="280" t="s">
        <v>805</v>
      </c>
      <c r="X220" s="280">
        <f t="shared" si="6"/>
        <v>10</v>
      </c>
      <c r="Y220" s="273"/>
      <c r="Z220" s="273"/>
    </row>
    <row r="221" ht="15.75" customHeight="1">
      <c r="A221" s="280" t="s">
        <v>394</v>
      </c>
      <c r="B221" s="280" t="s">
        <v>1531</v>
      </c>
      <c r="C221" s="280">
        <v>0.0</v>
      </c>
      <c r="D221" s="280">
        <v>0.0</v>
      </c>
      <c r="E221" s="280">
        <v>0.0</v>
      </c>
      <c r="F221" s="280">
        <v>0.0</v>
      </c>
      <c r="G221" s="280">
        <v>0.0</v>
      </c>
      <c r="H221" s="280">
        <v>1.0</v>
      </c>
      <c r="I221" s="280">
        <v>0.0</v>
      </c>
      <c r="J221" s="280">
        <v>1.0</v>
      </c>
      <c r="K221" s="280"/>
      <c r="L221" s="280" t="s">
        <v>918</v>
      </c>
      <c r="M221" s="280" t="s">
        <v>733</v>
      </c>
      <c r="N221" s="280" t="s">
        <v>1523</v>
      </c>
      <c r="O221" s="280" t="s">
        <v>1524</v>
      </c>
      <c r="P221" s="280" t="s">
        <v>1524</v>
      </c>
      <c r="Q221" s="280" t="s">
        <v>1524</v>
      </c>
      <c r="R221" s="280"/>
      <c r="S221" s="280" t="s">
        <v>1525</v>
      </c>
      <c r="T221" s="280" t="s">
        <v>1526</v>
      </c>
      <c r="U221" s="280" t="s">
        <v>26</v>
      </c>
      <c r="V221" s="280" t="s">
        <v>733</v>
      </c>
      <c r="W221" s="280" t="s">
        <v>805</v>
      </c>
      <c r="X221" s="280">
        <f t="shared" si="6"/>
        <v>10</v>
      </c>
      <c r="Y221" s="273"/>
      <c r="Z221" s="273"/>
    </row>
    <row r="222" ht="15.75" customHeight="1">
      <c r="A222" s="280" t="s">
        <v>396</v>
      </c>
      <c r="B222" s="280" t="s">
        <v>1532</v>
      </c>
      <c r="C222" s="280">
        <v>0.0</v>
      </c>
      <c r="D222" s="280">
        <v>0.0</v>
      </c>
      <c r="E222" s="280">
        <v>0.0</v>
      </c>
      <c r="F222" s="280">
        <v>0.0</v>
      </c>
      <c r="G222" s="280">
        <v>0.0</v>
      </c>
      <c r="H222" s="280">
        <v>1.0</v>
      </c>
      <c r="I222" s="280">
        <v>0.0</v>
      </c>
      <c r="J222" s="280">
        <v>1.0</v>
      </c>
      <c r="K222" s="280"/>
      <c r="L222" s="280" t="s">
        <v>918</v>
      </c>
      <c r="M222" s="280" t="s">
        <v>733</v>
      </c>
      <c r="N222" s="280" t="s">
        <v>1523</v>
      </c>
      <c r="O222" s="280" t="s">
        <v>1524</v>
      </c>
      <c r="P222" s="280" t="s">
        <v>1524</v>
      </c>
      <c r="Q222" s="280" t="s">
        <v>1524</v>
      </c>
      <c r="R222" s="280"/>
      <c r="S222" s="280" t="s">
        <v>1525</v>
      </c>
      <c r="T222" s="280" t="s">
        <v>1526</v>
      </c>
      <c r="U222" s="280" t="s">
        <v>26</v>
      </c>
      <c r="V222" s="280" t="s">
        <v>733</v>
      </c>
      <c r="W222" s="280" t="s">
        <v>805</v>
      </c>
      <c r="X222" s="280">
        <f t="shared" si="6"/>
        <v>10</v>
      </c>
      <c r="Y222" s="273"/>
      <c r="Z222" s="273"/>
    </row>
    <row r="223" ht="15.75" customHeight="1">
      <c r="A223" s="280" t="s">
        <v>398</v>
      </c>
      <c r="B223" s="280" t="s">
        <v>1533</v>
      </c>
      <c r="C223" s="280">
        <v>0.0</v>
      </c>
      <c r="D223" s="280">
        <v>0.0</v>
      </c>
      <c r="E223" s="280">
        <v>0.0</v>
      </c>
      <c r="F223" s="280">
        <v>0.0</v>
      </c>
      <c r="G223" s="280">
        <v>0.0</v>
      </c>
      <c r="H223" s="280">
        <v>1.0</v>
      </c>
      <c r="I223" s="280">
        <v>0.0</v>
      </c>
      <c r="J223" s="280">
        <v>1.0</v>
      </c>
      <c r="K223" s="280"/>
      <c r="L223" s="280" t="s">
        <v>918</v>
      </c>
      <c r="M223" s="280" t="s">
        <v>733</v>
      </c>
      <c r="N223" s="280" t="s">
        <v>1523</v>
      </c>
      <c r="O223" s="280" t="s">
        <v>1524</v>
      </c>
      <c r="P223" s="280" t="s">
        <v>1524</v>
      </c>
      <c r="Q223" s="280" t="s">
        <v>1524</v>
      </c>
      <c r="R223" s="280"/>
      <c r="S223" s="280" t="s">
        <v>1525</v>
      </c>
      <c r="T223" s="280" t="s">
        <v>1526</v>
      </c>
      <c r="U223" s="280" t="s">
        <v>26</v>
      </c>
      <c r="V223" s="280" t="s">
        <v>733</v>
      </c>
      <c r="W223" s="280" t="s">
        <v>805</v>
      </c>
      <c r="X223" s="280">
        <f t="shared" si="6"/>
        <v>10</v>
      </c>
      <c r="Y223" s="273"/>
      <c r="Z223" s="273"/>
    </row>
    <row r="224" ht="15.75" customHeight="1">
      <c r="A224" s="280" t="s">
        <v>400</v>
      </c>
      <c r="B224" s="280" t="s">
        <v>1534</v>
      </c>
      <c r="C224" s="280">
        <v>0.0</v>
      </c>
      <c r="D224" s="280">
        <v>0.0</v>
      </c>
      <c r="E224" s="280">
        <v>0.0</v>
      </c>
      <c r="F224" s="280">
        <v>0.0</v>
      </c>
      <c r="G224" s="280">
        <v>0.0</v>
      </c>
      <c r="H224" s="280">
        <v>1.0</v>
      </c>
      <c r="I224" s="280">
        <v>0.0</v>
      </c>
      <c r="J224" s="280">
        <v>1.0</v>
      </c>
      <c r="K224" s="280"/>
      <c r="L224" s="280" t="s">
        <v>731</v>
      </c>
      <c r="M224" s="280" t="s">
        <v>733</v>
      </c>
      <c r="N224" s="280" t="s">
        <v>1523</v>
      </c>
      <c r="O224" s="280" t="s">
        <v>1524</v>
      </c>
      <c r="P224" s="280" t="s">
        <v>1524</v>
      </c>
      <c r="Q224" s="280" t="s">
        <v>1524</v>
      </c>
      <c r="R224" s="280"/>
      <c r="S224" s="280" t="s">
        <v>1525</v>
      </c>
      <c r="T224" s="280" t="s">
        <v>1526</v>
      </c>
      <c r="U224" s="280" t="s">
        <v>731</v>
      </c>
      <c r="V224" s="280" t="s">
        <v>733</v>
      </c>
      <c r="W224" s="280"/>
      <c r="X224" s="280"/>
      <c r="Y224" s="273"/>
      <c r="Z224" s="273"/>
    </row>
    <row r="225" ht="15.75" customHeight="1">
      <c r="A225" s="280" t="s">
        <v>401</v>
      </c>
      <c r="B225" s="280" t="s">
        <v>1535</v>
      </c>
      <c r="C225" s="280">
        <v>0.0</v>
      </c>
      <c r="D225" s="280">
        <v>0.0</v>
      </c>
      <c r="E225" s="280">
        <v>0.0</v>
      </c>
      <c r="F225" s="280">
        <v>0.0</v>
      </c>
      <c r="G225" s="280">
        <v>0.0</v>
      </c>
      <c r="H225" s="280">
        <v>1.0</v>
      </c>
      <c r="I225" s="280">
        <v>0.0</v>
      </c>
      <c r="J225" s="280">
        <v>1.0</v>
      </c>
      <c r="K225" s="280"/>
      <c r="L225" s="280" t="s">
        <v>918</v>
      </c>
      <c r="M225" s="280" t="s">
        <v>733</v>
      </c>
      <c r="N225" s="280" t="s">
        <v>1523</v>
      </c>
      <c r="O225" s="280" t="s">
        <v>1524</v>
      </c>
      <c r="P225" s="280" t="s">
        <v>1524</v>
      </c>
      <c r="Q225" s="280" t="s">
        <v>1524</v>
      </c>
      <c r="R225" s="280"/>
      <c r="S225" s="280" t="s">
        <v>1525</v>
      </c>
      <c r="T225" s="280" t="s">
        <v>1526</v>
      </c>
      <c r="U225" s="280" t="s">
        <v>731</v>
      </c>
      <c r="V225" s="280" t="s">
        <v>733</v>
      </c>
      <c r="W225" s="280"/>
      <c r="X225" s="280"/>
      <c r="Y225" s="273"/>
      <c r="Z225" s="273"/>
    </row>
    <row r="226" ht="15.75" customHeight="1">
      <c r="A226" s="280" t="s">
        <v>404</v>
      </c>
      <c r="B226" s="280" t="s">
        <v>1536</v>
      </c>
      <c r="C226" s="280">
        <v>0.0</v>
      </c>
      <c r="D226" s="280">
        <v>0.0</v>
      </c>
      <c r="E226" s="280">
        <v>0.0</v>
      </c>
      <c r="F226" s="280">
        <v>0.0</v>
      </c>
      <c r="G226" s="280">
        <v>0.0</v>
      </c>
      <c r="H226" s="280">
        <v>1.0</v>
      </c>
      <c r="I226" s="280">
        <v>0.0</v>
      </c>
      <c r="J226" s="280">
        <v>1.0</v>
      </c>
      <c r="K226" s="280"/>
      <c r="L226" s="280" t="s">
        <v>918</v>
      </c>
      <c r="M226" s="280" t="s">
        <v>733</v>
      </c>
      <c r="N226" s="280" t="s">
        <v>1523</v>
      </c>
      <c r="O226" s="280" t="s">
        <v>1524</v>
      </c>
      <c r="P226" s="280" t="s">
        <v>1524</v>
      </c>
      <c r="Q226" s="280" t="s">
        <v>1524</v>
      </c>
      <c r="R226" s="280"/>
      <c r="S226" s="280" t="s">
        <v>1525</v>
      </c>
      <c r="T226" s="280" t="s">
        <v>1526</v>
      </c>
      <c r="U226" s="280" t="s">
        <v>26</v>
      </c>
      <c r="V226" s="280" t="s">
        <v>733</v>
      </c>
      <c r="W226" s="280" t="s">
        <v>758</v>
      </c>
      <c r="X226" s="280">
        <f>IF($W226="Critical Importance",20,IF($W226="Minor Importance",5,10))</f>
        <v>5</v>
      </c>
      <c r="Y226" s="273"/>
      <c r="Z226" s="273"/>
    </row>
    <row r="227" ht="15.75" customHeight="1">
      <c r="A227" s="280" t="s">
        <v>405</v>
      </c>
      <c r="B227" s="280" t="s">
        <v>1537</v>
      </c>
      <c r="C227" s="280">
        <v>0.0</v>
      </c>
      <c r="D227" s="280">
        <v>0.0</v>
      </c>
      <c r="E227" s="280">
        <v>0.0</v>
      </c>
      <c r="F227" s="280">
        <v>0.0</v>
      </c>
      <c r="G227" s="280">
        <v>0.0</v>
      </c>
      <c r="H227" s="280">
        <v>1.0</v>
      </c>
      <c r="I227" s="280">
        <v>0.0</v>
      </c>
      <c r="J227" s="280">
        <v>1.0</v>
      </c>
      <c r="K227" s="280"/>
      <c r="L227" s="280" t="s">
        <v>731</v>
      </c>
      <c r="M227" s="280" t="s">
        <v>733</v>
      </c>
      <c r="N227" s="280" t="s">
        <v>1523</v>
      </c>
      <c r="O227" s="280" t="s">
        <v>1524</v>
      </c>
      <c r="P227" s="280" t="s">
        <v>1524</v>
      </c>
      <c r="Q227" s="280" t="s">
        <v>1524</v>
      </c>
      <c r="R227" s="280"/>
      <c r="S227" s="280" t="s">
        <v>1525</v>
      </c>
      <c r="T227" s="280" t="s">
        <v>1526</v>
      </c>
      <c r="U227" s="280" t="s">
        <v>731</v>
      </c>
      <c r="V227" s="280" t="s">
        <v>733</v>
      </c>
      <c r="W227" s="280"/>
      <c r="X227" s="280"/>
      <c r="Y227" s="273"/>
      <c r="Z227" s="273"/>
    </row>
    <row r="228" ht="235.5" customHeight="1">
      <c r="A228" s="281" t="s">
        <v>406</v>
      </c>
      <c r="B228" s="280" t="s">
        <v>1538</v>
      </c>
      <c r="C228" s="280">
        <v>0.0</v>
      </c>
      <c r="D228" s="280">
        <v>0.0</v>
      </c>
      <c r="E228" s="280">
        <v>0.0</v>
      </c>
      <c r="F228" s="280">
        <v>0.0</v>
      </c>
      <c r="G228" s="280">
        <v>0.0</v>
      </c>
      <c r="H228" s="280">
        <v>1.0</v>
      </c>
      <c r="I228" s="280">
        <v>0.0</v>
      </c>
      <c r="J228" s="280">
        <v>0.0</v>
      </c>
      <c r="K228" s="280"/>
      <c r="L228" s="280" t="s">
        <v>918</v>
      </c>
      <c r="M228" s="280" t="s">
        <v>730</v>
      </c>
      <c r="N228" s="280" t="s">
        <v>1539</v>
      </c>
      <c r="O228" s="280" t="s">
        <v>730</v>
      </c>
      <c r="P228" s="280" t="s">
        <v>1540</v>
      </c>
      <c r="Q228" s="280" t="s">
        <v>1541</v>
      </c>
      <c r="R228" s="280"/>
      <c r="S228" s="280" t="s">
        <v>1542</v>
      </c>
      <c r="T228" s="280" t="s">
        <v>1543</v>
      </c>
      <c r="U228" s="280" t="s">
        <v>26</v>
      </c>
      <c r="V228" s="280" t="s">
        <v>730</v>
      </c>
      <c r="W228" s="280" t="s">
        <v>805</v>
      </c>
      <c r="X228" s="280">
        <f t="shared" ref="X228:X234" si="7">IF($W228="Critical Importance",20,IF($W228="Minor Importance",5,10))</f>
        <v>10</v>
      </c>
      <c r="Y228" s="273"/>
      <c r="Z228" s="273"/>
    </row>
    <row r="229" ht="231.0" customHeight="1">
      <c r="A229" s="281" t="s">
        <v>407</v>
      </c>
      <c r="B229" s="280" t="s">
        <v>1544</v>
      </c>
      <c r="C229" s="280">
        <v>0.0</v>
      </c>
      <c r="D229" s="280">
        <v>0.0</v>
      </c>
      <c r="E229" s="280">
        <v>0.0</v>
      </c>
      <c r="F229" s="280">
        <v>0.0</v>
      </c>
      <c r="G229" s="280">
        <v>0.0</v>
      </c>
      <c r="H229" s="280">
        <v>1.0</v>
      </c>
      <c r="I229" s="280">
        <v>0.0</v>
      </c>
      <c r="J229" s="280">
        <v>0.0</v>
      </c>
      <c r="K229" s="280"/>
      <c r="L229" s="280" t="s">
        <v>918</v>
      </c>
      <c r="M229" s="280" t="s">
        <v>730</v>
      </c>
      <c r="N229" s="280" t="s">
        <v>1539</v>
      </c>
      <c r="O229" s="280" t="s">
        <v>730</v>
      </c>
      <c r="P229" s="280" t="s">
        <v>730</v>
      </c>
      <c r="Q229" s="280" t="s">
        <v>1545</v>
      </c>
      <c r="R229" s="280"/>
      <c r="S229" s="280" t="s">
        <v>1546</v>
      </c>
      <c r="T229" s="280" t="s">
        <v>1547</v>
      </c>
      <c r="U229" s="280" t="s">
        <v>39</v>
      </c>
      <c r="V229" s="280" t="s">
        <v>730</v>
      </c>
      <c r="W229" s="280" t="s">
        <v>805</v>
      </c>
      <c r="X229" s="280">
        <f t="shared" si="7"/>
        <v>10</v>
      </c>
      <c r="Y229" s="273"/>
      <c r="Z229" s="273"/>
    </row>
    <row r="230" ht="15.75" customHeight="1">
      <c r="A230" s="281" t="s">
        <v>408</v>
      </c>
      <c r="B230" s="280" t="s">
        <v>1548</v>
      </c>
      <c r="C230" s="280">
        <v>0.0</v>
      </c>
      <c r="D230" s="280">
        <v>0.0</v>
      </c>
      <c r="E230" s="280">
        <v>0.0</v>
      </c>
      <c r="F230" s="280">
        <v>0.0</v>
      </c>
      <c r="G230" s="280">
        <v>0.0</v>
      </c>
      <c r="H230" s="280">
        <v>1.0</v>
      </c>
      <c r="I230" s="280">
        <v>0.0</v>
      </c>
      <c r="J230" s="280">
        <v>0.0</v>
      </c>
      <c r="K230" s="280"/>
      <c r="L230" s="280" t="s">
        <v>918</v>
      </c>
      <c r="M230" s="280" t="s">
        <v>730</v>
      </c>
      <c r="N230" s="280" t="s">
        <v>1539</v>
      </c>
      <c r="O230" s="280" t="s">
        <v>730</v>
      </c>
      <c r="P230" s="280" t="s">
        <v>1549</v>
      </c>
      <c r="Q230" s="280" t="s">
        <v>1550</v>
      </c>
      <c r="R230" s="280"/>
      <c r="S230" s="280" t="s">
        <v>1551</v>
      </c>
      <c r="T230" s="280" t="s">
        <v>1552</v>
      </c>
      <c r="U230" s="280" t="s">
        <v>26</v>
      </c>
      <c r="V230" s="280" t="s">
        <v>730</v>
      </c>
      <c r="W230" s="280" t="s">
        <v>805</v>
      </c>
      <c r="X230" s="280">
        <f t="shared" si="7"/>
        <v>10</v>
      </c>
      <c r="Y230" s="273"/>
      <c r="Z230" s="273"/>
    </row>
    <row r="231" ht="228.75" customHeight="1">
      <c r="A231" s="281" t="s">
        <v>409</v>
      </c>
      <c r="B231" s="280" t="s">
        <v>1553</v>
      </c>
      <c r="C231" s="280">
        <v>0.0</v>
      </c>
      <c r="D231" s="280">
        <v>0.0</v>
      </c>
      <c r="E231" s="280">
        <v>0.0</v>
      </c>
      <c r="F231" s="280">
        <v>0.0</v>
      </c>
      <c r="G231" s="280">
        <v>0.0</v>
      </c>
      <c r="H231" s="280">
        <v>1.0</v>
      </c>
      <c r="I231" s="280">
        <v>0.0</v>
      </c>
      <c r="J231" s="280">
        <v>0.0</v>
      </c>
      <c r="K231" s="280"/>
      <c r="L231" s="280" t="s">
        <v>918</v>
      </c>
      <c r="M231" s="280" t="s">
        <v>730</v>
      </c>
      <c r="N231" s="280" t="s">
        <v>1539</v>
      </c>
      <c r="O231" s="280" t="s">
        <v>730</v>
      </c>
      <c r="P231" s="280" t="s">
        <v>730</v>
      </c>
      <c r="Q231" s="280" t="s">
        <v>1545</v>
      </c>
      <c r="R231" s="280"/>
      <c r="S231" s="280" t="s">
        <v>1554</v>
      </c>
      <c r="T231" s="280" t="s">
        <v>1547</v>
      </c>
      <c r="U231" s="280" t="s">
        <v>39</v>
      </c>
      <c r="V231" s="280" t="s">
        <v>730</v>
      </c>
      <c r="W231" s="280" t="s">
        <v>805</v>
      </c>
      <c r="X231" s="280">
        <f t="shared" si="7"/>
        <v>10</v>
      </c>
      <c r="Y231" s="273"/>
      <c r="Z231" s="273"/>
    </row>
    <row r="232" ht="214.5" customHeight="1">
      <c r="A232" s="281" t="s">
        <v>410</v>
      </c>
      <c r="B232" s="280" t="s">
        <v>1555</v>
      </c>
      <c r="C232" s="280">
        <v>0.0</v>
      </c>
      <c r="D232" s="280">
        <v>0.0</v>
      </c>
      <c r="E232" s="280">
        <v>0.0</v>
      </c>
      <c r="F232" s="280">
        <v>0.0</v>
      </c>
      <c r="G232" s="280">
        <v>0.0</v>
      </c>
      <c r="H232" s="280">
        <v>1.0</v>
      </c>
      <c r="I232" s="280">
        <v>0.0</v>
      </c>
      <c r="J232" s="280">
        <v>0.0</v>
      </c>
      <c r="K232" s="280"/>
      <c r="L232" s="280" t="s">
        <v>918</v>
      </c>
      <c r="M232" s="280" t="s">
        <v>730</v>
      </c>
      <c r="N232" s="280" t="s">
        <v>1539</v>
      </c>
      <c r="O232" s="280" t="s">
        <v>730</v>
      </c>
      <c r="P232" s="280" t="s">
        <v>730</v>
      </c>
      <c r="Q232" s="280" t="s">
        <v>1556</v>
      </c>
      <c r="R232" s="280" t="s">
        <v>923</v>
      </c>
      <c r="S232" s="280" t="s">
        <v>1557</v>
      </c>
      <c r="T232" s="280" t="s">
        <v>1558</v>
      </c>
      <c r="U232" s="280" t="s">
        <v>26</v>
      </c>
      <c r="V232" s="280" t="s">
        <v>730</v>
      </c>
      <c r="W232" s="280" t="s">
        <v>805</v>
      </c>
      <c r="X232" s="280">
        <f t="shared" si="7"/>
        <v>10</v>
      </c>
      <c r="Y232" s="273"/>
      <c r="Z232" s="273"/>
    </row>
    <row r="233" ht="90.0" customHeight="1">
      <c r="A233" s="281" t="s">
        <v>411</v>
      </c>
      <c r="B233" s="280" t="s">
        <v>1559</v>
      </c>
      <c r="C233" s="280">
        <v>0.0</v>
      </c>
      <c r="D233" s="280">
        <v>0.0</v>
      </c>
      <c r="E233" s="280">
        <v>0.0</v>
      </c>
      <c r="F233" s="280">
        <v>0.0</v>
      </c>
      <c r="G233" s="280">
        <v>0.0</v>
      </c>
      <c r="H233" s="280">
        <v>1.0</v>
      </c>
      <c r="I233" s="280">
        <v>0.0</v>
      </c>
      <c r="J233" s="280">
        <v>0.0</v>
      </c>
      <c r="K233" s="280"/>
      <c r="L233" s="280" t="s">
        <v>918</v>
      </c>
      <c r="M233" s="280" t="s">
        <v>730</v>
      </c>
      <c r="N233" s="280" t="s">
        <v>1539</v>
      </c>
      <c r="O233" s="280" t="s">
        <v>730</v>
      </c>
      <c r="P233" s="280" t="s">
        <v>1560</v>
      </c>
      <c r="Q233" s="280" t="s">
        <v>1561</v>
      </c>
      <c r="R233" s="280"/>
      <c r="S233" s="280" t="s">
        <v>1562</v>
      </c>
      <c r="T233" s="280" t="s">
        <v>1563</v>
      </c>
      <c r="U233" s="280" t="s">
        <v>26</v>
      </c>
      <c r="V233" s="280" t="s">
        <v>730</v>
      </c>
      <c r="W233" s="280" t="s">
        <v>805</v>
      </c>
      <c r="X233" s="280">
        <f t="shared" si="7"/>
        <v>10</v>
      </c>
      <c r="Y233" s="273"/>
      <c r="Z233" s="273"/>
    </row>
    <row r="234" ht="15.75" customHeight="1">
      <c r="A234" s="281" t="s">
        <v>412</v>
      </c>
      <c r="B234" s="280" t="s">
        <v>1564</v>
      </c>
      <c r="C234" s="280">
        <v>0.0</v>
      </c>
      <c r="D234" s="280">
        <v>0.0</v>
      </c>
      <c r="E234" s="280">
        <v>0.0</v>
      </c>
      <c r="F234" s="280">
        <v>0.0</v>
      </c>
      <c r="G234" s="280">
        <v>0.0</v>
      </c>
      <c r="H234" s="280">
        <v>1.0</v>
      </c>
      <c r="I234" s="280">
        <v>0.0</v>
      </c>
      <c r="J234" s="280">
        <v>0.0</v>
      </c>
      <c r="K234" s="280"/>
      <c r="L234" s="280" t="s">
        <v>918</v>
      </c>
      <c r="M234" s="280" t="s">
        <v>730</v>
      </c>
      <c r="N234" s="280" t="s">
        <v>1539</v>
      </c>
      <c r="O234" s="280" t="s">
        <v>730</v>
      </c>
      <c r="P234" s="280" t="s">
        <v>1565</v>
      </c>
      <c r="Q234" s="280" t="s">
        <v>1566</v>
      </c>
      <c r="R234" s="280"/>
      <c r="S234" s="280" t="s">
        <v>1567</v>
      </c>
      <c r="T234" s="280" t="s">
        <v>1568</v>
      </c>
      <c r="U234" s="280" t="s">
        <v>26</v>
      </c>
      <c r="V234" s="280" t="s">
        <v>730</v>
      </c>
      <c r="W234" s="280" t="s">
        <v>805</v>
      </c>
      <c r="X234" s="280">
        <f t="shared" si="7"/>
        <v>10</v>
      </c>
      <c r="Y234" s="273"/>
      <c r="Z234" s="273"/>
    </row>
    <row r="235" ht="15.75" customHeight="1">
      <c r="A235" s="281" t="s">
        <v>413</v>
      </c>
      <c r="B235" s="280" t="s">
        <v>1569</v>
      </c>
      <c r="C235" s="280">
        <v>0.0</v>
      </c>
      <c r="D235" s="280">
        <v>0.0</v>
      </c>
      <c r="E235" s="280">
        <v>0.0</v>
      </c>
      <c r="F235" s="280">
        <v>0.0</v>
      </c>
      <c r="G235" s="280">
        <v>0.0</v>
      </c>
      <c r="H235" s="280">
        <v>1.0</v>
      </c>
      <c r="I235" s="280">
        <v>0.0</v>
      </c>
      <c r="J235" s="280">
        <v>0.0</v>
      </c>
      <c r="K235" s="280"/>
      <c r="L235" s="280" t="s">
        <v>731</v>
      </c>
      <c r="M235" s="280" t="s">
        <v>730</v>
      </c>
      <c r="N235" s="280" t="s">
        <v>1539</v>
      </c>
      <c r="O235" s="280" t="s">
        <v>1570</v>
      </c>
      <c r="P235" s="280" t="s">
        <v>1570</v>
      </c>
      <c r="Q235" s="280" t="s">
        <v>1570</v>
      </c>
      <c r="R235" s="280"/>
      <c r="S235" s="280" t="s">
        <v>1571</v>
      </c>
      <c r="T235" s="280" t="s">
        <v>1572</v>
      </c>
      <c r="U235" s="280" t="s">
        <v>731</v>
      </c>
      <c r="V235" s="280" t="s">
        <v>730</v>
      </c>
      <c r="W235" s="280"/>
      <c r="X235" s="280"/>
      <c r="Y235" s="273"/>
      <c r="Z235" s="273"/>
    </row>
    <row r="236" ht="15.75" customHeight="1">
      <c r="A236" s="281" t="s">
        <v>414</v>
      </c>
      <c r="B236" s="280" t="s">
        <v>1573</v>
      </c>
      <c r="C236" s="280">
        <v>0.0</v>
      </c>
      <c r="D236" s="280">
        <v>0.0</v>
      </c>
      <c r="E236" s="280">
        <v>0.0</v>
      </c>
      <c r="F236" s="280">
        <v>0.0</v>
      </c>
      <c r="G236" s="280">
        <v>0.0</v>
      </c>
      <c r="H236" s="280">
        <v>1.0</v>
      </c>
      <c r="I236" s="280">
        <v>0.0</v>
      </c>
      <c r="J236" s="280">
        <v>0.0</v>
      </c>
      <c r="K236" s="280"/>
      <c r="L236" s="280" t="s">
        <v>731</v>
      </c>
      <c r="M236" s="280" t="s">
        <v>730</v>
      </c>
      <c r="N236" s="280" t="s">
        <v>1539</v>
      </c>
      <c r="O236" s="280" t="s">
        <v>1574</v>
      </c>
      <c r="P236" s="280" t="s">
        <v>1574</v>
      </c>
      <c r="Q236" s="280" t="s">
        <v>1574</v>
      </c>
      <c r="R236" s="280"/>
      <c r="S236" s="280" t="s">
        <v>1575</v>
      </c>
      <c r="T236" s="280" t="s">
        <v>1576</v>
      </c>
      <c r="U236" s="280" t="s">
        <v>731</v>
      </c>
      <c r="V236" s="280" t="s">
        <v>730</v>
      </c>
      <c r="W236" s="280"/>
      <c r="X236" s="280"/>
      <c r="Y236" s="273"/>
      <c r="Z236" s="273"/>
    </row>
    <row r="237" ht="15.75" customHeight="1">
      <c r="A237" s="281" t="s">
        <v>415</v>
      </c>
      <c r="B237" s="280" t="s">
        <v>1577</v>
      </c>
      <c r="C237" s="280">
        <v>0.0</v>
      </c>
      <c r="D237" s="280">
        <v>0.0</v>
      </c>
      <c r="E237" s="280">
        <v>0.0</v>
      </c>
      <c r="F237" s="280">
        <v>0.0</v>
      </c>
      <c r="G237" s="280">
        <v>0.0</v>
      </c>
      <c r="H237" s="280">
        <v>1.0</v>
      </c>
      <c r="I237" s="280">
        <v>0.0</v>
      </c>
      <c r="J237" s="280">
        <v>0.0</v>
      </c>
      <c r="K237" s="280"/>
      <c r="L237" s="280" t="s">
        <v>918</v>
      </c>
      <c r="M237" s="280" t="s">
        <v>730</v>
      </c>
      <c r="N237" s="280" t="s">
        <v>1539</v>
      </c>
      <c r="O237" s="280" t="s">
        <v>730</v>
      </c>
      <c r="P237" s="280" t="s">
        <v>1578</v>
      </c>
      <c r="Q237" s="280" t="s">
        <v>1579</v>
      </c>
      <c r="R237" s="280"/>
      <c r="S237" s="280" t="s">
        <v>1580</v>
      </c>
      <c r="T237" s="280" t="s">
        <v>1581</v>
      </c>
      <c r="U237" s="280" t="s">
        <v>26</v>
      </c>
      <c r="V237" s="280" t="s">
        <v>730</v>
      </c>
      <c r="W237" s="280" t="s">
        <v>758</v>
      </c>
      <c r="X237" s="280">
        <f>IF($W237="Critical Importance",20,IF($W237="Minor Importance",5,10))</f>
        <v>5</v>
      </c>
      <c r="Y237" s="273"/>
      <c r="Z237" s="273"/>
    </row>
    <row r="238" ht="15.75" customHeight="1">
      <c r="A238" s="280" t="s">
        <v>471</v>
      </c>
      <c r="B238" s="280" t="s">
        <v>1582</v>
      </c>
      <c r="C238" s="283">
        <v>0.0</v>
      </c>
      <c r="D238" s="283">
        <v>0.0</v>
      </c>
      <c r="E238" s="283">
        <v>0.0</v>
      </c>
      <c r="F238" s="283">
        <v>0.0</v>
      </c>
      <c r="G238" s="283">
        <v>0.0</v>
      </c>
      <c r="H238" s="283">
        <v>0.0</v>
      </c>
      <c r="I238" s="283">
        <v>0.0</v>
      </c>
      <c r="J238" s="283">
        <v>1.0</v>
      </c>
      <c r="K238" s="280" t="s">
        <v>728</v>
      </c>
      <c r="L238" s="280" t="s">
        <v>731</v>
      </c>
      <c r="M238" s="284"/>
      <c r="N238" s="284"/>
      <c r="O238" s="280" t="s">
        <v>1583</v>
      </c>
      <c r="P238" s="280" t="s">
        <v>1583</v>
      </c>
      <c r="Q238" s="280" t="s">
        <v>1584</v>
      </c>
      <c r="R238" s="284"/>
      <c r="S238" s="280" t="s">
        <v>1585</v>
      </c>
      <c r="T238" s="280" t="s">
        <v>1586</v>
      </c>
      <c r="U238" s="284"/>
      <c r="V238" s="284"/>
      <c r="W238" s="284"/>
      <c r="X238" s="283">
        <v>10.0</v>
      </c>
      <c r="Y238" s="273"/>
      <c r="Z238" s="273"/>
    </row>
    <row r="239" ht="15.75" customHeight="1">
      <c r="A239" s="280" t="s">
        <v>473</v>
      </c>
      <c r="B239" s="280" t="s">
        <v>1587</v>
      </c>
      <c r="C239" s="283">
        <v>0.0</v>
      </c>
      <c r="D239" s="283">
        <v>0.0</v>
      </c>
      <c r="E239" s="283">
        <v>0.0</v>
      </c>
      <c r="F239" s="283">
        <v>0.0</v>
      </c>
      <c r="G239" s="283">
        <v>0.0</v>
      </c>
      <c r="H239" s="283">
        <v>0.0</v>
      </c>
      <c r="I239" s="283">
        <v>0.0</v>
      </c>
      <c r="J239" s="283">
        <v>1.0</v>
      </c>
      <c r="K239" s="280" t="s">
        <v>728</v>
      </c>
      <c r="L239" s="280" t="s">
        <v>731</v>
      </c>
      <c r="M239" s="284"/>
      <c r="N239" s="284"/>
      <c r="O239" s="280" t="s">
        <v>1588</v>
      </c>
      <c r="P239" s="280" t="s">
        <v>1588</v>
      </c>
      <c r="Q239" s="280" t="s">
        <v>1589</v>
      </c>
      <c r="R239" s="284"/>
      <c r="S239" s="280" t="s">
        <v>1585</v>
      </c>
      <c r="T239" s="284"/>
      <c r="U239" s="284"/>
      <c r="V239" s="284"/>
      <c r="W239" s="284"/>
      <c r="X239" s="283">
        <v>10.0</v>
      </c>
      <c r="Y239" s="273"/>
      <c r="Z239" s="273"/>
    </row>
    <row r="240" ht="15.75" customHeight="1">
      <c r="A240" s="280" t="s">
        <v>475</v>
      </c>
      <c r="B240" s="280" t="s">
        <v>1590</v>
      </c>
      <c r="C240" s="283">
        <v>0.0</v>
      </c>
      <c r="D240" s="283">
        <v>0.0</v>
      </c>
      <c r="E240" s="283">
        <v>0.0</v>
      </c>
      <c r="F240" s="283">
        <v>0.0</v>
      </c>
      <c r="G240" s="283">
        <v>0.0</v>
      </c>
      <c r="H240" s="283">
        <v>0.0</v>
      </c>
      <c r="I240" s="283">
        <v>0.0</v>
      </c>
      <c r="J240" s="283">
        <v>1.0</v>
      </c>
      <c r="K240" s="280" t="s">
        <v>728</v>
      </c>
      <c r="L240" s="280" t="s">
        <v>731</v>
      </c>
      <c r="M240" s="284"/>
      <c r="N240" s="284"/>
      <c r="O240" s="284"/>
      <c r="P240" s="284"/>
      <c r="Q240" s="280" t="s">
        <v>1591</v>
      </c>
      <c r="R240" s="284"/>
      <c r="S240" s="280" t="s">
        <v>1585</v>
      </c>
      <c r="T240" s="284"/>
      <c r="U240" s="284"/>
      <c r="V240" s="284"/>
      <c r="W240" s="284"/>
      <c r="X240" s="283">
        <v>10.0</v>
      </c>
      <c r="Y240" s="273"/>
      <c r="Z240" s="273"/>
    </row>
    <row r="241" ht="15.75" customHeight="1">
      <c r="A241" s="280" t="s">
        <v>477</v>
      </c>
      <c r="B241" s="280" t="s">
        <v>1592</v>
      </c>
      <c r="C241" s="283">
        <v>0.0</v>
      </c>
      <c r="D241" s="283">
        <v>0.0</v>
      </c>
      <c r="E241" s="283">
        <v>0.0</v>
      </c>
      <c r="F241" s="283">
        <v>0.0</v>
      </c>
      <c r="G241" s="283">
        <v>0.0</v>
      </c>
      <c r="H241" s="283">
        <v>0.0</v>
      </c>
      <c r="I241" s="283">
        <v>0.0</v>
      </c>
      <c r="J241" s="283">
        <v>1.0</v>
      </c>
      <c r="K241" s="280" t="s">
        <v>728</v>
      </c>
      <c r="L241" s="280" t="s">
        <v>731</v>
      </c>
      <c r="M241" s="284"/>
      <c r="N241" s="284"/>
      <c r="O241" s="284"/>
      <c r="P241" s="284"/>
      <c r="Q241" s="280" t="s">
        <v>1593</v>
      </c>
      <c r="R241" s="284"/>
      <c r="S241" s="280" t="s">
        <v>1585</v>
      </c>
      <c r="T241" s="284"/>
      <c r="U241" s="284"/>
      <c r="V241" s="284"/>
      <c r="W241" s="284"/>
      <c r="X241" s="283">
        <v>10.0</v>
      </c>
      <c r="Y241" s="273"/>
      <c r="Z241" s="273"/>
    </row>
    <row r="242" ht="15.75" customHeight="1">
      <c r="A242" s="280" t="s">
        <v>479</v>
      </c>
      <c r="B242" s="280" t="s">
        <v>1594</v>
      </c>
      <c r="C242" s="283">
        <v>0.0</v>
      </c>
      <c r="D242" s="283">
        <v>0.0</v>
      </c>
      <c r="E242" s="283">
        <v>0.0</v>
      </c>
      <c r="F242" s="283">
        <v>0.0</v>
      </c>
      <c r="G242" s="283">
        <v>0.0</v>
      </c>
      <c r="H242" s="283">
        <v>0.0</v>
      </c>
      <c r="I242" s="283">
        <v>0.0</v>
      </c>
      <c r="J242" s="283">
        <v>1.0</v>
      </c>
      <c r="K242" s="280" t="s">
        <v>1595</v>
      </c>
      <c r="L242" s="280" t="s">
        <v>714</v>
      </c>
      <c r="M242" s="284"/>
      <c r="N242" s="284"/>
      <c r="O242" s="280" t="s">
        <v>1596</v>
      </c>
      <c r="P242" s="280" t="s">
        <v>1596</v>
      </c>
      <c r="Q242" s="280" t="s">
        <v>1596</v>
      </c>
      <c r="R242" s="284"/>
      <c r="S242" s="284"/>
      <c r="T242" s="284"/>
      <c r="U242" s="285" t="s">
        <v>731</v>
      </c>
      <c r="V242" s="284"/>
      <c r="W242" s="280"/>
      <c r="X242" s="283"/>
      <c r="Y242" s="273"/>
      <c r="Z242" s="273"/>
    </row>
    <row r="243" ht="15.75" customHeight="1">
      <c r="A243" s="280" t="s">
        <v>481</v>
      </c>
      <c r="B243" s="280" t="s">
        <v>1597</v>
      </c>
      <c r="C243" s="283">
        <v>0.0</v>
      </c>
      <c r="D243" s="283">
        <v>0.0</v>
      </c>
      <c r="E243" s="283">
        <v>0.0</v>
      </c>
      <c r="F243" s="283">
        <v>0.0</v>
      </c>
      <c r="G243" s="283">
        <v>0.0</v>
      </c>
      <c r="H243" s="283">
        <v>0.0</v>
      </c>
      <c r="I243" s="283">
        <v>0.0</v>
      </c>
      <c r="J243" s="283">
        <v>1.0</v>
      </c>
      <c r="K243" s="284"/>
      <c r="L243" s="280" t="s">
        <v>714</v>
      </c>
      <c r="M243" s="284"/>
      <c r="N243" s="284"/>
      <c r="O243" s="284"/>
      <c r="P243" s="284"/>
      <c r="Q243" s="280" t="s">
        <v>1598</v>
      </c>
      <c r="R243" s="284"/>
      <c r="S243" s="280" t="s">
        <v>1599</v>
      </c>
      <c r="T243" s="284"/>
      <c r="U243" s="280" t="s">
        <v>39</v>
      </c>
      <c r="V243" s="284"/>
      <c r="W243" s="280" t="s">
        <v>749</v>
      </c>
      <c r="X243" s="283">
        <v>20.0</v>
      </c>
      <c r="Y243" s="273"/>
      <c r="Z243" s="273"/>
    </row>
    <row r="244" ht="15.75" customHeight="1">
      <c r="A244" s="280" t="s">
        <v>483</v>
      </c>
      <c r="B244" s="280" t="s">
        <v>1600</v>
      </c>
      <c r="C244" s="283">
        <v>0.0</v>
      </c>
      <c r="D244" s="283">
        <v>0.0</v>
      </c>
      <c r="E244" s="283">
        <v>0.0</v>
      </c>
      <c r="F244" s="283">
        <v>0.0</v>
      </c>
      <c r="G244" s="283">
        <v>0.0</v>
      </c>
      <c r="H244" s="283">
        <v>0.0</v>
      </c>
      <c r="I244" s="283">
        <v>0.0</v>
      </c>
      <c r="J244" s="283">
        <v>1.0</v>
      </c>
      <c r="K244" s="280" t="s">
        <v>1595</v>
      </c>
      <c r="L244" s="280" t="s">
        <v>714</v>
      </c>
      <c r="M244" s="284"/>
      <c r="N244" s="284"/>
      <c r="O244" s="280" t="s">
        <v>1601</v>
      </c>
      <c r="P244" s="280" t="s">
        <v>1601</v>
      </c>
      <c r="Q244" s="280" t="s">
        <v>1601</v>
      </c>
      <c r="R244" s="284"/>
      <c r="S244" s="284"/>
      <c r="T244" s="284"/>
      <c r="U244" s="285" t="s">
        <v>731</v>
      </c>
      <c r="V244" s="284"/>
      <c r="W244" s="280"/>
      <c r="X244" s="283"/>
      <c r="Y244" s="273"/>
      <c r="Z244" s="273"/>
    </row>
    <row r="245" ht="15.75" customHeight="1">
      <c r="A245" s="280" t="s">
        <v>485</v>
      </c>
      <c r="B245" s="280" t="s">
        <v>1602</v>
      </c>
      <c r="C245" s="283">
        <v>0.0</v>
      </c>
      <c r="D245" s="283">
        <v>0.0</v>
      </c>
      <c r="E245" s="283">
        <v>0.0</v>
      </c>
      <c r="F245" s="283">
        <v>0.0</v>
      </c>
      <c r="G245" s="283">
        <v>0.0</v>
      </c>
      <c r="H245" s="283">
        <v>0.0</v>
      </c>
      <c r="I245" s="283">
        <v>0.0</v>
      </c>
      <c r="J245" s="283">
        <v>1.0</v>
      </c>
      <c r="K245" s="284"/>
      <c r="L245" s="280" t="s">
        <v>714</v>
      </c>
      <c r="M245" s="284"/>
      <c r="N245" s="284"/>
      <c r="O245" s="284"/>
      <c r="P245" s="284"/>
      <c r="Q245" s="280" t="s">
        <v>1603</v>
      </c>
      <c r="R245" s="284"/>
      <c r="S245" s="280" t="s">
        <v>1604</v>
      </c>
      <c r="T245" s="284"/>
      <c r="U245" s="280" t="s">
        <v>39</v>
      </c>
      <c r="V245" s="284"/>
      <c r="W245" s="280" t="s">
        <v>758</v>
      </c>
      <c r="X245" s="283">
        <v>5.0</v>
      </c>
      <c r="Y245" s="273"/>
      <c r="Z245" s="273"/>
    </row>
    <row r="246" ht="15.75" customHeight="1">
      <c r="A246" s="280" t="s">
        <v>487</v>
      </c>
      <c r="B246" s="280" t="s">
        <v>1605</v>
      </c>
      <c r="C246" s="283">
        <v>0.0</v>
      </c>
      <c r="D246" s="283">
        <v>0.0</v>
      </c>
      <c r="E246" s="283">
        <v>0.0</v>
      </c>
      <c r="F246" s="283">
        <v>0.0</v>
      </c>
      <c r="G246" s="283">
        <v>0.0</v>
      </c>
      <c r="H246" s="283">
        <v>0.0</v>
      </c>
      <c r="I246" s="283">
        <v>0.0</v>
      </c>
      <c r="J246" s="283">
        <v>1.0</v>
      </c>
      <c r="K246" s="284"/>
      <c r="L246" s="280" t="s">
        <v>714</v>
      </c>
      <c r="M246" s="284"/>
      <c r="N246" s="284"/>
      <c r="O246" s="280" t="s">
        <v>1606</v>
      </c>
      <c r="P246" s="280" t="s">
        <v>1607</v>
      </c>
      <c r="Q246" s="280" t="s">
        <v>1608</v>
      </c>
      <c r="R246" s="284"/>
      <c r="S246" s="280" t="s">
        <v>1609</v>
      </c>
      <c r="T246" s="284"/>
      <c r="U246" s="280" t="s">
        <v>26</v>
      </c>
      <c r="V246" s="284"/>
      <c r="W246" s="280" t="s">
        <v>758</v>
      </c>
      <c r="X246" s="283">
        <v>5.0</v>
      </c>
      <c r="Y246" s="273"/>
      <c r="Z246" s="273"/>
    </row>
    <row r="247" ht="15.75" customHeight="1">
      <c r="A247" s="280" t="s">
        <v>489</v>
      </c>
      <c r="B247" s="280" t="s">
        <v>1610</v>
      </c>
      <c r="C247" s="283">
        <v>0.0</v>
      </c>
      <c r="D247" s="283">
        <v>0.0</v>
      </c>
      <c r="E247" s="283">
        <v>0.0</v>
      </c>
      <c r="F247" s="283">
        <v>0.0</v>
      </c>
      <c r="G247" s="283">
        <v>0.0</v>
      </c>
      <c r="H247" s="283">
        <v>0.0</v>
      </c>
      <c r="I247" s="283">
        <v>0.0</v>
      </c>
      <c r="J247" s="283">
        <v>1.0</v>
      </c>
      <c r="K247" s="280" t="s">
        <v>1595</v>
      </c>
      <c r="L247" s="280" t="s">
        <v>731</v>
      </c>
      <c r="M247" s="284"/>
      <c r="N247" s="284"/>
      <c r="O247" s="280" t="s">
        <v>1611</v>
      </c>
      <c r="P247" s="280" t="s">
        <v>1612</v>
      </c>
      <c r="Q247" s="280" t="s">
        <v>1613</v>
      </c>
      <c r="R247" s="280" t="s">
        <v>1126</v>
      </c>
      <c r="S247" s="280" t="s">
        <v>1614</v>
      </c>
      <c r="T247" s="284"/>
      <c r="U247" s="280" t="s">
        <v>26</v>
      </c>
      <c r="V247" s="284"/>
      <c r="W247" s="284"/>
      <c r="X247" s="283">
        <v>10.0</v>
      </c>
      <c r="Y247" s="273"/>
      <c r="Z247" s="273"/>
    </row>
    <row r="248" ht="15.75" customHeight="1">
      <c r="A248" s="280" t="s">
        <v>491</v>
      </c>
      <c r="B248" s="280" t="s">
        <v>1615</v>
      </c>
      <c r="C248" s="283">
        <v>0.0</v>
      </c>
      <c r="D248" s="283">
        <v>0.0</v>
      </c>
      <c r="E248" s="283">
        <v>0.0</v>
      </c>
      <c r="F248" s="283">
        <v>0.0</v>
      </c>
      <c r="G248" s="283">
        <v>0.0</v>
      </c>
      <c r="H248" s="283">
        <v>0.0</v>
      </c>
      <c r="I248" s="283">
        <v>0.0</v>
      </c>
      <c r="J248" s="283">
        <v>1.0</v>
      </c>
      <c r="K248" s="280" t="s">
        <v>1595</v>
      </c>
      <c r="L248" s="280" t="s">
        <v>731</v>
      </c>
      <c r="M248" s="284"/>
      <c r="N248" s="284"/>
      <c r="O248" s="280" t="s">
        <v>1616</v>
      </c>
      <c r="P248" s="280" t="s">
        <v>1617</v>
      </c>
      <c r="Q248" s="280" t="s">
        <v>1618</v>
      </c>
      <c r="R248" s="280" t="s">
        <v>1126</v>
      </c>
      <c r="S248" s="280" t="s">
        <v>1619</v>
      </c>
      <c r="T248" s="280" t="s">
        <v>1620</v>
      </c>
      <c r="U248" s="280" t="s">
        <v>26</v>
      </c>
      <c r="V248" s="284"/>
      <c r="W248" s="284"/>
      <c r="X248" s="283">
        <v>10.0</v>
      </c>
      <c r="Y248" s="273"/>
      <c r="Z248" s="273"/>
    </row>
    <row r="249" ht="15.75" customHeight="1">
      <c r="A249" s="280" t="s">
        <v>492</v>
      </c>
      <c r="B249" s="280" t="s">
        <v>1621</v>
      </c>
      <c r="C249" s="283">
        <v>0.0</v>
      </c>
      <c r="D249" s="283">
        <v>0.0</v>
      </c>
      <c r="E249" s="283">
        <v>0.0</v>
      </c>
      <c r="F249" s="283">
        <v>0.0</v>
      </c>
      <c r="G249" s="283">
        <v>0.0</v>
      </c>
      <c r="H249" s="283">
        <v>0.0</v>
      </c>
      <c r="I249" s="283">
        <v>0.0</v>
      </c>
      <c r="J249" s="283">
        <v>1.0</v>
      </c>
      <c r="K249" s="284"/>
      <c r="L249" s="280" t="s">
        <v>714</v>
      </c>
      <c r="M249" s="284"/>
      <c r="N249" s="284"/>
      <c r="O249" s="284"/>
      <c r="P249" s="280" t="s">
        <v>1622</v>
      </c>
      <c r="Q249" s="280" t="s">
        <v>1623</v>
      </c>
      <c r="R249" s="280" t="s">
        <v>1126</v>
      </c>
      <c r="S249" s="280" t="s">
        <v>1624</v>
      </c>
      <c r="T249" s="280" t="s">
        <v>1625</v>
      </c>
      <c r="U249" s="280" t="s">
        <v>26</v>
      </c>
      <c r="V249" s="284"/>
      <c r="W249" s="280" t="s">
        <v>805</v>
      </c>
      <c r="X249" s="283">
        <v>10.0</v>
      </c>
      <c r="Y249" s="273"/>
      <c r="Z249" s="273"/>
    </row>
    <row r="250" ht="15.75" customHeight="1">
      <c r="A250" s="280" t="s">
        <v>494</v>
      </c>
      <c r="B250" s="280" t="s">
        <v>1626</v>
      </c>
      <c r="C250" s="283">
        <v>0.0</v>
      </c>
      <c r="D250" s="283">
        <v>0.0</v>
      </c>
      <c r="E250" s="283">
        <v>0.0</v>
      </c>
      <c r="F250" s="283">
        <v>0.0</v>
      </c>
      <c r="G250" s="283">
        <v>0.0</v>
      </c>
      <c r="H250" s="283">
        <v>0.0</v>
      </c>
      <c r="I250" s="283">
        <v>0.0</v>
      </c>
      <c r="J250" s="283">
        <v>1.0</v>
      </c>
      <c r="K250" s="284"/>
      <c r="L250" s="280" t="s">
        <v>714</v>
      </c>
      <c r="M250" s="284"/>
      <c r="N250" s="284"/>
      <c r="O250" s="280" t="s">
        <v>1627</v>
      </c>
      <c r="P250" s="280" t="s">
        <v>1628</v>
      </c>
      <c r="Q250" s="280" t="s">
        <v>1629</v>
      </c>
      <c r="R250" s="280" t="s">
        <v>1126</v>
      </c>
      <c r="S250" s="280" t="s">
        <v>1630</v>
      </c>
      <c r="T250" s="284"/>
      <c r="U250" s="280" t="s">
        <v>26</v>
      </c>
      <c r="V250" s="284"/>
      <c r="W250" s="280" t="s">
        <v>749</v>
      </c>
      <c r="X250" s="283">
        <v>20.0</v>
      </c>
      <c r="Y250" s="273"/>
      <c r="Z250" s="273"/>
    </row>
    <row r="251" ht="15.75" customHeight="1">
      <c r="A251" s="280" t="s">
        <v>496</v>
      </c>
      <c r="B251" s="280" t="s">
        <v>1631</v>
      </c>
      <c r="C251" s="283">
        <v>0.0</v>
      </c>
      <c r="D251" s="283">
        <v>0.0</v>
      </c>
      <c r="E251" s="283">
        <v>0.0</v>
      </c>
      <c r="F251" s="283">
        <v>0.0</v>
      </c>
      <c r="G251" s="283">
        <v>0.0</v>
      </c>
      <c r="H251" s="283">
        <v>0.0</v>
      </c>
      <c r="I251" s="283">
        <v>0.0</v>
      </c>
      <c r="J251" s="283">
        <v>1.0</v>
      </c>
      <c r="K251" s="284"/>
      <c r="L251" s="280" t="s">
        <v>714</v>
      </c>
      <c r="M251" s="284"/>
      <c r="N251" s="284"/>
      <c r="O251" s="280" t="s">
        <v>1632</v>
      </c>
      <c r="P251" s="280" t="s">
        <v>1633</v>
      </c>
      <c r="Q251" s="280" t="s">
        <v>1634</v>
      </c>
      <c r="R251" s="280" t="s">
        <v>1635</v>
      </c>
      <c r="S251" s="280" t="s">
        <v>1636</v>
      </c>
      <c r="T251" s="280" t="s">
        <v>1637</v>
      </c>
      <c r="U251" s="280" t="s">
        <v>26</v>
      </c>
      <c r="V251" s="284"/>
      <c r="W251" s="280" t="s">
        <v>758</v>
      </c>
      <c r="X251" s="283">
        <v>5.0</v>
      </c>
      <c r="Y251" s="273"/>
      <c r="Z251" s="273"/>
    </row>
    <row r="252" ht="15.75" customHeight="1">
      <c r="A252" s="280" t="s">
        <v>498</v>
      </c>
      <c r="B252" s="280" t="s">
        <v>1638</v>
      </c>
      <c r="C252" s="283">
        <v>0.0</v>
      </c>
      <c r="D252" s="283">
        <v>0.0</v>
      </c>
      <c r="E252" s="283">
        <v>0.0</v>
      </c>
      <c r="F252" s="283">
        <v>0.0</v>
      </c>
      <c r="G252" s="283">
        <v>0.0</v>
      </c>
      <c r="H252" s="283">
        <v>0.0</v>
      </c>
      <c r="I252" s="283">
        <v>0.0</v>
      </c>
      <c r="J252" s="283">
        <v>1.0</v>
      </c>
      <c r="K252" s="280" t="s">
        <v>1595</v>
      </c>
      <c r="L252" s="280" t="s">
        <v>714</v>
      </c>
      <c r="M252" s="284"/>
      <c r="N252" s="284"/>
      <c r="O252" s="280" t="s">
        <v>1639</v>
      </c>
      <c r="P252" s="280" t="s">
        <v>1290</v>
      </c>
      <c r="Q252" s="280" t="s">
        <v>1640</v>
      </c>
      <c r="R252" s="284"/>
      <c r="S252" s="280" t="s">
        <v>1641</v>
      </c>
      <c r="T252" s="280" t="s">
        <v>1642</v>
      </c>
      <c r="U252" s="280" t="s">
        <v>26</v>
      </c>
      <c r="V252" s="284"/>
      <c r="W252" s="284"/>
      <c r="X252" s="283">
        <v>10.0</v>
      </c>
      <c r="Y252" s="273"/>
      <c r="Z252" s="273"/>
    </row>
    <row r="253" ht="15.75" customHeight="1">
      <c r="A253" s="280" t="s">
        <v>500</v>
      </c>
      <c r="B253" s="280" t="s">
        <v>1643</v>
      </c>
      <c r="C253" s="283">
        <v>0.0</v>
      </c>
      <c r="D253" s="283">
        <v>0.0</v>
      </c>
      <c r="E253" s="283">
        <v>0.0</v>
      </c>
      <c r="F253" s="283">
        <v>0.0</v>
      </c>
      <c r="G253" s="283">
        <v>0.0</v>
      </c>
      <c r="H253" s="283">
        <v>0.0</v>
      </c>
      <c r="I253" s="283">
        <v>0.0</v>
      </c>
      <c r="J253" s="283">
        <v>1.0</v>
      </c>
      <c r="K253" s="284"/>
      <c r="L253" s="280" t="s">
        <v>714</v>
      </c>
      <c r="M253" s="284"/>
      <c r="N253" s="284"/>
      <c r="O253" s="280" t="s">
        <v>1644</v>
      </c>
      <c r="P253" s="280" t="s">
        <v>1290</v>
      </c>
      <c r="Q253" s="280" t="s">
        <v>1645</v>
      </c>
      <c r="R253" s="284"/>
      <c r="S253" s="280" t="s">
        <v>1646</v>
      </c>
      <c r="T253" s="280" t="s">
        <v>1642</v>
      </c>
      <c r="U253" s="280" t="s">
        <v>26</v>
      </c>
      <c r="V253" s="284"/>
      <c r="W253" s="280" t="s">
        <v>758</v>
      </c>
      <c r="X253" s="283">
        <v>5.0</v>
      </c>
      <c r="Y253" s="273"/>
      <c r="Z253" s="273"/>
    </row>
    <row r="254" ht="15.75" customHeight="1">
      <c r="A254" s="280" t="s">
        <v>502</v>
      </c>
      <c r="B254" s="280" t="s">
        <v>1647</v>
      </c>
      <c r="C254" s="283">
        <v>0.0</v>
      </c>
      <c r="D254" s="283">
        <v>0.0</v>
      </c>
      <c r="E254" s="283">
        <v>0.0</v>
      </c>
      <c r="F254" s="283">
        <v>0.0</v>
      </c>
      <c r="G254" s="283">
        <v>0.0</v>
      </c>
      <c r="H254" s="283">
        <v>0.0</v>
      </c>
      <c r="I254" s="283">
        <v>0.0</v>
      </c>
      <c r="J254" s="283">
        <v>1.0</v>
      </c>
      <c r="K254" s="280" t="s">
        <v>1595</v>
      </c>
      <c r="L254" s="280" t="s">
        <v>714</v>
      </c>
      <c r="M254" s="284"/>
      <c r="N254" s="284"/>
      <c r="O254" s="286" t="s">
        <v>1648</v>
      </c>
      <c r="P254" s="286" t="s">
        <v>1648</v>
      </c>
      <c r="Q254" s="280" t="s">
        <v>1649</v>
      </c>
      <c r="R254" s="284"/>
      <c r="S254" s="280" t="s">
        <v>1650</v>
      </c>
      <c r="T254" s="280" t="s">
        <v>1651</v>
      </c>
      <c r="U254" s="280" t="s">
        <v>39</v>
      </c>
      <c r="V254" s="284"/>
      <c r="W254" s="280" t="s">
        <v>749</v>
      </c>
      <c r="X254" s="283">
        <v>20.0</v>
      </c>
      <c r="Y254" s="273"/>
      <c r="Z254" s="273"/>
    </row>
    <row r="255" ht="15.75" customHeight="1">
      <c r="A255" s="280" t="s">
        <v>503</v>
      </c>
      <c r="B255" s="280" t="s">
        <v>1652</v>
      </c>
      <c r="C255" s="283">
        <v>0.0</v>
      </c>
      <c r="D255" s="283">
        <v>0.0</v>
      </c>
      <c r="E255" s="283">
        <v>0.0</v>
      </c>
      <c r="F255" s="283">
        <v>0.0</v>
      </c>
      <c r="G255" s="283">
        <v>0.0</v>
      </c>
      <c r="H255" s="283">
        <v>0.0</v>
      </c>
      <c r="I255" s="283">
        <v>0.0</v>
      </c>
      <c r="J255" s="283">
        <v>1.0</v>
      </c>
      <c r="K255" s="280" t="s">
        <v>1595</v>
      </c>
      <c r="L255" s="280" t="s">
        <v>714</v>
      </c>
      <c r="M255" s="284"/>
      <c r="N255" s="284"/>
      <c r="O255" s="286" t="s">
        <v>1653</v>
      </c>
      <c r="P255" s="286" t="s">
        <v>1653</v>
      </c>
      <c r="Q255" s="280" t="s">
        <v>1654</v>
      </c>
      <c r="R255" s="284"/>
      <c r="S255" s="280" t="s">
        <v>1650</v>
      </c>
      <c r="T255" s="280" t="s">
        <v>1651</v>
      </c>
      <c r="U255" s="280" t="s">
        <v>39</v>
      </c>
      <c r="V255" s="284"/>
      <c r="W255" s="280" t="s">
        <v>749</v>
      </c>
      <c r="X255" s="283">
        <v>20.0</v>
      </c>
      <c r="Y255" s="273"/>
      <c r="Z255" s="273"/>
    </row>
    <row r="256" ht="15.75" customHeight="1">
      <c r="A256" s="280" t="s">
        <v>504</v>
      </c>
      <c r="B256" s="280" t="s">
        <v>1655</v>
      </c>
      <c r="C256" s="283">
        <v>0.0</v>
      </c>
      <c r="D256" s="283">
        <v>0.0</v>
      </c>
      <c r="E256" s="283">
        <v>0.0</v>
      </c>
      <c r="F256" s="283">
        <v>0.0</v>
      </c>
      <c r="G256" s="283">
        <v>0.0</v>
      </c>
      <c r="H256" s="283">
        <v>0.0</v>
      </c>
      <c r="I256" s="283">
        <v>0.0</v>
      </c>
      <c r="J256" s="283">
        <v>1.0</v>
      </c>
      <c r="K256" s="280" t="s">
        <v>1595</v>
      </c>
      <c r="L256" s="280" t="s">
        <v>714</v>
      </c>
      <c r="M256" s="284"/>
      <c r="N256" s="284"/>
      <c r="O256" s="286" t="s">
        <v>1656</v>
      </c>
      <c r="P256" s="286" t="s">
        <v>1656</v>
      </c>
      <c r="Q256" s="280" t="s">
        <v>1657</v>
      </c>
      <c r="R256" s="284"/>
      <c r="S256" s="284"/>
      <c r="T256" s="284"/>
      <c r="U256" s="280" t="s">
        <v>39</v>
      </c>
      <c r="V256" s="284"/>
      <c r="W256" s="280" t="s">
        <v>749</v>
      </c>
      <c r="X256" s="283">
        <v>20.0</v>
      </c>
      <c r="Y256" s="273"/>
      <c r="Z256" s="273"/>
    </row>
    <row r="257" ht="15.75" customHeight="1">
      <c r="A257" s="280" t="s">
        <v>505</v>
      </c>
      <c r="B257" s="280" t="s">
        <v>1658</v>
      </c>
      <c r="C257" s="283">
        <v>0.0</v>
      </c>
      <c r="D257" s="283">
        <v>0.0</v>
      </c>
      <c r="E257" s="283">
        <v>0.0</v>
      </c>
      <c r="F257" s="283">
        <v>0.0</v>
      </c>
      <c r="G257" s="283">
        <v>0.0</v>
      </c>
      <c r="H257" s="283">
        <v>0.0</v>
      </c>
      <c r="I257" s="283">
        <v>0.0</v>
      </c>
      <c r="J257" s="283">
        <v>1.0</v>
      </c>
      <c r="K257" s="284"/>
      <c r="L257" s="280" t="s">
        <v>714</v>
      </c>
      <c r="M257" s="284"/>
      <c r="N257" s="284"/>
      <c r="O257" s="286" t="s">
        <v>1659</v>
      </c>
      <c r="P257" s="286" t="s">
        <v>1659</v>
      </c>
      <c r="Q257" s="286" t="s">
        <v>1660</v>
      </c>
      <c r="R257" s="284"/>
      <c r="S257" s="284"/>
      <c r="T257" s="284"/>
      <c r="U257" s="280" t="s">
        <v>39</v>
      </c>
      <c r="V257" s="284"/>
      <c r="W257" s="280" t="s">
        <v>758</v>
      </c>
      <c r="X257" s="283">
        <v>5.0</v>
      </c>
      <c r="Y257" s="273"/>
      <c r="Z257" s="273"/>
    </row>
    <row r="258" ht="15.75" customHeight="1">
      <c r="A258" s="280" t="s">
        <v>507</v>
      </c>
      <c r="B258" s="280" t="s">
        <v>1661</v>
      </c>
      <c r="C258" s="283">
        <v>0.0</v>
      </c>
      <c r="D258" s="283">
        <v>0.0</v>
      </c>
      <c r="E258" s="283">
        <v>0.0</v>
      </c>
      <c r="F258" s="283">
        <v>0.0</v>
      </c>
      <c r="G258" s="283">
        <v>0.0</v>
      </c>
      <c r="H258" s="283">
        <v>0.0</v>
      </c>
      <c r="I258" s="283">
        <v>0.0</v>
      </c>
      <c r="J258" s="283">
        <v>1.0</v>
      </c>
      <c r="K258" s="284"/>
      <c r="L258" s="280" t="s">
        <v>714</v>
      </c>
      <c r="M258" s="284"/>
      <c r="N258" s="284"/>
      <c r="O258" s="286" t="s">
        <v>1662</v>
      </c>
      <c r="P258" s="286" t="s">
        <v>1662</v>
      </c>
      <c r="Q258" s="280" t="s">
        <v>1663</v>
      </c>
      <c r="R258" s="284"/>
      <c r="S258" s="280" t="s">
        <v>1664</v>
      </c>
      <c r="T258" s="284"/>
      <c r="U258" s="280" t="s">
        <v>39</v>
      </c>
      <c r="V258" s="284"/>
      <c r="W258" s="280" t="s">
        <v>758</v>
      </c>
      <c r="X258" s="283">
        <v>5.0</v>
      </c>
      <c r="Y258" s="273"/>
      <c r="Z258" s="273"/>
    </row>
    <row r="259" ht="15.75" customHeight="1">
      <c r="A259" s="280" t="s">
        <v>509</v>
      </c>
      <c r="B259" s="280" t="s">
        <v>1665</v>
      </c>
      <c r="C259" s="283">
        <v>0.0</v>
      </c>
      <c r="D259" s="283">
        <v>0.0</v>
      </c>
      <c r="E259" s="283">
        <v>0.0</v>
      </c>
      <c r="F259" s="283">
        <v>0.0</v>
      </c>
      <c r="G259" s="283">
        <v>0.0</v>
      </c>
      <c r="H259" s="283">
        <v>0.0</v>
      </c>
      <c r="I259" s="283">
        <v>0.0</v>
      </c>
      <c r="J259" s="283">
        <v>1.0</v>
      </c>
      <c r="K259" s="284"/>
      <c r="L259" s="280" t="s">
        <v>714</v>
      </c>
      <c r="M259" s="284"/>
      <c r="N259" s="284"/>
      <c r="O259" s="286" t="s">
        <v>1666</v>
      </c>
      <c r="P259" s="286" t="s">
        <v>1666</v>
      </c>
      <c r="Q259" s="280" t="s">
        <v>1667</v>
      </c>
      <c r="R259" s="284"/>
      <c r="S259" s="286" t="s">
        <v>1666</v>
      </c>
      <c r="T259" s="284"/>
      <c r="U259" s="280" t="s">
        <v>39</v>
      </c>
      <c r="V259" s="284"/>
      <c r="W259" s="280" t="s">
        <v>758</v>
      </c>
      <c r="X259" s="283">
        <v>5.0</v>
      </c>
      <c r="Y259" s="273"/>
      <c r="Z259" s="273"/>
    </row>
    <row r="260" ht="15.75" customHeight="1">
      <c r="A260" s="280" t="s">
        <v>511</v>
      </c>
      <c r="B260" s="280" t="s">
        <v>1668</v>
      </c>
      <c r="C260" s="283">
        <v>0.0</v>
      </c>
      <c r="D260" s="283">
        <v>0.0</v>
      </c>
      <c r="E260" s="283">
        <v>0.0</v>
      </c>
      <c r="F260" s="283">
        <v>0.0</v>
      </c>
      <c r="G260" s="283">
        <v>0.0</v>
      </c>
      <c r="H260" s="283">
        <v>0.0</v>
      </c>
      <c r="I260" s="283">
        <v>0.0</v>
      </c>
      <c r="J260" s="283">
        <v>1.0</v>
      </c>
      <c r="K260" s="284"/>
      <c r="L260" s="280" t="s">
        <v>714</v>
      </c>
      <c r="M260" s="284"/>
      <c r="N260" s="284"/>
      <c r="O260" s="286" t="s">
        <v>1669</v>
      </c>
      <c r="P260" s="286" t="s">
        <v>1669</v>
      </c>
      <c r="Q260" s="280" t="s">
        <v>1670</v>
      </c>
      <c r="R260" s="284"/>
      <c r="S260" s="280" t="s">
        <v>1671</v>
      </c>
      <c r="T260" s="284"/>
      <c r="U260" s="280" t="s">
        <v>39</v>
      </c>
      <c r="V260" s="284"/>
      <c r="W260" s="280" t="s">
        <v>758</v>
      </c>
      <c r="X260" s="283">
        <v>5.0</v>
      </c>
      <c r="Y260" s="273"/>
      <c r="Z260" s="273"/>
    </row>
    <row r="261" ht="15.75" customHeight="1">
      <c r="A261" s="280" t="s">
        <v>513</v>
      </c>
      <c r="B261" s="280" t="s">
        <v>1672</v>
      </c>
      <c r="C261" s="283">
        <v>0.0</v>
      </c>
      <c r="D261" s="283">
        <v>0.0</v>
      </c>
      <c r="E261" s="283">
        <v>0.0</v>
      </c>
      <c r="F261" s="283">
        <v>0.0</v>
      </c>
      <c r="G261" s="283">
        <v>0.0</v>
      </c>
      <c r="H261" s="283">
        <v>0.0</v>
      </c>
      <c r="I261" s="283">
        <v>0.0</v>
      </c>
      <c r="J261" s="283">
        <v>1.0</v>
      </c>
      <c r="K261" s="280" t="s">
        <v>1595</v>
      </c>
      <c r="L261" s="280" t="s">
        <v>731</v>
      </c>
      <c r="M261" s="284"/>
      <c r="N261" s="284"/>
      <c r="O261" s="287"/>
      <c r="P261" s="280" t="s">
        <v>1673</v>
      </c>
      <c r="Q261" s="284"/>
      <c r="R261" s="284"/>
      <c r="S261" s="280" t="s">
        <v>1674</v>
      </c>
      <c r="T261" s="284"/>
      <c r="U261" s="280" t="s">
        <v>26</v>
      </c>
      <c r="V261" s="284"/>
      <c r="W261" s="280" t="s">
        <v>758</v>
      </c>
      <c r="X261" s="283">
        <v>5.0</v>
      </c>
      <c r="Y261" s="273"/>
      <c r="Z261" s="273"/>
    </row>
    <row r="262" ht="15.75" customHeight="1">
      <c r="A262" s="280" t="s">
        <v>515</v>
      </c>
      <c r="B262" s="280" t="s">
        <v>1675</v>
      </c>
      <c r="C262" s="283">
        <v>0.0</v>
      </c>
      <c r="D262" s="283">
        <v>0.0</v>
      </c>
      <c r="E262" s="283">
        <v>0.0</v>
      </c>
      <c r="F262" s="283">
        <v>0.0</v>
      </c>
      <c r="G262" s="283">
        <v>0.0</v>
      </c>
      <c r="H262" s="283">
        <v>0.0</v>
      </c>
      <c r="I262" s="283">
        <v>0.0</v>
      </c>
      <c r="J262" s="283">
        <v>1.0</v>
      </c>
      <c r="K262" s="284"/>
      <c r="L262" s="280" t="s">
        <v>714</v>
      </c>
      <c r="M262" s="284"/>
      <c r="N262" s="284"/>
      <c r="O262" s="287"/>
      <c r="P262" s="280" t="s">
        <v>1676</v>
      </c>
      <c r="Q262" s="280" t="s">
        <v>1677</v>
      </c>
      <c r="R262" s="284"/>
      <c r="S262" s="280" t="s">
        <v>1678</v>
      </c>
      <c r="T262" s="288" t="s">
        <v>1679</v>
      </c>
      <c r="U262" s="280" t="s">
        <v>26</v>
      </c>
      <c r="V262" s="284"/>
      <c r="W262" s="280" t="s">
        <v>758</v>
      </c>
      <c r="X262" s="283">
        <v>5.0</v>
      </c>
      <c r="Y262" s="273"/>
      <c r="Z262" s="273"/>
    </row>
    <row r="263" ht="15.75" customHeight="1">
      <c r="A263" s="280" t="s">
        <v>517</v>
      </c>
      <c r="B263" s="280" t="s">
        <v>1680</v>
      </c>
      <c r="C263" s="283">
        <v>0.0</v>
      </c>
      <c r="D263" s="283">
        <v>0.0</v>
      </c>
      <c r="E263" s="283">
        <v>0.0</v>
      </c>
      <c r="F263" s="283">
        <v>0.0</v>
      </c>
      <c r="G263" s="283">
        <v>0.0</v>
      </c>
      <c r="H263" s="283">
        <v>0.0</v>
      </c>
      <c r="I263" s="283">
        <v>0.0</v>
      </c>
      <c r="J263" s="283">
        <v>1.0</v>
      </c>
      <c r="K263" s="284"/>
      <c r="L263" s="280" t="s">
        <v>714</v>
      </c>
      <c r="M263" s="284"/>
      <c r="N263" s="284"/>
      <c r="O263" s="280" t="s">
        <v>1681</v>
      </c>
      <c r="P263" s="280" t="s">
        <v>1682</v>
      </c>
      <c r="Q263" s="280" t="s">
        <v>1683</v>
      </c>
      <c r="R263" s="284"/>
      <c r="S263" s="280" t="s">
        <v>1684</v>
      </c>
      <c r="T263" s="284"/>
      <c r="U263" s="280" t="s">
        <v>26</v>
      </c>
      <c r="V263" s="284"/>
      <c r="W263" s="280" t="s">
        <v>758</v>
      </c>
      <c r="X263" s="283">
        <v>5.0</v>
      </c>
      <c r="Y263" s="273"/>
      <c r="Z263" s="273"/>
    </row>
    <row r="264" ht="15.75" customHeight="1">
      <c r="A264" s="280" t="s">
        <v>519</v>
      </c>
      <c r="B264" s="280" t="s">
        <v>1414</v>
      </c>
      <c r="C264" s="283">
        <v>0.0</v>
      </c>
      <c r="D264" s="283">
        <v>0.0</v>
      </c>
      <c r="E264" s="283">
        <v>0.0</v>
      </c>
      <c r="F264" s="283">
        <v>0.0</v>
      </c>
      <c r="G264" s="283">
        <v>0.0</v>
      </c>
      <c r="H264" s="283">
        <v>0.0</v>
      </c>
      <c r="I264" s="283">
        <v>0.0</v>
      </c>
      <c r="J264" s="283">
        <v>1.0</v>
      </c>
      <c r="K264" s="284"/>
      <c r="L264" s="280" t="s">
        <v>714</v>
      </c>
      <c r="M264" s="284"/>
      <c r="N264" s="284"/>
      <c r="O264" s="284"/>
      <c r="P264" s="280" t="s">
        <v>1685</v>
      </c>
      <c r="Q264" s="280" t="s">
        <v>1686</v>
      </c>
      <c r="R264" s="284"/>
      <c r="S264" s="280" t="s">
        <v>1687</v>
      </c>
      <c r="T264" s="280" t="s">
        <v>1688</v>
      </c>
      <c r="U264" s="280" t="s">
        <v>26</v>
      </c>
      <c r="V264" s="284"/>
      <c r="W264" s="280" t="s">
        <v>805</v>
      </c>
      <c r="X264" s="283">
        <v>10.0</v>
      </c>
      <c r="Y264" s="273"/>
      <c r="Z264" s="273"/>
    </row>
    <row r="265" ht="15.75" customHeight="1">
      <c r="A265" s="280" t="s">
        <v>521</v>
      </c>
      <c r="B265" s="280" t="s">
        <v>1689</v>
      </c>
      <c r="C265" s="283">
        <v>0.0</v>
      </c>
      <c r="D265" s="283">
        <v>0.0</v>
      </c>
      <c r="E265" s="283">
        <v>0.0</v>
      </c>
      <c r="F265" s="283">
        <v>0.0</v>
      </c>
      <c r="G265" s="283">
        <v>0.0</v>
      </c>
      <c r="H265" s="283">
        <v>0.0</v>
      </c>
      <c r="I265" s="283">
        <v>0.0</v>
      </c>
      <c r="J265" s="283">
        <v>1.0</v>
      </c>
      <c r="K265" s="284"/>
      <c r="L265" s="280" t="s">
        <v>714</v>
      </c>
      <c r="M265" s="284"/>
      <c r="N265" s="284"/>
      <c r="O265" s="280" t="s">
        <v>1690</v>
      </c>
      <c r="P265" s="280" t="s">
        <v>1691</v>
      </c>
      <c r="Q265" s="284"/>
      <c r="R265" s="284"/>
      <c r="S265" s="280" t="s">
        <v>1692</v>
      </c>
      <c r="T265" s="280" t="s">
        <v>1693</v>
      </c>
      <c r="U265" s="280" t="s">
        <v>26</v>
      </c>
      <c r="V265" s="284"/>
      <c r="W265" s="280" t="s">
        <v>758</v>
      </c>
      <c r="X265" s="283">
        <v>5.0</v>
      </c>
      <c r="Y265" s="273"/>
      <c r="Z265" s="273"/>
    </row>
    <row r="266" ht="15.75" customHeight="1">
      <c r="A266" s="280" t="s">
        <v>523</v>
      </c>
      <c r="B266" s="280" t="s">
        <v>1694</v>
      </c>
      <c r="C266" s="283">
        <v>0.0</v>
      </c>
      <c r="D266" s="283">
        <v>0.0</v>
      </c>
      <c r="E266" s="283">
        <v>0.0</v>
      </c>
      <c r="F266" s="283">
        <v>0.0</v>
      </c>
      <c r="G266" s="283">
        <v>0.0</v>
      </c>
      <c r="H266" s="283">
        <v>0.0</v>
      </c>
      <c r="I266" s="283">
        <v>0.0</v>
      </c>
      <c r="J266" s="283">
        <v>1.0</v>
      </c>
      <c r="K266" s="284"/>
      <c r="L266" s="280" t="s">
        <v>714</v>
      </c>
      <c r="M266" s="284"/>
      <c r="N266" s="284"/>
      <c r="O266" s="280" t="s">
        <v>1695</v>
      </c>
      <c r="P266" s="280" t="s">
        <v>1696</v>
      </c>
      <c r="Q266" s="284"/>
      <c r="R266" s="284"/>
      <c r="S266" s="280" t="s">
        <v>1697</v>
      </c>
      <c r="T266" s="280" t="s">
        <v>1698</v>
      </c>
      <c r="U266" s="280" t="s">
        <v>26</v>
      </c>
      <c r="V266" s="284"/>
      <c r="W266" s="280" t="s">
        <v>758</v>
      </c>
      <c r="X266" s="283">
        <v>5.0</v>
      </c>
      <c r="Y266" s="273"/>
      <c r="Z266" s="273"/>
    </row>
    <row r="267" ht="15.75" customHeight="1">
      <c r="A267" s="280" t="s">
        <v>524</v>
      </c>
      <c r="B267" s="280" t="s">
        <v>1699</v>
      </c>
      <c r="C267" s="283">
        <v>0.0</v>
      </c>
      <c r="D267" s="283">
        <v>0.0</v>
      </c>
      <c r="E267" s="283">
        <v>0.0</v>
      </c>
      <c r="F267" s="283">
        <v>0.0</v>
      </c>
      <c r="G267" s="283">
        <v>0.0</v>
      </c>
      <c r="H267" s="283">
        <v>0.0</v>
      </c>
      <c r="I267" s="283">
        <v>0.0</v>
      </c>
      <c r="J267" s="283">
        <v>1.0</v>
      </c>
      <c r="K267" s="284"/>
      <c r="L267" s="280" t="s">
        <v>714</v>
      </c>
      <c r="M267" s="284"/>
      <c r="N267" s="284"/>
      <c r="O267" s="280" t="s">
        <v>1700</v>
      </c>
      <c r="P267" s="280" t="s">
        <v>1701</v>
      </c>
      <c r="Q267" s="280" t="s">
        <v>1702</v>
      </c>
      <c r="R267" s="284"/>
      <c r="S267" s="280" t="s">
        <v>1703</v>
      </c>
      <c r="T267" s="284"/>
      <c r="U267" s="280" t="s">
        <v>26</v>
      </c>
      <c r="V267" s="284"/>
      <c r="W267" s="280" t="s">
        <v>749</v>
      </c>
      <c r="X267" s="283">
        <v>20.0</v>
      </c>
      <c r="Y267" s="273"/>
      <c r="Z267" s="273"/>
    </row>
    <row r="268" ht="15.75" customHeight="1">
      <c r="A268" s="280" t="s">
        <v>526</v>
      </c>
      <c r="B268" s="280" t="s">
        <v>1704</v>
      </c>
      <c r="C268" s="283">
        <v>0.0</v>
      </c>
      <c r="D268" s="283">
        <v>0.0</v>
      </c>
      <c r="E268" s="283">
        <v>0.0</v>
      </c>
      <c r="F268" s="283">
        <v>0.0</v>
      </c>
      <c r="G268" s="283">
        <v>0.0</v>
      </c>
      <c r="H268" s="283">
        <v>0.0</v>
      </c>
      <c r="I268" s="283">
        <v>0.0</v>
      </c>
      <c r="J268" s="283">
        <v>1.0</v>
      </c>
      <c r="K268" s="284"/>
      <c r="L268" s="280" t="s">
        <v>714</v>
      </c>
      <c r="M268" s="284"/>
      <c r="N268" s="284"/>
      <c r="O268" s="284"/>
      <c r="P268" s="280" t="s">
        <v>1705</v>
      </c>
      <c r="Q268" s="280" t="s">
        <v>1706</v>
      </c>
      <c r="R268" s="284"/>
      <c r="S268" s="280" t="s">
        <v>1707</v>
      </c>
      <c r="T268" s="280" t="s">
        <v>1708</v>
      </c>
      <c r="U268" s="280" t="s">
        <v>26</v>
      </c>
      <c r="V268" s="284"/>
      <c r="W268" s="280" t="s">
        <v>758</v>
      </c>
      <c r="X268" s="283">
        <v>5.0</v>
      </c>
      <c r="Y268" s="273"/>
      <c r="Z268" s="273"/>
    </row>
    <row r="269" ht="15.75" customHeight="1">
      <c r="A269" s="280" t="s">
        <v>528</v>
      </c>
      <c r="B269" s="280" t="s">
        <v>1709</v>
      </c>
      <c r="C269" s="283">
        <v>0.0</v>
      </c>
      <c r="D269" s="283">
        <v>0.0</v>
      </c>
      <c r="E269" s="283">
        <v>0.0</v>
      </c>
      <c r="F269" s="283">
        <v>0.0</v>
      </c>
      <c r="G269" s="283">
        <v>0.0</v>
      </c>
      <c r="H269" s="283">
        <v>0.0</v>
      </c>
      <c r="I269" s="283">
        <v>0.0</v>
      </c>
      <c r="J269" s="283">
        <v>1.0</v>
      </c>
      <c r="K269" s="284"/>
      <c r="L269" s="280" t="s">
        <v>714</v>
      </c>
      <c r="M269" s="284"/>
      <c r="N269" s="284"/>
      <c r="O269" s="284"/>
      <c r="P269" s="280" t="s">
        <v>1710</v>
      </c>
      <c r="Q269" s="280" t="s">
        <v>1702</v>
      </c>
      <c r="R269" s="282" t="s">
        <v>1126</v>
      </c>
      <c r="S269" s="280" t="s">
        <v>1711</v>
      </c>
      <c r="T269" s="280" t="s">
        <v>1712</v>
      </c>
      <c r="U269" s="280" t="s">
        <v>26</v>
      </c>
      <c r="V269" s="284"/>
      <c r="W269" s="280" t="s">
        <v>758</v>
      </c>
      <c r="X269" s="283">
        <v>5.0</v>
      </c>
      <c r="Y269" s="273"/>
      <c r="Z269" s="273"/>
    </row>
    <row r="270" ht="15.75" customHeight="1">
      <c r="A270" s="280" t="s">
        <v>530</v>
      </c>
      <c r="B270" s="280" t="s">
        <v>1713</v>
      </c>
      <c r="C270" s="283">
        <v>0.0</v>
      </c>
      <c r="D270" s="283">
        <v>0.0</v>
      </c>
      <c r="E270" s="283">
        <v>0.0</v>
      </c>
      <c r="F270" s="283">
        <v>0.0</v>
      </c>
      <c r="G270" s="283">
        <v>0.0</v>
      </c>
      <c r="H270" s="283">
        <v>0.0</v>
      </c>
      <c r="I270" s="283">
        <v>0.0</v>
      </c>
      <c r="J270" s="283">
        <v>1.0</v>
      </c>
      <c r="K270" s="284"/>
      <c r="L270" s="280" t="s">
        <v>714</v>
      </c>
      <c r="M270" s="284"/>
      <c r="N270" s="284"/>
      <c r="O270" s="280" t="s">
        <v>1714</v>
      </c>
      <c r="P270" s="280" t="s">
        <v>1714</v>
      </c>
      <c r="Q270" s="280" t="s">
        <v>1715</v>
      </c>
      <c r="R270" s="284"/>
      <c r="S270" s="280" t="s">
        <v>1716</v>
      </c>
      <c r="T270" s="280" t="s">
        <v>1717</v>
      </c>
      <c r="U270" s="280" t="s">
        <v>39</v>
      </c>
      <c r="V270" s="284"/>
      <c r="W270" s="280" t="s">
        <v>758</v>
      </c>
      <c r="X270" s="283">
        <v>5.0</v>
      </c>
      <c r="Y270" s="273"/>
      <c r="Z270" s="273"/>
    </row>
    <row r="271" ht="15.75" customHeight="1">
      <c r="A271" s="280" t="s">
        <v>532</v>
      </c>
      <c r="B271" s="280" t="s">
        <v>1718</v>
      </c>
      <c r="C271" s="283">
        <v>0.0</v>
      </c>
      <c r="D271" s="283">
        <v>0.0</v>
      </c>
      <c r="E271" s="283">
        <v>0.0</v>
      </c>
      <c r="F271" s="283">
        <v>0.0</v>
      </c>
      <c r="G271" s="283">
        <v>0.0</v>
      </c>
      <c r="H271" s="283">
        <v>0.0</v>
      </c>
      <c r="I271" s="283">
        <v>0.0</v>
      </c>
      <c r="J271" s="283">
        <v>1.0</v>
      </c>
      <c r="K271" s="284"/>
      <c r="L271" s="280" t="s">
        <v>714</v>
      </c>
      <c r="M271" s="284"/>
      <c r="N271" s="284"/>
      <c r="O271" s="284"/>
      <c r="P271" s="280" t="s">
        <v>1719</v>
      </c>
      <c r="Q271" s="280" t="s">
        <v>1720</v>
      </c>
      <c r="R271" s="284"/>
      <c r="S271" s="280" t="s">
        <v>1721</v>
      </c>
      <c r="T271" s="287"/>
      <c r="U271" s="280" t="s">
        <v>26</v>
      </c>
      <c r="V271" s="284"/>
      <c r="W271" s="280" t="s">
        <v>758</v>
      </c>
      <c r="X271" s="283">
        <v>5.0</v>
      </c>
      <c r="Y271" s="273"/>
      <c r="Z271" s="273"/>
    </row>
    <row r="272" ht="15.75" customHeight="1">
      <c r="A272" s="280" t="s">
        <v>534</v>
      </c>
      <c r="B272" s="280" t="s">
        <v>1722</v>
      </c>
      <c r="C272" s="283">
        <v>0.0</v>
      </c>
      <c r="D272" s="283">
        <v>0.0</v>
      </c>
      <c r="E272" s="283">
        <v>0.0</v>
      </c>
      <c r="F272" s="283">
        <v>0.0</v>
      </c>
      <c r="G272" s="283">
        <v>0.0</v>
      </c>
      <c r="H272" s="283">
        <v>0.0</v>
      </c>
      <c r="I272" s="283">
        <v>0.0</v>
      </c>
      <c r="J272" s="283">
        <v>1.0</v>
      </c>
      <c r="K272" s="284"/>
      <c r="L272" s="280" t="s">
        <v>714</v>
      </c>
      <c r="M272" s="284"/>
      <c r="N272" s="284"/>
      <c r="O272" s="287"/>
      <c r="P272" s="280" t="s">
        <v>1723</v>
      </c>
      <c r="Q272" s="280" t="s">
        <v>1724</v>
      </c>
      <c r="R272" s="284"/>
      <c r="S272" s="280" t="s">
        <v>1725</v>
      </c>
      <c r="T272" s="284"/>
      <c r="U272" s="280" t="s">
        <v>26</v>
      </c>
      <c r="V272" s="284"/>
      <c r="W272" s="280" t="s">
        <v>758</v>
      </c>
      <c r="X272" s="283">
        <v>5.0</v>
      </c>
      <c r="Y272" s="273"/>
      <c r="Z272" s="273"/>
    </row>
    <row r="273" ht="15.75" customHeight="1">
      <c r="A273" s="280" t="s">
        <v>536</v>
      </c>
      <c r="B273" s="280" t="s">
        <v>1726</v>
      </c>
      <c r="C273" s="283">
        <v>0.0</v>
      </c>
      <c r="D273" s="283">
        <v>0.0</v>
      </c>
      <c r="E273" s="283">
        <v>0.0</v>
      </c>
      <c r="F273" s="283">
        <v>0.0</v>
      </c>
      <c r="G273" s="283">
        <v>0.0</v>
      </c>
      <c r="H273" s="283">
        <v>0.0</v>
      </c>
      <c r="I273" s="283">
        <v>0.0</v>
      </c>
      <c r="J273" s="283">
        <v>1.0</v>
      </c>
      <c r="K273" s="284"/>
      <c r="L273" s="280" t="s">
        <v>714</v>
      </c>
      <c r="M273" s="284"/>
      <c r="N273" s="284"/>
      <c r="O273" s="284"/>
      <c r="P273" s="280" t="s">
        <v>1727</v>
      </c>
      <c r="Q273" s="280" t="s">
        <v>1728</v>
      </c>
      <c r="R273" s="284"/>
      <c r="S273" s="284"/>
      <c r="T273" s="284"/>
      <c r="U273" s="280" t="s">
        <v>39</v>
      </c>
      <c r="V273" s="284"/>
      <c r="W273" s="280" t="s">
        <v>749</v>
      </c>
      <c r="X273" s="283">
        <v>20.0</v>
      </c>
      <c r="Y273" s="273"/>
      <c r="Z273" s="273"/>
    </row>
    <row r="274" ht="15.75" customHeight="1">
      <c r="A274" s="280" t="s">
        <v>538</v>
      </c>
      <c r="B274" s="280" t="s">
        <v>1729</v>
      </c>
      <c r="C274" s="283">
        <v>0.0</v>
      </c>
      <c r="D274" s="283">
        <v>0.0</v>
      </c>
      <c r="E274" s="283">
        <v>0.0</v>
      </c>
      <c r="F274" s="283">
        <v>0.0</v>
      </c>
      <c r="G274" s="283">
        <v>0.0</v>
      </c>
      <c r="H274" s="283">
        <v>0.0</v>
      </c>
      <c r="I274" s="283">
        <v>0.0</v>
      </c>
      <c r="J274" s="283">
        <v>1.0</v>
      </c>
      <c r="K274" s="284"/>
      <c r="L274" s="280" t="s">
        <v>714</v>
      </c>
      <c r="M274" s="284"/>
      <c r="N274" s="284"/>
      <c r="O274" s="280" t="s">
        <v>1730</v>
      </c>
      <c r="P274" s="280" t="s">
        <v>1731</v>
      </c>
      <c r="Q274" s="280" t="s">
        <v>1732</v>
      </c>
      <c r="R274" s="284"/>
      <c r="S274" s="280" t="s">
        <v>1733</v>
      </c>
      <c r="T274" s="284"/>
      <c r="U274" s="280" t="s">
        <v>26</v>
      </c>
      <c r="V274" s="284"/>
      <c r="W274" s="280" t="s">
        <v>758</v>
      </c>
      <c r="X274" s="283">
        <v>5.0</v>
      </c>
      <c r="Y274" s="273"/>
      <c r="Z274" s="273"/>
    </row>
    <row r="275" ht="15.75" customHeight="1">
      <c r="A275" s="280" t="s">
        <v>540</v>
      </c>
      <c r="B275" s="280" t="s">
        <v>1734</v>
      </c>
      <c r="C275" s="283">
        <v>0.0</v>
      </c>
      <c r="D275" s="283">
        <v>0.0</v>
      </c>
      <c r="E275" s="283">
        <v>0.0</v>
      </c>
      <c r="F275" s="283">
        <v>0.0</v>
      </c>
      <c r="G275" s="283">
        <v>0.0</v>
      </c>
      <c r="H275" s="283">
        <v>0.0</v>
      </c>
      <c r="I275" s="283">
        <v>0.0</v>
      </c>
      <c r="J275" s="283">
        <v>1.0</v>
      </c>
      <c r="K275" s="280" t="s">
        <v>1595</v>
      </c>
      <c r="L275" s="280" t="s">
        <v>714</v>
      </c>
      <c r="M275" s="284"/>
      <c r="N275" s="284"/>
      <c r="O275" s="280" t="s">
        <v>1735</v>
      </c>
      <c r="P275" s="284"/>
      <c r="Q275" s="280" t="s">
        <v>1736</v>
      </c>
      <c r="R275" s="284"/>
      <c r="S275" s="280" t="s">
        <v>1737</v>
      </c>
      <c r="T275" s="280" t="s">
        <v>1738</v>
      </c>
      <c r="U275" s="280" t="s">
        <v>39</v>
      </c>
      <c r="V275" s="284"/>
      <c r="W275" s="280" t="s">
        <v>805</v>
      </c>
      <c r="X275" s="283">
        <v>10.0</v>
      </c>
      <c r="Y275" s="273"/>
      <c r="Z275" s="273"/>
    </row>
    <row r="276" ht="15.75" customHeight="1">
      <c r="A276" s="280" t="s">
        <v>542</v>
      </c>
      <c r="B276" s="280" t="s">
        <v>1739</v>
      </c>
      <c r="C276" s="283">
        <v>0.0</v>
      </c>
      <c r="D276" s="283">
        <v>0.0</v>
      </c>
      <c r="E276" s="283">
        <v>0.0</v>
      </c>
      <c r="F276" s="283">
        <v>0.0</v>
      </c>
      <c r="G276" s="283">
        <v>0.0</v>
      </c>
      <c r="H276" s="283">
        <v>0.0</v>
      </c>
      <c r="I276" s="283">
        <v>0.0</v>
      </c>
      <c r="J276" s="283">
        <v>1.0</v>
      </c>
      <c r="K276" s="280" t="s">
        <v>1595</v>
      </c>
      <c r="L276" s="280" t="s">
        <v>714</v>
      </c>
      <c r="M276" s="284"/>
      <c r="N276" s="284"/>
      <c r="O276" s="280" t="s">
        <v>1740</v>
      </c>
      <c r="P276" s="280" t="s">
        <v>1731</v>
      </c>
      <c r="Q276" s="280" t="s">
        <v>1741</v>
      </c>
      <c r="R276" s="284"/>
      <c r="S276" s="280" t="s">
        <v>1742</v>
      </c>
      <c r="T276" s="284"/>
      <c r="U276" s="280" t="s">
        <v>26</v>
      </c>
      <c r="V276" s="284"/>
      <c r="W276" s="280" t="s">
        <v>805</v>
      </c>
      <c r="X276" s="283">
        <v>10.0</v>
      </c>
      <c r="Y276" s="273"/>
      <c r="Z276" s="273"/>
    </row>
    <row r="277" ht="15.75" customHeight="1">
      <c r="A277" s="280" t="s">
        <v>544</v>
      </c>
      <c r="B277" s="280" t="s">
        <v>1743</v>
      </c>
      <c r="C277" s="283">
        <v>0.0</v>
      </c>
      <c r="D277" s="283">
        <v>0.0</v>
      </c>
      <c r="E277" s="283">
        <v>0.0</v>
      </c>
      <c r="F277" s="283">
        <v>0.0</v>
      </c>
      <c r="G277" s="283">
        <v>0.0</v>
      </c>
      <c r="H277" s="283">
        <v>0.0</v>
      </c>
      <c r="I277" s="283">
        <v>0.0</v>
      </c>
      <c r="J277" s="283">
        <v>1.0</v>
      </c>
      <c r="K277" s="280" t="s">
        <v>1595</v>
      </c>
      <c r="L277" s="280" t="s">
        <v>714</v>
      </c>
      <c r="M277" s="284"/>
      <c r="N277" s="284"/>
      <c r="O277" s="280" t="s">
        <v>1744</v>
      </c>
      <c r="P277" s="280" t="s">
        <v>1731</v>
      </c>
      <c r="Q277" s="284"/>
      <c r="R277" s="284"/>
      <c r="S277" s="280" t="s">
        <v>1745</v>
      </c>
      <c r="T277" s="284"/>
      <c r="U277" s="280" t="s">
        <v>26</v>
      </c>
      <c r="V277" s="284"/>
      <c r="W277" s="280" t="s">
        <v>805</v>
      </c>
      <c r="X277" s="283">
        <v>10.0</v>
      </c>
      <c r="Y277" s="273"/>
      <c r="Z277" s="273"/>
    </row>
    <row r="278" ht="15.75" customHeight="1">
      <c r="A278" s="280" t="s">
        <v>545</v>
      </c>
      <c r="B278" s="280" t="s">
        <v>1746</v>
      </c>
      <c r="C278" s="283">
        <v>0.0</v>
      </c>
      <c r="D278" s="283">
        <v>0.0</v>
      </c>
      <c r="E278" s="283">
        <v>0.0</v>
      </c>
      <c r="F278" s="283">
        <v>0.0</v>
      </c>
      <c r="G278" s="283">
        <v>0.0</v>
      </c>
      <c r="H278" s="283">
        <v>0.0</v>
      </c>
      <c r="I278" s="283">
        <v>0.0</v>
      </c>
      <c r="J278" s="283">
        <v>1.0</v>
      </c>
      <c r="K278" s="280" t="s">
        <v>1595</v>
      </c>
      <c r="L278" s="280" t="s">
        <v>714</v>
      </c>
      <c r="M278" s="284"/>
      <c r="N278" s="284"/>
      <c r="O278" s="280" t="s">
        <v>1747</v>
      </c>
      <c r="P278" s="280" t="s">
        <v>1747</v>
      </c>
      <c r="Q278" s="280" t="s">
        <v>1748</v>
      </c>
      <c r="R278" s="284"/>
      <c r="S278" s="280" t="s">
        <v>1749</v>
      </c>
      <c r="T278" s="280" t="s">
        <v>1750</v>
      </c>
      <c r="U278" s="280" t="s">
        <v>39</v>
      </c>
      <c r="V278" s="284"/>
      <c r="W278" s="280" t="s">
        <v>805</v>
      </c>
      <c r="X278" s="283">
        <v>10.0</v>
      </c>
      <c r="Y278" s="273"/>
      <c r="Z278" s="273"/>
    </row>
    <row r="279" ht="15.75" customHeight="1">
      <c r="A279" s="280" t="s">
        <v>546</v>
      </c>
      <c r="B279" s="280" t="s">
        <v>1751</v>
      </c>
      <c r="C279" s="283">
        <v>0.0</v>
      </c>
      <c r="D279" s="283">
        <v>0.0</v>
      </c>
      <c r="E279" s="283">
        <v>0.0</v>
      </c>
      <c r="F279" s="283">
        <v>0.0</v>
      </c>
      <c r="G279" s="283">
        <v>0.0</v>
      </c>
      <c r="H279" s="283">
        <v>0.0</v>
      </c>
      <c r="I279" s="283">
        <v>0.0</v>
      </c>
      <c r="J279" s="283">
        <v>1.0</v>
      </c>
      <c r="K279" s="280" t="s">
        <v>1595</v>
      </c>
      <c r="L279" s="280" t="s">
        <v>714</v>
      </c>
      <c r="M279" s="284"/>
      <c r="N279" s="284"/>
      <c r="O279" s="280" t="s">
        <v>1752</v>
      </c>
      <c r="P279" s="280" t="s">
        <v>1731</v>
      </c>
      <c r="Q279" s="284"/>
      <c r="R279" s="280" t="s">
        <v>923</v>
      </c>
      <c r="S279" s="280" t="s">
        <v>1753</v>
      </c>
      <c r="T279" s="284"/>
      <c r="U279" s="280" t="s">
        <v>26</v>
      </c>
      <c r="V279" s="284"/>
      <c r="W279" s="280" t="s">
        <v>805</v>
      </c>
      <c r="X279" s="283">
        <v>10.0</v>
      </c>
      <c r="Y279" s="273"/>
      <c r="Z279" s="273"/>
    </row>
    <row r="280" ht="15.75" customHeight="1">
      <c r="A280" s="280" t="s">
        <v>547</v>
      </c>
      <c r="B280" s="280" t="s">
        <v>1754</v>
      </c>
      <c r="C280" s="283">
        <v>0.0</v>
      </c>
      <c r="D280" s="283">
        <v>0.0</v>
      </c>
      <c r="E280" s="283">
        <v>0.0</v>
      </c>
      <c r="F280" s="283">
        <v>0.0</v>
      </c>
      <c r="G280" s="283">
        <v>0.0</v>
      </c>
      <c r="H280" s="283">
        <v>0.0</v>
      </c>
      <c r="I280" s="283">
        <v>0.0</v>
      </c>
      <c r="J280" s="283">
        <v>1.0</v>
      </c>
      <c r="K280" s="284"/>
      <c r="L280" s="280" t="s">
        <v>714</v>
      </c>
      <c r="M280" s="284"/>
      <c r="N280" s="284"/>
      <c r="O280" s="284"/>
      <c r="P280" s="280" t="s">
        <v>1755</v>
      </c>
      <c r="Q280" s="280" t="s">
        <v>1756</v>
      </c>
      <c r="R280" s="284"/>
      <c r="S280" s="284"/>
      <c r="T280" s="284"/>
      <c r="U280" s="280" t="s">
        <v>26</v>
      </c>
      <c r="V280" s="284"/>
      <c r="W280" s="280" t="s">
        <v>805</v>
      </c>
      <c r="X280" s="283">
        <v>10.0</v>
      </c>
      <c r="Y280" s="273"/>
      <c r="Z280" s="273"/>
    </row>
    <row r="281" ht="15.75" customHeight="1">
      <c r="A281" s="280" t="s">
        <v>549</v>
      </c>
      <c r="B281" s="280" t="s">
        <v>1757</v>
      </c>
      <c r="C281" s="283">
        <v>0.0</v>
      </c>
      <c r="D281" s="283">
        <v>0.0</v>
      </c>
      <c r="E281" s="283">
        <v>0.0</v>
      </c>
      <c r="F281" s="283">
        <v>0.0</v>
      </c>
      <c r="G281" s="283">
        <v>0.0</v>
      </c>
      <c r="H281" s="283">
        <v>0.0</v>
      </c>
      <c r="I281" s="283">
        <v>0.0</v>
      </c>
      <c r="J281" s="283">
        <v>1.0</v>
      </c>
      <c r="K281" s="284"/>
      <c r="L281" s="280" t="s">
        <v>714</v>
      </c>
      <c r="M281" s="284"/>
      <c r="N281" s="284"/>
      <c r="O281" s="284"/>
      <c r="P281" s="280" t="s">
        <v>1731</v>
      </c>
      <c r="Q281" s="280" t="s">
        <v>1758</v>
      </c>
      <c r="R281" s="284"/>
      <c r="S281" s="284"/>
      <c r="T281" s="280" t="s">
        <v>1759</v>
      </c>
      <c r="U281" s="280" t="s">
        <v>26</v>
      </c>
      <c r="V281" s="284"/>
      <c r="W281" s="280" t="s">
        <v>805</v>
      </c>
      <c r="X281" s="283">
        <v>10.0</v>
      </c>
      <c r="Y281" s="273"/>
      <c r="Z281" s="273"/>
    </row>
    <row r="282" ht="15.75" customHeight="1">
      <c r="A282" s="280" t="s">
        <v>551</v>
      </c>
      <c r="B282" s="280" t="s">
        <v>1760</v>
      </c>
      <c r="C282" s="283">
        <v>0.0</v>
      </c>
      <c r="D282" s="283">
        <v>0.0</v>
      </c>
      <c r="E282" s="283">
        <v>0.0</v>
      </c>
      <c r="F282" s="283">
        <v>0.0</v>
      </c>
      <c r="G282" s="283">
        <v>0.0</v>
      </c>
      <c r="H282" s="283">
        <v>0.0</v>
      </c>
      <c r="I282" s="283">
        <v>0.0</v>
      </c>
      <c r="J282" s="283">
        <v>1.0</v>
      </c>
      <c r="K282" s="284"/>
      <c r="L282" s="280" t="s">
        <v>714</v>
      </c>
      <c r="M282" s="284"/>
      <c r="N282" s="284"/>
      <c r="O282" s="284"/>
      <c r="P282" s="280" t="s">
        <v>1731</v>
      </c>
      <c r="Q282" s="280" t="s">
        <v>1756</v>
      </c>
      <c r="R282" s="282" t="s">
        <v>1126</v>
      </c>
      <c r="S282" s="284"/>
      <c r="T282" s="284"/>
      <c r="U282" s="280" t="s">
        <v>26</v>
      </c>
      <c r="V282" s="284"/>
      <c r="W282" s="280" t="s">
        <v>805</v>
      </c>
      <c r="X282" s="283">
        <v>10.0</v>
      </c>
      <c r="Y282" s="273"/>
      <c r="Z282" s="273"/>
    </row>
    <row r="283" ht="15.75" customHeight="1">
      <c r="A283" s="280" t="s">
        <v>553</v>
      </c>
      <c r="B283" s="280" t="s">
        <v>1761</v>
      </c>
      <c r="C283" s="283">
        <v>0.0</v>
      </c>
      <c r="D283" s="283">
        <v>0.0</v>
      </c>
      <c r="E283" s="283">
        <v>0.0</v>
      </c>
      <c r="F283" s="283">
        <v>0.0</v>
      </c>
      <c r="G283" s="283">
        <v>0.0</v>
      </c>
      <c r="H283" s="283">
        <v>0.0</v>
      </c>
      <c r="I283" s="283">
        <v>0.0</v>
      </c>
      <c r="J283" s="283">
        <v>1.0</v>
      </c>
      <c r="K283" s="284"/>
      <c r="L283" s="280" t="s">
        <v>714</v>
      </c>
      <c r="M283" s="284"/>
      <c r="N283" s="284"/>
      <c r="O283" s="280" t="s">
        <v>1762</v>
      </c>
      <c r="P283" s="280" t="s">
        <v>1731</v>
      </c>
      <c r="Q283" s="280" t="s">
        <v>1763</v>
      </c>
      <c r="R283" s="282" t="s">
        <v>1126</v>
      </c>
      <c r="S283" s="280" t="s">
        <v>1764</v>
      </c>
      <c r="T283" s="284"/>
      <c r="U283" s="280" t="s">
        <v>26</v>
      </c>
      <c r="V283" s="284"/>
      <c r="W283" s="280" t="s">
        <v>805</v>
      </c>
      <c r="X283" s="283">
        <v>10.0</v>
      </c>
      <c r="Y283" s="273"/>
      <c r="Z283" s="273"/>
    </row>
    <row r="284" ht="15.75" customHeight="1">
      <c r="A284" s="280" t="s">
        <v>555</v>
      </c>
      <c r="B284" s="280" t="s">
        <v>1765</v>
      </c>
      <c r="C284" s="283">
        <v>0.0</v>
      </c>
      <c r="D284" s="283">
        <v>0.0</v>
      </c>
      <c r="E284" s="283">
        <v>0.0</v>
      </c>
      <c r="F284" s="283">
        <v>0.0</v>
      </c>
      <c r="G284" s="283">
        <v>0.0</v>
      </c>
      <c r="H284" s="283">
        <v>0.0</v>
      </c>
      <c r="I284" s="283">
        <v>0.0</v>
      </c>
      <c r="J284" s="283">
        <v>1.0</v>
      </c>
      <c r="K284" s="284"/>
      <c r="L284" s="280" t="s">
        <v>714</v>
      </c>
      <c r="M284" s="284"/>
      <c r="N284" s="284"/>
      <c r="O284" s="284"/>
      <c r="P284" s="280" t="s">
        <v>1731</v>
      </c>
      <c r="Q284" s="280" t="s">
        <v>1756</v>
      </c>
      <c r="R284" s="282" t="s">
        <v>1126</v>
      </c>
      <c r="S284" s="284"/>
      <c r="T284" s="284"/>
      <c r="U284" s="280" t="s">
        <v>26</v>
      </c>
      <c r="V284" s="284"/>
      <c r="W284" s="280" t="s">
        <v>805</v>
      </c>
      <c r="X284" s="283">
        <v>10.0</v>
      </c>
      <c r="Y284" s="273"/>
      <c r="Z284" s="273"/>
    </row>
    <row r="285" ht="15.75" customHeight="1">
      <c r="A285" s="280" t="s">
        <v>557</v>
      </c>
      <c r="B285" s="280" t="s">
        <v>1766</v>
      </c>
      <c r="C285" s="283">
        <v>0.0</v>
      </c>
      <c r="D285" s="283">
        <v>0.0</v>
      </c>
      <c r="E285" s="283">
        <v>0.0</v>
      </c>
      <c r="F285" s="283">
        <v>0.0</v>
      </c>
      <c r="G285" s="283">
        <v>0.0</v>
      </c>
      <c r="H285" s="283">
        <v>0.0</v>
      </c>
      <c r="I285" s="283">
        <v>0.0</v>
      </c>
      <c r="J285" s="283">
        <v>1.0</v>
      </c>
      <c r="K285" s="284"/>
      <c r="L285" s="280" t="s">
        <v>714</v>
      </c>
      <c r="M285" s="284"/>
      <c r="N285" s="284"/>
      <c r="O285" s="284"/>
      <c r="P285" s="280" t="s">
        <v>1767</v>
      </c>
      <c r="Q285" s="287"/>
      <c r="R285" s="282" t="s">
        <v>1126</v>
      </c>
      <c r="S285" s="280" t="s">
        <v>1768</v>
      </c>
      <c r="T285" s="284"/>
      <c r="U285" s="280" t="s">
        <v>26</v>
      </c>
      <c r="V285" s="284"/>
      <c r="W285" s="280" t="s">
        <v>805</v>
      </c>
      <c r="X285" s="283">
        <v>10.0</v>
      </c>
      <c r="Y285" s="273"/>
      <c r="Z285" s="273"/>
    </row>
    <row r="286" ht="15.75" customHeight="1">
      <c r="A286" s="280" t="s">
        <v>558</v>
      </c>
      <c r="B286" s="280" t="s">
        <v>1769</v>
      </c>
      <c r="C286" s="283">
        <v>0.0</v>
      </c>
      <c r="D286" s="283">
        <v>0.0</v>
      </c>
      <c r="E286" s="283">
        <v>0.0</v>
      </c>
      <c r="F286" s="283">
        <v>0.0</v>
      </c>
      <c r="G286" s="283">
        <v>0.0</v>
      </c>
      <c r="H286" s="283">
        <v>0.0</v>
      </c>
      <c r="I286" s="283">
        <v>0.0</v>
      </c>
      <c r="J286" s="283">
        <v>1.0</v>
      </c>
      <c r="K286" s="284"/>
      <c r="L286" s="280" t="s">
        <v>714</v>
      </c>
      <c r="M286" s="284"/>
      <c r="N286" s="284"/>
      <c r="O286" s="280" t="s">
        <v>1770</v>
      </c>
      <c r="P286" s="280" t="s">
        <v>1770</v>
      </c>
      <c r="Q286" s="280" t="s">
        <v>1770</v>
      </c>
      <c r="R286" s="282" t="s">
        <v>1126</v>
      </c>
      <c r="S286" s="280" t="s">
        <v>1771</v>
      </c>
      <c r="T286" s="284"/>
      <c r="U286" s="280" t="s">
        <v>26</v>
      </c>
      <c r="V286" s="284"/>
      <c r="W286" s="280" t="s">
        <v>805</v>
      </c>
      <c r="X286" s="283">
        <v>10.0</v>
      </c>
      <c r="Y286" s="273"/>
      <c r="Z286" s="273"/>
    </row>
    <row r="287" ht="15.75" customHeight="1">
      <c r="A287" s="280" t="s">
        <v>560</v>
      </c>
      <c r="B287" s="280" t="s">
        <v>1772</v>
      </c>
      <c r="C287" s="283">
        <v>0.0</v>
      </c>
      <c r="D287" s="283">
        <v>0.0</v>
      </c>
      <c r="E287" s="283">
        <v>0.0</v>
      </c>
      <c r="F287" s="283">
        <v>0.0</v>
      </c>
      <c r="G287" s="283">
        <v>0.0</v>
      </c>
      <c r="H287" s="283">
        <v>0.0</v>
      </c>
      <c r="I287" s="283">
        <v>0.0</v>
      </c>
      <c r="J287" s="283">
        <v>1.0</v>
      </c>
      <c r="K287" s="284"/>
      <c r="L287" s="280" t="s">
        <v>714</v>
      </c>
      <c r="M287" s="284"/>
      <c r="N287" s="284"/>
      <c r="O287" s="284"/>
      <c r="P287" s="284"/>
      <c r="Q287" s="284"/>
      <c r="R287" s="282" t="s">
        <v>1126</v>
      </c>
      <c r="S287" s="284"/>
      <c r="T287" s="284"/>
      <c r="U287" s="280" t="s">
        <v>26</v>
      </c>
      <c r="V287" s="284"/>
      <c r="W287" s="280" t="s">
        <v>805</v>
      </c>
      <c r="X287" s="283">
        <v>10.0</v>
      </c>
      <c r="Y287" s="273"/>
      <c r="Z287" s="273"/>
    </row>
    <row r="288" ht="15.75" customHeight="1">
      <c r="A288" s="280" t="s">
        <v>562</v>
      </c>
      <c r="B288" s="280" t="s">
        <v>1773</v>
      </c>
      <c r="C288" s="283">
        <v>0.0</v>
      </c>
      <c r="D288" s="283">
        <v>0.0</v>
      </c>
      <c r="E288" s="283">
        <v>0.0</v>
      </c>
      <c r="F288" s="283">
        <v>0.0</v>
      </c>
      <c r="G288" s="283">
        <v>0.0</v>
      </c>
      <c r="H288" s="283">
        <v>0.0</v>
      </c>
      <c r="I288" s="283">
        <v>0.0</v>
      </c>
      <c r="J288" s="283">
        <v>1.0</v>
      </c>
      <c r="K288" s="284"/>
      <c r="L288" s="280" t="s">
        <v>714</v>
      </c>
      <c r="M288" s="284"/>
      <c r="N288" s="284"/>
      <c r="O288" s="284"/>
      <c r="P288" s="284"/>
      <c r="Q288" s="284"/>
      <c r="R288" s="282" t="s">
        <v>1126</v>
      </c>
      <c r="S288" s="284"/>
      <c r="T288" s="284"/>
      <c r="U288" s="280" t="s">
        <v>26</v>
      </c>
      <c r="V288" s="284"/>
      <c r="W288" s="280" t="s">
        <v>805</v>
      </c>
      <c r="X288" s="283">
        <v>10.0</v>
      </c>
      <c r="Y288" s="273"/>
      <c r="Z288" s="273"/>
    </row>
    <row r="289" ht="15.75" customHeight="1">
      <c r="A289" s="280" t="s">
        <v>564</v>
      </c>
      <c r="B289" s="280" t="s">
        <v>1774</v>
      </c>
      <c r="C289" s="283">
        <v>0.0</v>
      </c>
      <c r="D289" s="283">
        <v>0.0</v>
      </c>
      <c r="E289" s="283">
        <v>0.0</v>
      </c>
      <c r="F289" s="283">
        <v>0.0</v>
      </c>
      <c r="G289" s="283">
        <v>0.0</v>
      </c>
      <c r="H289" s="283">
        <v>0.0</v>
      </c>
      <c r="I289" s="283">
        <v>0.0</v>
      </c>
      <c r="J289" s="283">
        <v>1.0</v>
      </c>
      <c r="K289" s="284"/>
      <c r="L289" s="280" t="s">
        <v>714</v>
      </c>
      <c r="M289" s="284"/>
      <c r="N289" s="284"/>
      <c r="O289" s="284"/>
      <c r="P289" s="284"/>
      <c r="Q289" s="284"/>
      <c r="R289" s="282" t="s">
        <v>1126</v>
      </c>
      <c r="S289" s="284"/>
      <c r="T289" s="284"/>
      <c r="U289" s="280" t="s">
        <v>26</v>
      </c>
      <c r="V289" s="284"/>
      <c r="W289" s="280" t="s">
        <v>805</v>
      </c>
      <c r="X289" s="283">
        <v>10.0</v>
      </c>
      <c r="Y289" s="273"/>
      <c r="Z289" s="273"/>
    </row>
    <row r="290" ht="15.75" customHeight="1">
      <c r="A290" s="280" t="s">
        <v>566</v>
      </c>
      <c r="B290" s="280" t="s">
        <v>1775</v>
      </c>
      <c r="C290" s="283">
        <v>0.0</v>
      </c>
      <c r="D290" s="283">
        <v>0.0</v>
      </c>
      <c r="E290" s="283">
        <v>0.0</v>
      </c>
      <c r="F290" s="283">
        <v>0.0</v>
      </c>
      <c r="G290" s="283">
        <v>0.0</v>
      </c>
      <c r="H290" s="283">
        <v>0.0</v>
      </c>
      <c r="I290" s="283">
        <v>0.0</v>
      </c>
      <c r="J290" s="283">
        <v>1.0</v>
      </c>
      <c r="K290" s="284"/>
      <c r="L290" s="280" t="s">
        <v>714</v>
      </c>
      <c r="M290" s="284"/>
      <c r="N290" s="284"/>
      <c r="O290" s="287"/>
      <c r="P290" s="284"/>
      <c r="Q290" s="280" t="s">
        <v>1776</v>
      </c>
      <c r="R290" s="282" t="s">
        <v>1126</v>
      </c>
      <c r="S290" s="284"/>
      <c r="T290" s="284"/>
      <c r="U290" s="280" t="s">
        <v>26</v>
      </c>
      <c r="V290" s="284"/>
      <c r="W290" s="280" t="s">
        <v>805</v>
      </c>
      <c r="X290" s="283">
        <v>10.0</v>
      </c>
      <c r="Y290" s="273"/>
      <c r="Z290" s="273"/>
    </row>
    <row r="291" ht="15.75" customHeight="1">
      <c r="A291" s="280" t="s">
        <v>568</v>
      </c>
      <c r="B291" s="280" t="s">
        <v>1777</v>
      </c>
      <c r="C291" s="283">
        <v>0.0</v>
      </c>
      <c r="D291" s="283">
        <v>0.0</v>
      </c>
      <c r="E291" s="283">
        <v>0.0</v>
      </c>
      <c r="F291" s="283">
        <v>0.0</v>
      </c>
      <c r="G291" s="283">
        <v>0.0</v>
      </c>
      <c r="H291" s="283">
        <v>0.0</v>
      </c>
      <c r="I291" s="283">
        <v>0.0</v>
      </c>
      <c r="J291" s="283">
        <v>1.0</v>
      </c>
      <c r="K291" s="284"/>
      <c r="L291" s="280" t="s">
        <v>714</v>
      </c>
      <c r="M291" s="284"/>
      <c r="N291" s="284"/>
      <c r="O291" s="284"/>
      <c r="P291" s="284"/>
      <c r="Q291" s="280" t="s">
        <v>1778</v>
      </c>
      <c r="R291" s="282" t="s">
        <v>1126</v>
      </c>
      <c r="S291" s="284"/>
      <c r="T291" s="284"/>
      <c r="U291" s="280" t="s">
        <v>26</v>
      </c>
      <c r="V291" s="284"/>
      <c r="W291" s="280" t="s">
        <v>805</v>
      </c>
      <c r="X291" s="283">
        <v>10.0</v>
      </c>
      <c r="Y291" s="273"/>
      <c r="Z291" s="273"/>
    </row>
    <row r="292" ht="15.75" customHeight="1">
      <c r="A292" s="280" t="s">
        <v>570</v>
      </c>
      <c r="B292" s="280" t="s">
        <v>1779</v>
      </c>
      <c r="C292" s="283">
        <v>0.0</v>
      </c>
      <c r="D292" s="283">
        <v>0.0</v>
      </c>
      <c r="E292" s="283">
        <v>0.0</v>
      </c>
      <c r="F292" s="283">
        <v>0.0</v>
      </c>
      <c r="G292" s="283">
        <v>0.0</v>
      </c>
      <c r="H292" s="283">
        <v>0.0</v>
      </c>
      <c r="I292" s="283">
        <v>0.0</v>
      </c>
      <c r="J292" s="283">
        <v>1.0</v>
      </c>
      <c r="K292" s="284"/>
      <c r="L292" s="280" t="s">
        <v>714</v>
      </c>
      <c r="M292" s="284"/>
      <c r="N292" s="284"/>
      <c r="O292" s="284"/>
      <c r="P292" s="284"/>
      <c r="Q292" s="280" t="s">
        <v>1780</v>
      </c>
      <c r="R292" s="282" t="s">
        <v>1126</v>
      </c>
      <c r="S292" s="284"/>
      <c r="T292" s="284"/>
      <c r="U292" s="280" t="s">
        <v>39</v>
      </c>
      <c r="V292" s="284"/>
      <c r="W292" s="280" t="s">
        <v>805</v>
      </c>
      <c r="X292" s="283">
        <v>10.0</v>
      </c>
      <c r="Y292" s="273"/>
      <c r="Z292" s="273"/>
    </row>
    <row r="293" ht="15.75" customHeight="1">
      <c r="A293" s="280" t="s">
        <v>572</v>
      </c>
      <c r="B293" s="280" t="s">
        <v>1781</v>
      </c>
      <c r="C293" s="283">
        <v>0.0</v>
      </c>
      <c r="D293" s="283">
        <v>0.0</v>
      </c>
      <c r="E293" s="283">
        <v>0.0</v>
      </c>
      <c r="F293" s="283">
        <v>0.0</v>
      </c>
      <c r="G293" s="283">
        <v>0.0</v>
      </c>
      <c r="H293" s="283">
        <v>0.0</v>
      </c>
      <c r="I293" s="283">
        <v>0.0</v>
      </c>
      <c r="J293" s="283">
        <v>1.0</v>
      </c>
      <c r="K293" s="284"/>
      <c r="L293" s="280" t="s">
        <v>714</v>
      </c>
      <c r="M293" s="284"/>
      <c r="N293" s="284"/>
      <c r="O293" s="280" t="s">
        <v>1782</v>
      </c>
      <c r="P293" s="280" t="s">
        <v>1782</v>
      </c>
      <c r="Q293" s="280" t="s">
        <v>1783</v>
      </c>
      <c r="R293" s="282" t="s">
        <v>1126</v>
      </c>
      <c r="S293" s="280" t="s">
        <v>1784</v>
      </c>
      <c r="T293" s="280" t="s">
        <v>1785</v>
      </c>
      <c r="U293" s="280" t="s">
        <v>26</v>
      </c>
      <c r="V293" s="284"/>
      <c r="W293" s="280" t="s">
        <v>805</v>
      </c>
      <c r="X293" s="283">
        <v>10.0</v>
      </c>
      <c r="Y293" s="273"/>
      <c r="Z293" s="273"/>
    </row>
    <row r="294" ht="15.75" customHeight="1">
      <c r="A294" s="280" t="s">
        <v>574</v>
      </c>
      <c r="B294" s="280" t="s">
        <v>1786</v>
      </c>
      <c r="C294" s="283">
        <v>0.0</v>
      </c>
      <c r="D294" s="283">
        <v>0.0</v>
      </c>
      <c r="E294" s="283">
        <v>0.0</v>
      </c>
      <c r="F294" s="283">
        <v>0.0</v>
      </c>
      <c r="G294" s="283">
        <v>0.0</v>
      </c>
      <c r="H294" s="283">
        <v>0.0</v>
      </c>
      <c r="I294" s="283">
        <v>0.0</v>
      </c>
      <c r="J294" s="283">
        <v>1.0</v>
      </c>
      <c r="K294" s="284"/>
      <c r="L294" s="280" t="s">
        <v>714</v>
      </c>
      <c r="M294" s="284"/>
      <c r="N294" s="284"/>
      <c r="O294" s="284"/>
      <c r="P294" s="284"/>
      <c r="Q294" s="280" t="s">
        <v>1787</v>
      </c>
      <c r="R294" s="284"/>
      <c r="S294" s="280" t="s">
        <v>1788</v>
      </c>
      <c r="T294" s="284"/>
      <c r="U294" s="280" t="s">
        <v>26</v>
      </c>
      <c r="V294" s="284"/>
      <c r="W294" s="280" t="s">
        <v>805</v>
      </c>
      <c r="X294" s="283">
        <v>10.0</v>
      </c>
      <c r="Y294" s="273"/>
      <c r="Z294" s="273"/>
    </row>
    <row r="295" ht="15.75" customHeight="1">
      <c r="A295" s="280" t="s">
        <v>576</v>
      </c>
      <c r="B295" s="280" t="s">
        <v>1789</v>
      </c>
      <c r="C295" s="283">
        <v>0.0</v>
      </c>
      <c r="D295" s="283">
        <v>0.0</v>
      </c>
      <c r="E295" s="283">
        <v>0.0</v>
      </c>
      <c r="F295" s="283">
        <v>0.0</v>
      </c>
      <c r="G295" s="283">
        <v>0.0</v>
      </c>
      <c r="H295" s="283">
        <v>0.0</v>
      </c>
      <c r="I295" s="283">
        <v>0.0</v>
      </c>
      <c r="J295" s="283">
        <v>1.0</v>
      </c>
      <c r="K295" s="280" t="s">
        <v>1595</v>
      </c>
      <c r="L295" s="280" t="s">
        <v>714</v>
      </c>
      <c r="M295" s="284"/>
      <c r="N295" s="280" t="s">
        <v>1790</v>
      </c>
      <c r="O295" s="287"/>
      <c r="P295" s="280" t="s">
        <v>1791</v>
      </c>
      <c r="Q295" s="280" t="s">
        <v>1792</v>
      </c>
      <c r="R295" s="284"/>
      <c r="S295" s="284"/>
      <c r="T295" s="280" t="s">
        <v>1793</v>
      </c>
      <c r="U295" s="280" t="s">
        <v>39</v>
      </c>
      <c r="V295" s="284"/>
      <c r="W295" s="280" t="s">
        <v>805</v>
      </c>
      <c r="X295" s="283">
        <v>10.0</v>
      </c>
      <c r="Y295" s="273"/>
      <c r="Z295" s="273"/>
    </row>
    <row r="296" ht="15.75" customHeight="1">
      <c r="A296" s="280" t="s">
        <v>578</v>
      </c>
      <c r="B296" s="280" t="s">
        <v>1794</v>
      </c>
      <c r="C296" s="283">
        <v>0.0</v>
      </c>
      <c r="D296" s="283">
        <v>0.0</v>
      </c>
      <c r="E296" s="283">
        <v>0.0</v>
      </c>
      <c r="F296" s="283">
        <v>0.0</v>
      </c>
      <c r="G296" s="283">
        <v>0.0</v>
      </c>
      <c r="H296" s="283">
        <v>0.0</v>
      </c>
      <c r="I296" s="283">
        <v>0.0</v>
      </c>
      <c r="J296" s="283">
        <v>1.0</v>
      </c>
      <c r="K296" s="284"/>
      <c r="L296" s="280" t="s">
        <v>714</v>
      </c>
      <c r="M296" s="284"/>
      <c r="N296" s="280" t="s">
        <v>1790</v>
      </c>
      <c r="O296" s="284"/>
      <c r="P296" s="280" t="s">
        <v>1795</v>
      </c>
      <c r="Q296" s="280" t="s">
        <v>1796</v>
      </c>
      <c r="R296" s="280" t="s">
        <v>923</v>
      </c>
      <c r="S296" s="280" t="s">
        <v>1797</v>
      </c>
      <c r="T296" s="280" t="s">
        <v>1798</v>
      </c>
      <c r="U296" s="280" t="s">
        <v>39</v>
      </c>
      <c r="V296" s="284"/>
      <c r="W296" s="280" t="s">
        <v>749</v>
      </c>
      <c r="X296" s="283">
        <v>20.0</v>
      </c>
      <c r="Y296" s="273"/>
      <c r="Z296" s="273"/>
    </row>
    <row r="297" ht="15.75" customHeight="1">
      <c r="A297" s="280" t="s">
        <v>580</v>
      </c>
      <c r="B297" s="280" t="s">
        <v>1799</v>
      </c>
      <c r="C297" s="283">
        <v>0.0</v>
      </c>
      <c r="D297" s="283">
        <v>0.0</v>
      </c>
      <c r="E297" s="283">
        <v>0.0</v>
      </c>
      <c r="F297" s="283">
        <v>0.0</v>
      </c>
      <c r="G297" s="283">
        <v>0.0</v>
      </c>
      <c r="H297" s="283">
        <v>0.0</v>
      </c>
      <c r="I297" s="283">
        <v>0.0</v>
      </c>
      <c r="J297" s="283">
        <v>1.0</v>
      </c>
      <c r="K297" s="284"/>
      <c r="L297" s="280" t="s">
        <v>714</v>
      </c>
      <c r="M297" s="284"/>
      <c r="N297" s="280" t="s">
        <v>1790</v>
      </c>
      <c r="O297" s="284"/>
      <c r="P297" s="280" t="s">
        <v>1800</v>
      </c>
      <c r="Q297" s="280" t="s">
        <v>1801</v>
      </c>
      <c r="R297" s="280" t="s">
        <v>923</v>
      </c>
      <c r="S297" s="280" t="s">
        <v>1802</v>
      </c>
      <c r="T297" s="280" t="s">
        <v>1803</v>
      </c>
      <c r="U297" s="280" t="s">
        <v>26</v>
      </c>
      <c r="V297" s="284"/>
      <c r="W297" s="280" t="s">
        <v>749</v>
      </c>
      <c r="X297" s="283">
        <v>20.0</v>
      </c>
      <c r="Y297" s="273"/>
      <c r="Z297" s="273"/>
    </row>
    <row r="298" ht="15.75" customHeight="1">
      <c r="A298" s="280" t="s">
        <v>582</v>
      </c>
      <c r="B298" s="280" t="s">
        <v>1804</v>
      </c>
      <c r="C298" s="283">
        <v>0.0</v>
      </c>
      <c r="D298" s="283">
        <v>0.0</v>
      </c>
      <c r="E298" s="283">
        <v>0.0</v>
      </c>
      <c r="F298" s="283">
        <v>0.0</v>
      </c>
      <c r="G298" s="283">
        <v>0.0</v>
      </c>
      <c r="H298" s="283">
        <v>0.0</v>
      </c>
      <c r="I298" s="283">
        <v>0.0</v>
      </c>
      <c r="J298" s="283">
        <v>1.0</v>
      </c>
      <c r="K298" s="280" t="s">
        <v>1595</v>
      </c>
      <c r="L298" s="280" t="s">
        <v>714</v>
      </c>
      <c r="M298" s="284"/>
      <c r="N298" s="280" t="s">
        <v>1790</v>
      </c>
      <c r="O298" s="284"/>
      <c r="P298" s="280" t="s">
        <v>1805</v>
      </c>
      <c r="Q298" s="280" t="s">
        <v>1806</v>
      </c>
      <c r="R298" s="284"/>
      <c r="S298" s="280" t="s">
        <v>1807</v>
      </c>
      <c r="T298" s="280" t="s">
        <v>1808</v>
      </c>
      <c r="U298" s="280" t="s">
        <v>39</v>
      </c>
      <c r="V298" s="284"/>
      <c r="W298" s="280" t="s">
        <v>805</v>
      </c>
      <c r="X298" s="283">
        <v>10.0</v>
      </c>
      <c r="Y298" s="273"/>
      <c r="Z298" s="273"/>
    </row>
    <row r="299" ht="15.75" customHeight="1">
      <c r="A299" s="280" t="s">
        <v>584</v>
      </c>
      <c r="B299" s="280" t="s">
        <v>1809</v>
      </c>
      <c r="C299" s="283">
        <v>0.0</v>
      </c>
      <c r="D299" s="283">
        <v>0.0</v>
      </c>
      <c r="E299" s="283">
        <v>0.0</v>
      </c>
      <c r="F299" s="283">
        <v>0.0</v>
      </c>
      <c r="G299" s="283">
        <v>0.0</v>
      </c>
      <c r="H299" s="283">
        <v>0.0</v>
      </c>
      <c r="I299" s="283">
        <v>0.0</v>
      </c>
      <c r="J299" s="283">
        <v>1.0</v>
      </c>
      <c r="K299" s="280" t="s">
        <v>1595</v>
      </c>
      <c r="L299" s="280" t="s">
        <v>714</v>
      </c>
      <c r="M299" s="284"/>
      <c r="N299" s="280" t="s">
        <v>1790</v>
      </c>
      <c r="O299" s="284"/>
      <c r="P299" s="280" t="s">
        <v>1810</v>
      </c>
      <c r="Q299" s="280" t="s">
        <v>1810</v>
      </c>
      <c r="R299" s="280" t="s">
        <v>923</v>
      </c>
      <c r="S299" s="280" t="s">
        <v>1811</v>
      </c>
      <c r="T299" s="280" t="s">
        <v>1812</v>
      </c>
      <c r="U299" s="280" t="s">
        <v>26</v>
      </c>
      <c r="V299" s="284"/>
      <c r="W299" s="280" t="s">
        <v>758</v>
      </c>
      <c r="X299" s="283">
        <v>5.0</v>
      </c>
      <c r="Y299" s="273"/>
      <c r="Z299" s="273"/>
    </row>
    <row r="300" ht="15.75" customHeight="1">
      <c r="A300" s="280" t="s">
        <v>586</v>
      </c>
      <c r="B300" s="280" t="s">
        <v>1813</v>
      </c>
      <c r="C300" s="283">
        <v>0.0</v>
      </c>
      <c r="D300" s="283">
        <v>0.0</v>
      </c>
      <c r="E300" s="283">
        <v>0.0</v>
      </c>
      <c r="F300" s="283">
        <v>0.0</v>
      </c>
      <c r="G300" s="283">
        <v>0.0</v>
      </c>
      <c r="H300" s="283">
        <v>0.0</v>
      </c>
      <c r="I300" s="283">
        <v>0.0</v>
      </c>
      <c r="J300" s="283">
        <v>1.0</v>
      </c>
      <c r="K300" s="280" t="s">
        <v>1595</v>
      </c>
      <c r="L300" s="280" t="s">
        <v>714</v>
      </c>
      <c r="M300" s="284"/>
      <c r="N300" s="280" t="s">
        <v>1790</v>
      </c>
      <c r="O300" s="280" t="s">
        <v>1814</v>
      </c>
      <c r="P300" s="280" t="s">
        <v>1814</v>
      </c>
      <c r="Q300" s="280" t="s">
        <v>1814</v>
      </c>
      <c r="R300" s="284"/>
      <c r="S300" s="280" t="s">
        <v>1815</v>
      </c>
      <c r="T300" s="284"/>
      <c r="U300" s="280" t="s">
        <v>39</v>
      </c>
      <c r="V300" s="284"/>
      <c r="W300" s="280" t="s">
        <v>758</v>
      </c>
      <c r="X300" s="283">
        <v>5.0</v>
      </c>
      <c r="Y300" s="273"/>
      <c r="Z300" s="273"/>
    </row>
    <row r="301" ht="15.75" customHeight="1">
      <c r="A301" s="280" t="s">
        <v>588</v>
      </c>
      <c r="B301" s="280" t="s">
        <v>1816</v>
      </c>
      <c r="C301" s="283">
        <v>0.0</v>
      </c>
      <c r="D301" s="283">
        <v>0.0</v>
      </c>
      <c r="E301" s="283">
        <v>0.0</v>
      </c>
      <c r="F301" s="283">
        <v>0.0</v>
      </c>
      <c r="G301" s="283">
        <v>0.0</v>
      </c>
      <c r="H301" s="283">
        <v>0.0</v>
      </c>
      <c r="I301" s="283">
        <v>0.0</v>
      </c>
      <c r="J301" s="283">
        <v>1.0</v>
      </c>
      <c r="K301" s="280" t="s">
        <v>1595</v>
      </c>
      <c r="L301" s="280" t="s">
        <v>714</v>
      </c>
      <c r="M301" s="284"/>
      <c r="N301" s="280" t="s">
        <v>1790</v>
      </c>
      <c r="O301" s="284"/>
      <c r="P301" s="280" t="s">
        <v>1731</v>
      </c>
      <c r="Q301" s="280" t="s">
        <v>1817</v>
      </c>
      <c r="R301" s="284"/>
      <c r="S301" s="286" t="s">
        <v>1818</v>
      </c>
      <c r="T301" s="284"/>
      <c r="U301" s="280" t="s">
        <v>26</v>
      </c>
      <c r="V301" s="284"/>
      <c r="W301" s="280" t="s">
        <v>758</v>
      </c>
      <c r="X301" s="283">
        <v>5.0</v>
      </c>
      <c r="Y301" s="273"/>
      <c r="Z301" s="273"/>
    </row>
    <row r="302" ht="15.75" customHeight="1">
      <c r="A302" s="280" t="s">
        <v>590</v>
      </c>
      <c r="B302" s="280" t="s">
        <v>1819</v>
      </c>
      <c r="C302" s="283">
        <v>0.0</v>
      </c>
      <c r="D302" s="283">
        <v>0.0</v>
      </c>
      <c r="E302" s="283">
        <v>0.0</v>
      </c>
      <c r="F302" s="283">
        <v>0.0</v>
      </c>
      <c r="G302" s="283">
        <v>0.0</v>
      </c>
      <c r="H302" s="283">
        <v>0.0</v>
      </c>
      <c r="I302" s="283">
        <v>0.0</v>
      </c>
      <c r="J302" s="283">
        <v>1.0</v>
      </c>
      <c r="K302" s="280" t="s">
        <v>1595</v>
      </c>
      <c r="L302" s="280" t="s">
        <v>714</v>
      </c>
      <c r="M302" s="284"/>
      <c r="N302" s="280" t="s">
        <v>1790</v>
      </c>
      <c r="O302" s="284"/>
      <c r="P302" s="280" t="s">
        <v>1731</v>
      </c>
      <c r="Q302" s="280" t="s">
        <v>1820</v>
      </c>
      <c r="R302" s="280" t="s">
        <v>923</v>
      </c>
      <c r="S302" s="284"/>
      <c r="T302" s="284"/>
      <c r="U302" s="280" t="s">
        <v>26</v>
      </c>
      <c r="V302" s="284"/>
      <c r="W302" s="280" t="s">
        <v>758</v>
      </c>
      <c r="X302" s="283">
        <v>5.0</v>
      </c>
      <c r="Y302" s="273"/>
      <c r="Z302" s="273"/>
    </row>
    <row r="303" ht="15.75" customHeight="1">
      <c r="A303" s="281" t="s">
        <v>417</v>
      </c>
      <c r="B303" s="280" t="s">
        <v>1821</v>
      </c>
      <c r="C303" s="280">
        <v>0.0</v>
      </c>
      <c r="D303" s="280">
        <v>0.0</v>
      </c>
      <c r="E303" s="280">
        <v>0.0</v>
      </c>
      <c r="F303" s="280">
        <v>0.0</v>
      </c>
      <c r="G303" s="280">
        <v>0.0</v>
      </c>
      <c r="H303" s="280">
        <v>0.0</v>
      </c>
      <c r="I303" s="280">
        <v>1.0</v>
      </c>
      <c r="J303" s="280">
        <v>0.0</v>
      </c>
      <c r="K303" s="280" t="s">
        <v>728</v>
      </c>
      <c r="L303" s="280" t="s">
        <v>731</v>
      </c>
      <c r="M303" s="280" t="s">
        <v>730</v>
      </c>
      <c r="N303" s="280" t="s">
        <v>1790</v>
      </c>
      <c r="O303" s="280" t="s">
        <v>1822</v>
      </c>
      <c r="P303" s="280" t="s">
        <v>730</v>
      </c>
      <c r="Q303" s="280" t="s">
        <v>730</v>
      </c>
      <c r="R303" s="280"/>
      <c r="S303" s="280"/>
      <c r="T303" s="280"/>
      <c r="U303" s="280" t="s">
        <v>731</v>
      </c>
      <c r="V303" s="280" t="s">
        <v>730</v>
      </c>
      <c r="W303" s="280"/>
      <c r="X303" s="280"/>
      <c r="Y303" s="273"/>
      <c r="Z303" s="273"/>
    </row>
    <row r="304" ht="15.75" customHeight="1">
      <c r="A304" s="281" t="s">
        <v>419</v>
      </c>
      <c r="B304" s="280" t="s">
        <v>1823</v>
      </c>
      <c r="C304" s="280">
        <v>0.0</v>
      </c>
      <c r="D304" s="280">
        <v>0.0</v>
      </c>
      <c r="E304" s="280">
        <v>0.0</v>
      </c>
      <c r="F304" s="280">
        <v>0.0</v>
      </c>
      <c r="G304" s="280">
        <v>0.0</v>
      </c>
      <c r="H304" s="280">
        <v>0.0</v>
      </c>
      <c r="I304" s="280">
        <v>1.0</v>
      </c>
      <c r="J304" s="280">
        <v>0.0</v>
      </c>
      <c r="K304" s="280" t="s">
        <v>728</v>
      </c>
      <c r="L304" s="280" t="s">
        <v>731</v>
      </c>
      <c r="M304" s="280" t="s">
        <v>730</v>
      </c>
      <c r="N304" s="280" t="s">
        <v>1790</v>
      </c>
      <c r="O304" s="280" t="s">
        <v>1824</v>
      </c>
      <c r="P304" s="280" t="s">
        <v>730</v>
      </c>
      <c r="Q304" s="280" t="s">
        <v>730</v>
      </c>
      <c r="R304" s="280"/>
      <c r="S304" s="280"/>
      <c r="T304" s="280"/>
      <c r="U304" s="280" t="s">
        <v>731</v>
      </c>
      <c r="V304" s="280" t="s">
        <v>730</v>
      </c>
      <c r="W304" s="280"/>
      <c r="X304" s="280"/>
      <c r="Y304" s="273"/>
      <c r="Z304" s="273"/>
    </row>
    <row r="305" ht="15.75" customHeight="1">
      <c r="A305" s="281" t="s">
        <v>421</v>
      </c>
      <c r="B305" s="280" t="s">
        <v>1825</v>
      </c>
      <c r="C305" s="280">
        <v>0.0</v>
      </c>
      <c r="D305" s="280">
        <v>0.0</v>
      </c>
      <c r="E305" s="280">
        <v>0.0</v>
      </c>
      <c r="F305" s="280">
        <v>0.0</v>
      </c>
      <c r="G305" s="280">
        <v>0.0</v>
      </c>
      <c r="H305" s="280">
        <v>0.0</v>
      </c>
      <c r="I305" s="280">
        <v>1.0</v>
      </c>
      <c r="J305" s="280">
        <v>0.0</v>
      </c>
      <c r="K305" s="280"/>
      <c r="L305" s="280" t="s">
        <v>713</v>
      </c>
      <c r="M305" s="280" t="s">
        <v>730</v>
      </c>
      <c r="N305" s="280" t="s">
        <v>1790</v>
      </c>
      <c r="O305" s="280" t="s">
        <v>1826</v>
      </c>
      <c r="P305" s="280" t="s">
        <v>730</v>
      </c>
      <c r="Q305" s="280" t="s">
        <v>730</v>
      </c>
      <c r="R305" s="280"/>
      <c r="S305" s="280"/>
      <c r="T305" s="280"/>
      <c r="U305" s="280" t="s">
        <v>26</v>
      </c>
      <c r="V305" s="280" t="s">
        <v>730</v>
      </c>
      <c r="W305" s="280" t="s">
        <v>749</v>
      </c>
      <c r="X305" s="280">
        <f t="shared" ref="X305:X307" si="8">IF($W305="Critical Importance",20,IF($W305="Minor Importance",5,10))</f>
        <v>20</v>
      </c>
      <c r="Y305" s="273"/>
      <c r="Z305" s="273"/>
    </row>
    <row r="306" ht="15.75" customHeight="1">
      <c r="A306" s="281" t="s">
        <v>422</v>
      </c>
      <c r="B306" s="280" t="s">
        <v>1827</v>
      </c>
      <c r="C306" s="280">
        <v>0.0</v>
      </c>
      <c r="D306" s="280">
        <v>0.0</v>
      </c>
      <c r="E306" s="280">
        <v>0.0</v>
      </c>
      <c r="F306" s="280">
        <v>0.0</v>
      </c>
      <c r="G306" s="280">
        <v>0.0</v>
      </c>
      <c r="H306" s="280">
        <v>0.0</v>
      </c>
      <c r="I306" s="280">
        <v>1.0</v>
      </c>
      <c r="J306" s="280">
        <v>0.0</v>
      </c>
      <c r="K306" s="280"/>
      <c r="L306" s="280" t="s">
        <v>713</v>
      </c>
      <c r="M306" s="280" t="s">
        <v>730</v>
      </c>
      <c r="N306" s="280" t="s">
        <v>1790</v>
      </c>
      <c r="O306" s="280" t="s">
        <v>1828</v>
      </c>
      <c r="P306" s="280" t="s">
        <v>730</v>
      </c>
      <c r="Q306" s="280" t="s">
        <v>730</v>
      </c>
      <c r="R306" s="280"/>
      <c r="S306" s="280" t="s">
        <v>730</v>
      </c>
      <c r="T306" s="280" t="s">
        <v>730</v>
      </c>
      <c r="U306" s="280" t="s">
        <v>26</v>
      </c>
      <c r="V306" s="280" t="s">
        <v>730</v>
      </c>
      <c r="W306" s="280" t="s">
        <v>749</v>
      </c>
      <c r="X306" s="280">
        <f t="shared" si="8"/>
        <v>20</v>
      </c>
      <c r="Y306" s="273"/>
      <c r="Z306" s="273"/>
    </row>
    <row r="307" ht="15.75" customHeight="1">
      <c r="A307" s="281" t="s">
        <v>424</v>
      </c>
      <c r="B307" s="280" t="s">
        <v>1829</v>
      </c>
      <c r="C307" s="280">
        <v>0.0</v>
      </c>
      <c r="D307" s="280">
        <v>0.0</v>
      </c>
      <c r="E307" s="280">
        <v>0.0</v>
      </c>
      <c r="F307" s="280">
        <v>0.0</v>
      </c>
      <c r="G307" s="280">
        <v>0.0</v>
      </c>
      <c r="H307" s="280">
        <v>0.0</v>
      </c>
      <c r="I307" s="280">
        <v>1.0</v>
      </c>
      <c r="J307" s="280">
        <v>0.0</v>
      </c>
      <c r="K307" s="280"/>
      <c r="L307" s="280" t="s">
        <v>713</v>
      </c>
      <c r="M307" s="280" t="s">
        <v>730</v>
      </c>
      <c r="N307" s="280" t="s">
        <v>1790</v>
      </c>
      <c r="O307" s="280" t="s">
        <v>1830</v>
      </c>
      <c r="P307" s="280" t="s">
        <v>730</v>
      </c>
      <c r="Q307" s="280" t="s">
        <v>730</v>
      </c>
      <c r="R307" s="280"/>
      <c r="S307" s="280" t="s">
        <v>730</v>
      </c>
      <c r="T307" s="280" t="s">
        <v>730</v>
      </c>
      <c r="U307" s="280" t="s">
        <v>26</v>
      </c>
      <c r="V307" s="280" t="s">
        <v>730</v>
      </c>
      <c r="W307" s="280" t="s">
        <v>749</v>
      </c>
      <c r="X307" s="280">
        <f t="shared" si="8"/>
        <v>20</v>
      </c>
      <c r="Y307" s="273"/>
      <c r="Z307" s="273"/>
    </row>
    <row r="308" ht="15.75" customHeight="1">
      <c r="A308" s="281" t="s">
        <v>426</v>
      </c>
      <c r="B308" s="280" t="s">
        <v>1831</v>
      </c>
      <c r="C308" s="280">
        <v>0.0</v>
      </c>
      <c r="D308" s="280">
        <v>0.0</v>
      </c>
      <c r="E308" s="280">
        <v>0.0</v>
      </c>
      <c r="F308" s="280">
        <v>0.0</v>
      </c>
      <c r="G308" s="280">
        <v>0.0</v>
      </c>
      <c r="H308" s="280">
        <v>0.0</v>
      </c>
      <c r="I308" s="280">
        <v>1.0</v>
      </c>
      <c r="J308" s="280">
        <v>0.0</v>
      </c>
      <c r="K308" s="280"/>
      <c r="L308" s="280" t="s">
        <v>731</v>
      </c>
      <c r="M308" s="280" t="s">
        <v>730</v>
      </c>
      <c r="N308" s="280" t="s">
        <v>1790</v>
      </c>
      <c r="O308" s="280" t="s">
        <v>1832</v>
      </c>
      <c r="P308" s="280" t="s">
        <v>730</v>
      </c>
      <c r="Q308" s="280" t="s">
        <v>730</v>
      </c>
      <c r="R308" s="280"/>
      <c r="S308" s="280" t="s">
        <v>730</v>
      </c>
      <c r="T308" s="280" t="s">
        <v>730</v>
      </c>
      <c r="U308" s="280" t="s">
        <v>731</v>
      </c>
      <c r="V308" s="280" t="s">
        <v>730</v>
      </c>
      <c r="W308" s="280"/>
      <c r="X308" s="280"/>
      <c r="Y308" s="273"/>
      <c r="Z308" s="273"/>
    </row>
    <row r="309" ht="15.75" customHeight="1">
      <c r="A309" s="281" t="s">
        <v>429</v>
      </c>
      <c r="B309" s="280" t="s">
        <v>1833</v>
      </c>
      <c r="C309" s="280">
        <v>0.0</v>
      </c>
      <c r="D309" s="280">
        <v>0.0</v>
      </c>
      <c r="E309" s="280">
        <v>0.0</v>
      </c>
      <c r="F309" s="280">
        <v>0.0</v>
      </c>
      <c r="G309" s="280">
        <v>0.0</v>
      </c>
      <c r="H309" s="280">
        <v>0.0</v>
      </c>
      <c r="I309" s="280">
        <v>1.0</v>
      </c>
      <c r="J309" s="280">
        <v>0.0</v>
      </c>
      <c r="K309" s="280"/>
      <c r="L309" s="280" t="s">
        <v>713</v>
      </c>
      <c r="M309" s="280" t="s">
        <v>730</v>
      </c>
      <c r="N309" s="280" t="s">
        <v>1790</v>
      </c>
      <c r="O309" s="280" t="s">
        <v>1834</v>
      </c>
      <c r="P309" s="280" t="s">
        <v>730</v>
      </c>
      <c r="Q309" s="280" t="s">
        <v>730</v>
      </c>
      <c r="R309" s="280"/>
      <c r="S309" s="280" t="s">
        <v>730</v>
      </c>
      <c r="T309" s="280" t="s">
        <v>730</v>
      </c>
      <c r="U309" s="280" t="s">
        <v>26</v>
      </c>
      <c r="V309" s="280" t="s">
        <v>730</v>
      </c>
      <c r="W309" s="280" t="s">
        <v>805</v>
      </c>
      <c r="X309" s="280">
        <f t="shared" ref="X309:X317" si="9">IF($W309="Critical Importance",20,IF($W309="Minor Importance",5,10))</f>
        <v>10</v>
      </c>
      <c r="Y309" s="273"/>
      <c r="Z309" s="273"/>
    </row>
    <row r="310" ht="15.75" customHeight="1">
      <c r="A310" s="281" t="s">
        <v>431</v>
      </c>
      <c r="B310" s="280" t="s">
        <v>1835</v>
      </c>
      <c r="C310" s="280">
        <v>0.0</v>
      </c>
      <c r="D310" s="280">
        <v>0.0</v>
      </c>
      <c r="E310" s="280">
        <v>0.0</v>
      </c>
      <c r="F310" s="280">
        <v>0.0</v>
      </c>
      <c r="G310" s="280">
        <v>0.0</v>
      </c>
      <c r="H310" s="280">
        <v>0.0</v>
      </c>
      <c r="I310" s="280">
        <v>1.0</v>
      </c>
      <c r="J310" s="280">
        <v>0.0</v>
      </c>
      <c r="K310" s="280"/>
      <c r="L310" s="280" t="s">
        <v>713</v>
      </c>
      <c r="M310" s="280" t="s">
        <v>730</v>
      </c>
      <c r="N310" s="280" t="s">
        <v>1790</v>
      </c>
      <c r="O310" s="280" t="s">
        <v>1836</v>
      </c>
      <c r="P310" s="280" t="s">
        <v>730</v>
      </c>
      <c r="Q310" s="280" t="s">
        <v>730</v>
      </c>
      <c r="R310" s="280"/>
      <c r="S310" s="280" t="s">
        <v>1837</v>
      </c>
      <c r="T310" s="280" t="s">
        <v>1837</v>
      </c>
      <c r="U310" s="280" t="s">
        <v>26</v>
      </c>
      <c r="V310" s="280" t="s">
        <v>730</v>
      </c>
      <c r="W310" s="280" t="s">
        <v>749</v>
      </c>
      <c r="X310" s="280">
        <f t="shared" si="9"/>
        <v>20</v>
      </c>
      <c r="Y310" s="273"/>
      <c r="Z310" s="273"/>
    </row>
    <row r="311" ht="15.75" customHeight="1">
      <c r="A311" s="281" t="s">
        <v>433</v>
      </c>
      <c r="B311" s="280" t="s">
        <v>1838</v>
      </c>
      <c r="C311" s="280">
        <v>0.0</v>
      </c>
      <c r="D311" s="280">
        <v>0.0</v>
      </c>
      <c r="E311" s="280">
        <v>0.0</v>
      </c>
      <c r="F311" s="280">
        <v>0.0</v>
      </c>
      <c r="G311" s="280">
        <v>0.0</v>
      </c>
      <c r="H311" s="280">
        <v>0.0</v>
      </c>
      <c r="I311" s="280">
        <v>1.0</v>
      </c>
      <c r="J311" s="280">
        <v>0.0</v>
      </c>
      <c r="K311" s="280"/>
      <c r="L311" s="280" t="s">
        <v>713</v>
      </c>
      <c r="M311" s="280" t="s">
        <v>730</v>
      </c>
      <c r="N311" s="280" t="s">
        <v>1790</v>
      </c>
      <c r="O311" s="280" t="s">
        <v>1839</v>
      </c>
      <c r="P311" s="280" t="s">
        <v>730</v>
      </c>
      <c r="Q311" s="280" t="s">
        <v>730</v>
      </c>
      <c r="R311" s="280"/>
      <c r="S311" s="280" t="s">
        <v>730</v>
      </c>
      <c r="T311" s="280" t="s">
        <v>730</v>
      </c>
      <c r="U311" s="280" t="s">
        <v>26</v>
      </c>
      <c r="V311" s="280" t="s">
        <v>730</v>
      </c>
      <c r="W311" s="280" t="s">
        <v>749</v>
      </c>
      <c r="X311" s="280">
        <f t="shared" si="9"/>
        <v>20</v>
      </c>
      <c r="Y311" s="273"/>
      <c r="Z311" s="273"/>
    </row>
    <row r="312" ht="15.75" customHeight="1">
      <c r="A312" s="281" t="s">
        <v>435</v>
      </c>
      <c r="B312" s="280" t="s">
        <v>1840</v>
      </c>
      <c r="C312" s="280">
        <v>0.0</v>
      </c>
      <c r="D312" s="280">
        <v>0.0</v>
      </c>
      <c r="E312" s="280">
        <v>0.0</v>
      </c>
      <c r="F312" s="280">
        <v>0.0</v>
      </c>
      <c r="G312" s="280">
        <v>0.0</v>
      </c>
      <c r="H312" s="280">
        <v>0.0</v>
      </c>
      <c r="I312" s="280">
        <v>1.0</v>
      </c>
      <c r="J312" s="280">
        <v>0.0</v>
      </c>
      <c r="K312" s="280"/>
      <c r="L312" s="280" t="s">
        <v>713</v>
      </c>
      <c r="M312" s="280" t="s">
        <v>730</v>
      </c>
      <c r="N312" s="280" t="s">
        <v>1790</v>
      </c>
      <c r="O312" s="280" t="s">
        <v>1841</v>
      </c>
      <c r="P312" s="280" t="s">
        <v>730</v>
      </c>
      <c r="Q312" s="280" t="s">
        <v>730</v>
      </c>
      <c r="R312" s="280"/>
      <c r="S312" s="280" t="s">
        <v>730</v>
      </c>
      <c r="T312" s="280" t="s">
        <v>730</v>
      </c>
      <c r="U312" s="280" t="s">
        <v>26</v>
      </c>
      <c r="V312" s="280" t="s">
        <v>730</v>
      </c>
      <c r="W312" s="280" t="s">
        <v>749</v>
      </c>
      <c r="X312" s="280">
        <f t="shared" si="9"/>
        <v>20</v>
      </c>
      <c r="Y312" s="273"/>
      <c r="Z312" s="273"/>
    </row>
    <row r="313" ht="15.75" customHeight="1">
      <c r="A313" s="281" t="s">
        <v>436</v>
      </c>
      <c r="B313" s="280" t="s">
        <v>1842</v>
      </c>
      <c r="C313" s="280">
        <v>0.0</v>
      </c>
      <c r="D313" s="280">
        <v>0.0</v>
      </c>
      <c r="E313" s="280">
        <v>0.0</v>
      </c>
      <c r="F313" s="280">
        <v>0.0</v>
      </c>
      <c r="G313" s="280">
        <v>0.0</v>
      </c>
      <c r="H313" s="280">
        <v>0.0</v>
      </c>
      <c r="I313" s="280">
        <v>1.0</v>
      </c>
      <c r="J313" s="280">
        <v>0.0</v>
      </c>
      <c r="K313" s="280"/>
      <c r="L313" s="280" t="s">
        <v>713</v>
      </c>
      <c r="M313" s="280" t="s">
        <v>730</v>
      </c>
      <c r="N313" s="280" t="s">
        <v>1790</v>
      </c>
      <c r="O313" s="280" t="s">
        <v>1843</v>
      </c>
      <c r="P313" s="280" t="s">
        <v>730</v>
      </c>
      <c r="Q313" s="280" t="s">
        <v>730</v>
      </c>
      <c r="R313" s="280" t="s">
        <v>923</v>
      </c>
      <c r="S313" s="280" t="s">
        <v>730</v>
      </c>
      <c r="T313" s="280" t="s">
        <v>730</v>
      </c>
      <c r="U313" s="280" t="s">
        <v>26</v>
      </c>
      <c r="V313" s="280" t="s">
        <v>730</v>
      </c>
      <c r="W313" s="280" t="s">
        <v>749</v>
      </c>
      <c r="X313" s="280">
        <f t="shared" si="9"/>
        <v>20</v>
      </c>
      <c r="Y313" s="273"/>
      <c r="Z313" s="273"/>
    </row>
    <row r="314" ht="15.75" customHeight="1">
      <c r="A314" s="281" t="s">
        <v>437</v>
      </c>
      <c r="B314" s="280" t="s">
        <v>1844</v>
      </c>
      <c r="C314" s="280">
        <v>0.0</v>
      </c>
      <c r="D314" s="280">
        <v>0.0</v>
      </c>
      <c r="E314" s="280">
        <v>0.0</v>
      </c>
      <c r="F314" s="280">
        <v>0.0</v>
      </c>
      <c r="G314" s="280">
        <v>0.0</v>
      </c>
      <c r="H314" s="280">
        <v>0.0</v>
      </c>
      <c r="I314" s="280">
        <v>1.0</v>
      </c>
      <c r="J314" s="280">
        <v>0.0</v>
      </c>
      <c r="K314" s="280"/>
      <c r="L314" s="280" t="s">
        <v>713</v>
      </c>
      <c r="M314" s="280" t="s">
        <v>730</v>
      </c>
      <c r="N314" s="280" t="s">
        <v>1790</v>
      </c>
      <c r="O314" s="280" t="s">
        <v>1845</v>
      </c>
      <c r="P314" s="280" t="s">
        <v>730</v>
      </c>
      <c r="Q314" s="280" t="s">
        <v>730</v>
      </c>
      <c r="R314" s="280"/>
      <c r="S314" s="280" t="s">
        <v>730</v>
      </c>
      <c r="T314" s="280" t="s">
        <v>730</v>
      </c>
      <c r="U314" s="280" t="s">
        <v>26</v>
      </c>
      <c r="V314" s="280" t="s">
        <v>730</v>
      </c>
      <c r="W314" s="280" t="s">
        <v>758</v>
      </c>
      <c r="X314" s="280">
        <f t="shared" si="9"/>
        <v>5</v>
      </c>
      <c r="Y314" s="273"/>
      <c r="Z314" s="273"/>
    </row>
    <row r="315" ht="15.75" customHeight="1">
      <c r="A315" s="281" t="s">
        <v>438</v>
      </c>
      <c r="B315" s="280" t="s">
        <v>1846</v>
      </c>
      <c r="C315" s="280">
        <v>0.0</v>
      </c>
      <c r="D315" s="280">
        <v>0.0</v>
      </c>
      <c r="E315" s="280">
        <v>0.0</v>
      </c>
      <c r="F315" s="280">
        <v>0.0</v>
      </c>
      <c r="G315" s="280">
        <v>0.0</v>
      </c>
      <c r="H315" s="280">
        <v>0.0</v>
      </c>
      <c r="I315" s="280">
        <v>1.0</v>
      </c>
      <c r="J315" s="280">
        <v>0.0</v>
      </c>
      <c r="K315" s="280"/>
      <c r="L315" s="280" t="s">
        <v>713</v>
      </c>
      <c r="M315" s="280" t="s">
        <v>730</v>
      </c>
      <c r="N315" s="280" t="s">
        <v>1790</v>
      </c>
      <c r="O315" s="280" t="s">
        <v>1847</v>
      </c>
      <c r="P315" s="280" t="s">
        <v>730</v>
      </c>
      <c r="Q315" s="280" t="s">
        <v>730</v>
      </c>
      <c r="R315" s="280"/>
      <c r="S315" s="280" t="s">
        <v>1837</v>
      </c>
      <c r="T315" s="280" t="s">
        <v>1837</v>
      </c>
      <c r="U315" s="280" t="s">
        <v>26</v>
      </c>
      <c r="V315" s="280" t="s">
        <v>730</v>
      </c>
      <c r="W315" s="280" t="s">
        <v>749</v>
      </c>
      <c r="X315" s="280">
        <f t="shared" si="9"/>
        <v>20</v>
      </c>
      <c r="Y315" s="273"/>
      <c r="Z315" s="273"/>
    </row>
    <row r="316" ht="15.75" customHeight="1">
      <c r="A316" s="281" t="s">
        <v>440</v>
      </c>
      <c r="B316" s="280" t="s">
        <v>1848</v>
      </c>
      <c r="C316" s="280">
        <v>0.0</v>
      </c>
      <c r="D316" s="280">
        <v>0.0</v>
      </c>
      <c r="E316" s="280">
        <v>0.0</v>
      </c>
      <c r="F316" s="280">
        <v>0.0</v>
      </c>
      <c r="G316" s="280">
        <v>0.0</v>
      </c>
      <c r="H316" s="280">
        <v>0.0</v>
      </c>
      <c r="I316" s="280">
        <v>1.0</v>
      </c>
      <c r="J316" s="280">
        <v>0.0</v>
      </c>
      <c r="K316" s="280"/>
      <c r="L316" s="280" t="s">
        <v>713</v>
      </c>
      <c r="M316" s="280" t="s">
        <v>730</v>
      </c>
      <c r="N316" s="280" t="s">
        <v>1790</v>
      </c>
      <c r="O316" s="280" t="s">
        <v>1849</v>
      </c>
      <c r="P316" s="280" t="s">
        <v>730</v>
      </c>
      <c r="Q316" s="280" t="s">
        <v>730</v>
      </c>
      <c r="R316" s="280"/>
      <c r="S316" s="280" t="s">
        <v>730</v>
      </c>
      <c r="T316" s="280" t="s">
        <v>730</v>
      </c>
      <c r="U316" s="280" t="s">
        <v>39</v>
      </c>
      <c r="V316" s="280" t="s">
        <v>730</v>
      </c>
      <c r="W316" s="280" t="s">
        <v>749</v>
      </c>
      <c r="X316" s="280">
        <f t="shared" si="9"/>
        <v>20</v>
      </c>
      <c r="Y316" s="273"/>
      <c r="Z316" s="273"/>
    </row>
    <row r="317" ht="15.75" customHeight="1">
      <c r="A317" s="281" t="s">
        <v>442</v>
      </c>
      <c r="B317" s="280" t="s">
        <v>1850</v>
      </c>
      <c r="C317" s="280">
        <v>0.0</v>
      </c>
      <c r="D317" s="280">
        <v>0.0</v>
      </c>
      <c r="E317" s="280">
        <v>0.0</v>
      </c>
      <c r="F317" s="280">
        <v>0.0</v>
      </c>
      <c r="G317" s="280">
        <v>0.0</v>
      </c>
      <c r="H317" s="280">
        <v>0.0</v>
      </c>
      <c r="I317" s="280">
        <v>1.0</v>
      </c>
      <c r="J317" s="280">
        <v>0.0</v>
      </c>
      <c r="K317" s="280"/>
      <c r="L317" s="280" t="s">
        <v>713</v>
      </c>
      <c r="M317" s="280" t="s">
        <v>730</v>
      </c>
      <c r="N317" s="280" t="s">
        <v>1790</v>
      </c>
      <c r="O317" s="280" t="s">
        <v>1851</v>
      </c>
      <c r="P317" s="280" t="s">
        <v>730</v>
      </c>
      <c r="Q317" s="280" t="s">
        <v>730</v>
      </c>
      <c r="R317" s="280"/>
      <c r="S317" s="280" t="s">
        <v>730</v>
      </c>
      <c r="T317" s="280" t="s">
        <v>730</v>
      </c>
      <c r="U317" s="280" t="s">
        <v>26</v>
      </c>
      <c r="V317" s="280" t="s">
        <v>730</v>
      </c>
      <c r="W317" s="280" t="s">
        <v>749</v>
      </c>
      <c r="X317" s="280">
        <f t="shared" si="9"/>
        <v>20</v>
      </c>
      <c r="Y317" s="273"/>
      <c r="Z317" s="273"/>
    </row>
    <row r="318" ht="15.75" customHeight="1">
      <c r="A318" s="281" t="s">
        <v>444</v>
      </c>
      <c r="B318" s="280" t="s">
        <v>1852</v>
      </c>
      <c r="C318" s="280">
        <v>0.0</v>
      </c>
      <c r="D318" s="280">
        <v>0.0</v>
      </c>
      <c r="E318" s="280">
        <v>0.0</v>
      </c>
      <c r="F318" s="280">
        <v>0.0</v>
      </c>
      <c r="G318" s="280">
        <v>0.0</v>
      </c>
      <c r="H318" s="280">
        <v>0.0</v>
      </c>
      <c r="I318" s="280">
        <v>1.0</v>
      </c>
      <c r="J318" s="280">
        <v>0.0</v>
      </c>
      <c r="K318" s="280"/>
      <c r="L318" s="280" t="s">
        <v>731</v>
      </c>
      <c r="M318" s="280" t="s">
        <v>730</v>
      </c>
      <c r="N318" s="280" t="s">
        <v>1790</v>
      </c>
      <c r="O318" s="280" t="s">
        <v>1853</v>
      </c>
      <c r="P318" s="280" t="s">
        <v>730</v>
      </c>
      <c r="Q318" s="280" t="s">
        <v>730</v>
      </c>
      <c r="R318" s="280"/>
      <c r="S318" s="280" t="s">
        <v>730</v>
      </c>
      <c r="T318" s="280" t="s">
        <v>730</v>
      </c>
      <c r="U318" s="280" t="s">
        <v>731</v>
      </c>
      <c r="V318" s="280" t="s">
        <v>730</v>
      </c>
      <c r="W318" s="280"/>
      <c r="X318" s="280"/>
      <c r="Y318" s="273"/>
      <c r="Z318" s="273"/>
    </row>
    <row r="319" ht="15.75" customHeight="1">
      <c r="A319" s="281" t="s">
        <v>446</v>
      </c>
      <c r="B319" s="280" t="s">
        <v>1854</v>
      </c>
      <c r="C319" s="280">
        <v>0.0</v>
      </c>
      <c r="D319" s="280">
        <v>0.0</v>
      </c>
      <c r="E319" s="280">
        <v>0.0</v>
      </c>
      <c r="F319" s="280">
        <v>0.0</v>
      </c>
      <c r="G319" s="280">
        <v>0.0</v>
      </c>
      <c r="H319" s="280">
        <v>0.0</v>
      </c>
      <c r="I319" s="280">
        <v>1.0</v>
      </c>
      <c r="J319" s="280">
        <v>0.0</v>
      </c>
      <c r="K319" s="280"/>
      <c r="L319" s="280" t="s">
        <v>713</v>
      </c>
      <c r="M319" s="280" t="s">
        <v>730</v>
      </c>
      <c r="N319" s="280" t="s">
        <v>1790</v>
      </c>
      <c r="O319" s="280" t="s">
        <v>1855</v>
      </c>
      <c r="P319" s="280" t="s">
        <v>730</v>
      </c>
      <c r="Q319" s="280" t="s">
        <v>730</v>
      </c>
      <c r="R319" s="280"/>
      <c r="S319" s="280" t="s">
        <v>730</v>
      </c>
      <c r="T319" s="280" t="s">
        <v>730</v>
      </c>
      <c r="U319" s="280" t="s">
        <v>26</v>
      </c>
      <c r="V319" s="280" t="s">
        <v>730</v>
      </c>
      <c r="W319" s="280" t="s">
        <v>805</v>
      </c>
      <c r="X319" s="280">
        <f t="shared" ref="X319:X334" si="10">IF($W319="Critical Importance",20,IF($W319="Minor Importance",5,10))</f>
        <v>10</v>
      </c>
      <c r="Y319" s="273"/>
      <c r="Z319" s="273"/>
    </row>
    <row r="320" ht="15.75" customHeight="1">
      <c r="A320" s="281" t="s">
        <v>448</v>
      </c>
      <c r="B320" s="280" t="s">
        <v>1856</v>
      </c>
      <c r="C320" s="280">
        <v>0.0</v>
      </c>
      <c r="D320" s="280">
        <v>0.0</v>
      </c>
      <c r="E320" s="280">
        <v>0.0</v>
      </c>
      <c r="F320" s="280">
        <v>0.0</v>
      </c>
      <c r="G320" s="280">
        <v>0.0</v>
      </c>
      <c r="H320" s="280">
        <v>0.0</v>
      </c>
      <c r="I320" s="280">
        <v>1.0</v>
      </c>
      <c r="J320" s="280">
        <v>0.0</v>
      </c>
      <c r="K320" s="280"/>
      <c r="L320" s="280" t="s">
        <v>713</v>
      </c>
      <c r="M320" s="280" t="s">
        <v>730</v>
      </c>
      <c r="N320" s="280" t="s">
        <v>1857</v>
      </c>
      <c r="O320" s="280" t="s">
        <v>1858</v>
      </c>
      <c r="P320" s="280" t="s">
        <v>730</v>
      </c>
      <c r="Q320" s="280" t="s">
        <v>730</v>
      </c>
      <c r="R320" s="280"/>
      <c r="S320" s="280" t="s">
        <v>1837</v>
      </c>
      <c r="T320" s="280" t="s">
        <v>1837</v>
      </c>
      <c r="U320" s="280" t="s">
        <v>26</v>
      </c>
      <c r="V320" s="280" t="s">
        <v>730</v>
      </c>
      <c r="W320" s="280" t="s">
        <v>749</v>
      </c>
      <c r="X320" s="280">
        <f t="shared" si="10"/>
        <v>20</v>
      </c>
      <c r="Y320" s="273"/>
      <c r="Z320" s="273"/>
    </row>
    <row r="321" ht="15.75" customHeight="1">
      <c r="A321" s="281" t="s">
        <v>450</v>
      </c>
      <c r="B321" s="280" t="s">
        <v>1859</v>
      </c>
      <c r="C321" s="280">
        <v>0.0</v>
      </c>
      <c r="D321" s="280">
        <v>0.0</v>
      </c>
      <c r="E321" s="280">
        <v>0.0</v>
      </c>
      <c r="F321" s="280">
        <v>0.0</v>
      </c>
      <c r="G321" s="280">
        <v>0.0</v>
      </c>
      <c r="H321" s="280">
        <v>0.0</v>
      </c>
      <c r="I321" s="280">
        <v>1.0</v>
      </c>
      <c r="J321" s="280">
        <v>0.0</v>
      </c>
      <c r="K321" s="280"/>
      <c r="L321" s="280" t="s">
        <v>713</v>
      </c>
      <c r="M321" s="280" t="s">
        <v>730</v>
      </c>
      <c r="N321" s="280" t="s">
        <v>1857</v>
      </c>
      <c r="O321" s="280" t="s">
        <v>1860</v>
      </c>
      <c r="P321" s="280" t="s">
        <v>730</v>
      </c>
      <c r="Q321" s="280" t="s">
        <v>730</v>
      </c>
      <c r="R321" s="280"/>
      <c r="S321" s="280" t="s">
        <v>730</v>
      </c>
      <c r="T321" s="280" t="s">
        <v>730</v>
      </c>
      <c r="U321" s="280" t="s">
        <v>26</v>
      </c>
      <c r="V321" s="280" t="s">
        <v>730</v>
      </c>
      <c r="W321" s="280" t="s">
        <v>749</v>
      </c>
      <c r="X321" s="280">
        <f t="shared" si="10"/>
        <v>20</v>
      </c>
      <c r="Y321" s="273"/>
      <c r="Z321" s="273"/>
    </row>
    <row r="322" ht="144.75" customHeight="1">
      <c r="A322" s="281" t="s">
        <v>451</v>
      </c>
      <c r="B322" s="280" t="s">
        <v>1861</v>
      </c>
      <c r="C322" s="280">
        <v>0.0</v>
      </c>
      <c r="D322" s="280">
        <v>0.0</v>
      </c>
      <c r="E322" s="280">
        <v>0.0</v>
      </c>
      <c r="F322" s="280">
        <v>0.0</v>
      </c>
      <c r="G322" s="280">
        <v>0.0</v>
      </c>
      <c r="H322" s="280">
        <v>0.0</v>
      </c>
      <c r="I322" s="280">
        <v>1.0</v>
      </c>
      <c r="J322" s="280">
        <v>0.0</v>
      </c>
      <c r="K322" s="280"/>
      <c r="L322" s="280" t="s">
        <v>713</v>
      </c>
      <c r="M322" s="280" t="s">
        <v>730</v>
      </c>
      <c r="N322" s="280" t="s">
        <v>1857</v>
      </c>
      <c r="O322" s="280" t="s">
        <v>1862</v>
      </c>
      <c r="P322" s="280" t="s">
        <v>730</v>
      </c>
      <c r="Q322" s="280" t="s">
        <v>730</v>
      </c>
      <c r="R322" s="280"/>
      <c r="S322" s="280" t="s">
        <v>730</v>
      </c>
      <c r="T322" s="280" t="s">
        <v>730</v>
      </c>
      <c r="U322" s="280" t="s">
        <v>26</v>
      </c>
      <c r="V322" s="280" t="s">
        <v>730</v>
      </c>
      <c r="W322" s="280" t="s">
        <v>805</v>
      </c>
      <c r="X322" s="280">
        <f t="shared" si="10"/>
        <v>10</v>
      </c>
      <c r="Y322" s="273"/>
      <c r="Z322" s="273"/>
    </row>
    <row r="323" ht="90.0" customHeight="1">
      <c r="A323" s="281" t="s">
        <v>452</v>
      </c>
      <c r="B323" s="280" t="s">
        <v>1863</v>
      </c>
      <c r="C323" s="280">
        <v>0.0</v>
      </c>
      <c r="D323" s="280">
        <v>0.0</v>
      </c>
      <c r="E323" s="280">
        <v>0.0</v>
      </c>
      <c r="F323" s="280">
        <v>0.0</v>
      </c>
      <c r="G323" s="280">
        <v>0.0</v>
      </c>
      <c r="H323" s="280">
        <v>0.0</v>
      </c>
      <c r="I323" s="280">
        <v>1.0</v>
      </c>
      <c r="J323" s="280">
        <v>0.0</v>
      </c>
      <c r="K323" s="280"/>
      <c r="L323" s="280" t="s">
        <v>713</v>
      </c>
      <c r="M323" s="280" t="s">
        <v>730</v>
      </c>
      <c r="N323" s="280" t="s">
        <v>1857</v>
      </c>
      <c r="O323" s="280" t="s">
        <v>1864</v>
      </c>
      <c r="P323" s="280" t="s">
        <v>730</v>
      </c>
      <c r="Q323" s="280" t="s">
        <v>730</v>
      </c>
      <c r="R323" s="280"/>
      <c r="S323" s="280" t="s">
        <v>730</v>
      </c>
      <c r="T323" s="280" t="s">
        <v>730</v>
      </c>
      <c r="U323" s="280" t="s">
        <v>26</v>
      </c>
      <c r="V323" s="280" t="s">
        <v>730</v>
      </c>
      <c r="W323" s="280" t="s">
        <v>805</v>
      </c>
      <c r="X323" s="280">
        <f t="shared" si="10"/>
        <v>10</v>
      </c>
      <c r="Y323" s="273"/>
      <c r="Z323" s="273"/>
    </row>
    <row r="324" ht="90.0" customHeight="1">
      <c r="A324" s="281" t="s">
        <v>453</v>
      </c>
      <c r="B324" s="280" t="s">
        <v>1865</v>
      </c>
      <c r="C324" s="280">
        <v>0.0</v>
      </c>
      <c r="D324" s="280">
        <v>0.0</v>
      </c>
      <c r="E324" s="280">
        <v>0.0</v>
      </c>
      <c r="F324" s="280">
        <v>0.0</v>
      </c>
      <c r="G324" s="280">
        <v>0.0</v>
      </c>
      <c r="H324" s="280">
        <v>0.0</v>
      </c>
      <c r="I324" s="280">
        <v>1.0</v>
      </c>
      <c r="J324" s="280">
        <v>0.0</v>
      </c>
      <c r="K324" s="280"/>
      <c r="L324" s="280" t="s">
        <v>713</v>
      </c>
      <c r="M324" s="280" t="s">
        <v>730</v>
      </c>
      <c r="N324" s="280" t="s">
        <v>1857</v>
      </c>
      <c r="O324" s="280" t="s">
        <v>1866</v>
      </c>
      <c r="P324" s="280" t="s">
        <v>730</v>
      </c>
      <c r="Q324" s="280" t="s">
        <v>730</v>
      </c>
      <c r="R324" s="280"/>
      <c r="S324" s="280" t="s">
        <v>730</v>
      </c>
      <c r="T324" s="280" t="s">
        <v>730</v>
      </c>
      <c r="U324" s="280" t="s">
        <v>26</v>
      </c>
      <c r="V324" s="280" t="s">
        <v>730</v>
      </c>
      <c r="W324" s="280" t="s">
        <v>758</v>
      </c>
      <c r="X324" s="280">
        <f t="shared" si="10"/>
        <v>5</v>
      </c>
      <c r="Y324" s="273"/>
      <c r="Z324" s="273"/>
    </row>
    <row r="325" ht="90.0" customHeight="1">
      <c r="A325" s="281" t="s">
        <v>454</v>
      </c>
      <c r="B325" s="280" t="s">
        <v>1867</v>
      </c>
      <c r="C325" s="280">
        <v>0.0</v>
      </c>
      <c r="D325" s="280">
        <v>0.0</v>
      </c>
      <c r="E325" s="280">
        <v>0.0</v>
      </c>
      <c r="F325" s="280">
        <v>0.0</v>
      </c>
      <c r="G325" s="280">
        <v>0.0</v>
      </c>
      <c r="H325" s="280">
        <v>0.0</v>
      </c>
      <c r="I325" s="280">
        <v>1.0</v>
      </c>
      <c r="J325" s="280">
        <v>0.0</v>
      </c>
      <c r="K325" s="280"/>
      <c r="L325" s="280" t="s">
        <v>713</v>
      </c>
      <c r="M325" s="280" t="s">
        <v>730</v>
      </c>
      <c r="N325" s="280" t="s">
        <v>1857</v>
      </c>
      <c r="O325" s="280" t="s">
        <v>1868</v>
      </c>
      <c r="P325" s="280" t="s">
        <v>730</v>
      </c>
      <c r="Q325" s="280" t="s">
        <v>730</v>
      </c>
      <c r="R325" s="280"/>
      <c r="S325" s="280" t="s">
        <v>730</v>
      </c>
      <c r="T325" s="280" t="s">
        <v>730</v>
      </c>
      <c r="U325" s="280" t="s">
        <v>26</v>
      </c>
      <c r="V325" s="280" t="s">
        <v>730</v>
      </c>
      <c r="W325" s="280" t="s">
        <v>758</v>
      </c>
      <c r="X325" s="280">
        <f t="shared" si="10"/>
        <v>5</v>
      </c>
      <c r="Y325" s="273"/>
      <c r="Z325" s="273"/>
    </row>
    <row r="326" ht="15.75" customHeight="1">
      <c r="A326" s="281" t="s">
        <v>455</v>
      </c>
      <c r="B326" s="280" t="s">
        <v>1869</v>
      </c>
      <c r="C326" s="280">
        <v>0.0</v>
      </c>
      <c r="D326" s="280">
        <v>0.0</v>
      </c>
      <c r="E326" s="280">
        <v>0.0</v>
      </c>
      <c r="F326" s="280">
        <v>0.0</v>
      </c>
      <c r="G326" s="280">
        <v>0.0</v>
      </c>
      <c r="H326" s="280">
        <v>0.0</v>
      </c>
      <c r="I326" s="280">
        <v>1.0</v>
      </c>
      <c r="J326" s="280">
        <v>0.0</v>
      </c>
      <c r="K326" s="280"/>
      <c r="L326" s="280" t="s">
        <v>713</v>
      </c>
      <c r="M326" s="280" t="s">
        <v>730</v>
      </c>
      <c r="N326" s="280" t="s">
        <v>1857</v>
      </c>
      <c r="O326" s="280" t="s">
        <v>1870</v>
      </c>
      <c r="P326" s="280" t="s">
        <v>730</v>
      </c>
      <c r="Q326" s="280" t="s">
        <v>730</v>
      </c>
      <c r="R326" s="280"/>
      <c r="S326" s="280" t="s">
        <v>730</v>
      </c>
      <c r="T326" s="280" t="s">
        <v>730</v>
      </c>
      <c r="U326" s="280" t="s">
        <v>26</v>
      </c>
      <c r="V326" s="280" t="s">
        <v>730</v>
      </c>
      <c r="W326" s="280" t="s">
        <v>758</v>
      </c>
      <c r="X326" s="280">
        <f t="shared" si="10"/>
        <v>5</v>
      </c>
      <c r="Y326" s="273"/>
      <c r="Z326" s="273"/>
    </row>
    <row r="327" ht="90.0" customHeight="1">
      <c r="A327" s="281" t="s">
        <v>456</v>
      </c>
      <c r="B327" s="280" t="s">
        <v>1871</v>
      </c>
      <c r="C327" s="280">
        <v>0.0</v>
      </c>
      <c r="D327" s="280">
        <v>0.0</v>
      </c>
      <c r="E327" s="280">
        <v>0.0</v>
      </c>
      <c r="F327" s="280">
        <v>0.0</v>
      </c>
      <c r="G327" s="280">
        <v>0.0</v>
      </c>
      <c r="H327" s="280">
        <v>0.0</v>
      </c>
      <c r="I327" s="280">
        <v>1.0</v>
      </c>
      <c r="J327" s="280">
        <v>0.0</v>
      </c>
      <c r="K327" s="280"/>
      <c r="L327" s="280" t="s">
        <v>713</v>
      </c>
      <c r="M327" s="280" t="s">
        <v>730</v>
      </c>
      <c r="N327" s="280" t="s">
        <v>1857</v>
      </c>
      <c r="O327" s="280" t="s">
        <v>1872</v>
      </c>
      <c r="P327" s="280" t="s">
        <v>730</v>
      </c>
      <c r="Q327" s="280" t="s">
        <v>730</v>
      </c>
      <c r="R327" s="280"/>
      <c r="S327" s="280" t="s">
        <v>730</v>
      </c>
      <c r="T327" s="280" t="s">
        <v>730</v>
      </c>
      <c r="U327" s="280" t="s">
        <v>26</v>
      </c>
      <c r="V327" s="280" t="s">
        <v>730</v>
      </c>
      <c r="W327" s="280" t="s">
        <v>758</v>
      </c>
      <c r="X327" s="280">
        <f t="shared" si="10"/>
        <v>5</v>
      </c>
      <c r="Y327" s="273"/>
      <c r="Z327" s="273"/>
    </row>
    <row r="328" ht="90.0" customHeight="1">
      <c r="A328" s="281" t="s">
        <v>457</v>
      </c>
      <c r="B328" s="280" t="s">
        <v>1873</v>
      </c>
      <c r="C328" s="280">
        <v>0.0</v>
      </c>
      <c r="D328" s="280">
        <v>0.0</v>
      </c>
      <c r="E328" s="280">
        <v>0.0</v>
      </c>
      <c r="F328" s="280">
        <v>0.0</v>
      </c>
      <c r="G328" s="280">
        <v>0.0</v>
      </c>
      <c r="H328" s="280">
        <v>0.0</v>
      </c>
      <c r="I328" s="280">
        <v>1.0</v>
      </c>
      <c r="J328" s="280">
        <v>0.0</v>
      </c>
      <c r="K328" s="280"/>
      <c r="L328" s="280" t="s">
        <v>713</v>
      </c>
      <c r="M328" s="280" t="s">
        <v>730</v>
      </c>
      <c r="N328" s="280" t="s">
        <v>1857</v>
      </c>
      <c r="O328" s="280" t="s">
        <v>1874</v>
      </c>
      <c r="P328" s="280" t="s">
        <v>730</v>
      </c>
      <c r="Q328" s="280" t="s">
        <v>730</v>
      </c>
      <c r="R328" s="280"/>
      <c r="S328" s="280" t="s">
        <v>1837</v>
      </c>
      <c r="T328" s="280" t="s">
        <v>1837</v>
      </c>
      <c r="U328" s="280" t="s">
        <v>26</v>
      </c>
      <c r="V328" s="280" t="s">
        <v>730</v>
      </c>
      <c r="W328" s="280" t="s">
        <v>749</v>
      </c>
      <c r="X328" s="280">
        <f t="shared" si="10"/>
        <v>20</v>
      </c>
      <c r="Y328" s="273"/>
      <c r="Z328" s="273"/>
    </row>
    <row r="329" ht="15.75" customHeight="1">
      <c r="A329" s="281" t="s">
        <v>459</v>
      </c>
      <c r="B329" s="280" t="s">
        <v>1875</v>
      </c>
      <c r="C329" s="280">
        <v>0.0</v>
      </c>
      <c r="D329" s="280">
        <v>0.0</v>
      </c>
      <c r="E329" s="280">
        <v>0.0</v>
      </c>
      <c r="F329" s="280">
        <v>0.0</v>
      </c>
      <c r="G329" s="280">
        <v>0.0</v>
      </c>
      <c r="H329" s="280">
        <v>0.0</v>
      </c>
      <c r="I329" s="280">
        <v>1.0</v>
      </c>
      <c r="J329" s="280">
        <v>0.0</v>
      </c>
      <c r="K329" s="280"/>
      <c r="L329" s="280" t="s">
        <v>713</v>
      </c>
      <c r="M329" s="280" t="s">
        <v>730</v>
      </c>
      <c r="N329" s="280" t="s">
        <v>1876</v>
      </c>
      <c r="O329" s="280" t="s">
        <v>1877</v>
      </c>
      <c r="P329" s="280" t="s">
        <v>730</v>
      </c>
      <c r="Q329" s="280" t="s">
        <v>730</v>
      </c>
      <c r="R329" s="280"/>
      <c r="S329" s="280" t="s">
        <v>730</v>
      </c>
      <c r="T329" s="280" t="s">
        <v>730</v>
      </c>
      <c r="U329" s="280" t="s">
        <v>26</v>
      </c>
      <c r="V329" s="280" t="s">
        <v>730</v>
      </c>
      <c r="W329" s="280" t="s">
        <v>749</v>
      </c>
      <c r="X329" s="280">
        <f t="shared" si="10"/>
        <v>20</v>
      </c>
      <c r="Y329" s="273"/>
      <c r="Z329" s="273"/>
    </row>
    <row r="330" ht="90.0" customHeight="1">
      <c r="A330" s="281" t="s">
        <v>461</v>
      </c>
      <c r="B330" s="280" t="s">
        <v>1878</v>
      </c>
      <c r="C330" s="280">
        <v>0.0</v>
      </c>
      <c r="D330" s="280">
        <v>0.0</v>
      </c>
      <c r="E330" s="280">
        <v>0.0</v>
      </c>
      <c r="F330" s="280">
        <v>0.0</v>
      </c>
      <c r="G330" s="280">
        <v>0.0</v>
      </c>
      <c r="H330" s="280">
        <v>0.0</v>
      </c>
      <c r="I330" s="280">
        <v>1.0</v>
      </c>
      <c r="J330" s="280">
        <v>0.0</v>
      </c>
      <c r="K330" s="280"/>
      <c r="L330" s="280" t="s">
        <v>713</v>
      </c>
      <c r="M330" s="280" t="s">
        <v>730</v>
      </c>
      <c r="N330" s="280" t="s">
        <v>1876</v>
      </c>
      <c r="O330" s="280" t="s">
        <v>1879</v>
      </c>
      <c r="P330" s="280" t="s">
        <v>730</v>
      </c>
      <c r="Q330" s="280" t="s">
        <v>730</v>
      </c>
      <c r="R330" s="280"/>
      <c r="S330" s="280" t="s">
        <v>730</v>
      </c>
      <c r="T330" s="280" t="s">
        <v>730</v>
      </c>
      <c r="U330" s="280" t="s">
        <v>26</v>
      </c>
      <c r="V330" s="280" t="s">
        <v>730</v>
      </c>
      <c r="W330" s="280" t="s">
        <v>749</v>
      </c>
      <c r="X330" s="280">
        <f t="shared" si="10"/>
        <v>20</v>
      </c>
      <c r="Y330" s="273"/>
      <c r="Z330" s="273"/>
    </row>
    <row r="331" ht="90.0" customHeight="1">
      <c r="A331" s="281" t="s">
        <v>463</v>
      </c>
      <c r="B331" s="280" t="s">
        <v>1880</v>
      </c>
      <c r="C331" s="280">
        <v>0.0</v>
      </c>
      <c r="D331" s="280">
        <v>0.0</v>
      </c>
      <c r="E331" s="280">
        <v>0.0</v>
      </c>
      <c r="F331" s="280">
        <v>0.0</v>
      </c>
      <c r="G331" s="280">
        <v>0.0</v>
      </c>
      <c r="H331" s="280">
        <v>0.0</v>
      </c>
      <c r="I331" s="280">
        <v>1.0</v>
      </c>
      <c r="J331" s="280">
        <v>0.0</v>
      </c>
      <c r="K331" s="280"/>
      <c r="L331" s="280" t="s">
        <v>713</v>
      </c>
      <c r="M331" s="280" t="s">
        <v>730</v>
      </c>
      <c r="N331" s="280" t="s">
        <v>1881</v>
      </c>
      <c r="O331" s="280" t="s">
        <v>1882</v>
      </c>
      <c r="P331" s="280" t="s">
        <v>730</v>
      </c>
      <c r="Q331" s="280" t="s">
        <v>730</v>
      </c>
      <c r="R331" s="280"/>
      <c r="S331" s="280" t="s">
        <v>730</v>
      </c>
      <c r="T331" s="280" t="s">
        <v>730</v>
      </c>
      <c r="U331" s="280" t="s">
        <v>26</v>
      </c>
      <c r="V331" s="280" t="s">
        <v>730</v>
      </c>
      <c r="W331" s="280" t="s">
        <v>749</v>
      </c>
      <c r="X331" s="280">
        <f t="shared" si="10"/>
        <v>20</v>
      </c>
      <c r="Y331" s="273"/>
      <c r="Z331" s="273"/>
    </row>
    <row r="332" ht="90.0" customHeight="1">
      <c r="A332" s="281" t="s">
        <v>465</v>
      </c>
      <c r="B332" s="280" t="s">
        <v>1883</v>
      </c>
      <c r="C332" s="280">
        <v>0.0</v>
      </c>
      <c r="D332" s="280">
        <v>0.0</v>
      </c>
      <c r="E332" s="280">
        <v>0.0</v>
      </c>
      <c r="F332" s="280">
        <v>0.0</v>
      </c>
      <c r="G332" s="280">
        <v>0.0</v>
      </c>
      <c r="H332" s="280">
        <v>0.0</v>
      </c>
      <c r="I332" s="280">
        <v>1.0</v>
      </c>
      <c r="J332" s="280">
        <v>0.0</v>
      </c>
      <c r="K332" s="280"/>
      <c r="L332" s="280" t="s">
        <v>713</v>
      </c>
      <c r="M332" s="280" t="s">
        <v>730</v>
      </c>
      <c r="N332" s="280" t="s">
        <v>1876</v>
      </c>
      <c r="O332" s="280" t="s">
        <v>1884</v>
      </c>
      <c r="P332" s="280" t="s">
        <v>730</v>
      </c>
      <c r="Q332" s="280" t="s">
        <v>730</v>
      </c>
      <c r="R332" s="280"/>
      <c r="S332" s="280" t="s">
        <v>730</v>
      </c>
      <c r="T332" s="280" t="s">
        <v>730</v>
      </c>
      <c r="U332" s="280" t="s">
        <v>26</v>
      </c>
      <c r="V332" s="280" t="s">
        <v>730</v>
      </c>
      <c r="W332" s="280" t="s">
        <v>805</v>
      </c>
      <c r="X332" s="280">
        <f t="shared" si="10"/>
        <v>10</v>
      </c>
      <c r="Y332" s="273"/>
      <c r="Z332" s="273"/>
    </row>
    <row r="333" ht="90.0" customHeight="1">
      <c r="A333" s="281" t="s">
        <v>467</v>
      </c>
      <c r="B333" s="280" t="s">
        <v>1885</v>
      </c>
      <c r="C333" s="280">
        <v>0.0</v>
      </c>
      <c r="D333" s="280">
        <v>0.0</v>
      </c>
      <c r="E333" s="280">
        <v>0.0</v>
      </c>
      <c r="F333" s="280">
        <v>0.0</v>
      </c>
      <c r="G333" s="280">
        <v>0.0</v>
      </c>
      <c r="H333" s="280">
        <v>0.0</v>
      </c>
      <c r="I333" s="280">
        <v>1.0</v>
      </c>
      <c r="J333" s="280">
        <v>0.0</v>
      </c>
      <c r="K333" s="280"/>
      <c r="L333" s="280" t="s">
        <v>713</v>
      </c>
      <c r="M333" s="280" t="s">
        <v>730</v>
      </c>
      <c r="N333" s="280" t="s">
        <v>1876</v>
      </c>
      <c r="O333" s="280" t="s">
        <v>1886</v>
      </c>
      <c r="P333" s="280" t="s">
        <v>730</v>
      </c>
      <c r="Q333" s="280" t="s">
        <v>730</v>
      </c>
      <c r="R333" s="280"/>
      <c r="S333" s="280" t="s">
        <v>730</v>
      </c>
      <c r="T333" s="280" t="s">
        <v>730</v>
      </c>
      <c r="U333" s="280" t="s">
        <v>26</v>
      </c>
      <c r="V333" s="280" t="s">
        <v>730</v>
      </c>
      <c r="W333" s="280" t="s">
        <v>805</v>
      </c>
      <c r="X333" s="280">
        <f t="shared" si="10"/>
        <v>10</v>
      </c>
      <c r="Y333" s="273"/>
      <c r="Z333" s="273"/>
    </row>
    <row r="334" ht="90.0" customHeight="1">
      <c r="A334" s="281" t="s">
        <v>1887</v>
      </c>
      <c r="B334" s="280" t="s">
        <v>1888</v>
      </c>
      <c r="C334" s="280">
        <v>0.0</v>
      </c>
      <c r="D334" s="280">
        <v>0.0</v>
      </c>
      <c r="E334" s="280">
        <v>0.0</v>
      </c>
      <c r="F334" s="280">
        <v>0.0</v>
      </c>
      <c r="G334" s="280">
        <v>0.0</v>
      </c>
      <c r="H334" s="280">
        <v>0.0</v>
      </c>
      <c r="I334" s="280">
        <v>1.0</v>
      </c>
      <c r="J334" s="280">
        <v>0.0</v>
      </c>
      <c r="K334" s="280"/>
      <c r="L334" s="280" t="s">
        <v>713</v>
      </c>
      <c r="M334" s="280" t="s">
        <v>730</v>
      </c>
      <c r="N334" s="280" t="s">
        <v>1876</v>
      </c>
      <c r="O334" s="280" t="s">
        <v>1889</v>
      </c>
      <c r="P334" s="280" t="s">
        <v>730</v>
      </c>
      <c r="Q334" s="280" t="s">
        <v>730</v>
      </c>
      <c r="R334" s="280"/>
      <c r="S334" s="280" t="s">
        <v>730</v>
      </c>
      <c r="T334" s="280" t="s">
        <v>730</v>
      </c>
      <c r="U334" s="280" t="s">
        <v>26</v>
      </c>
      <c r="V334" s="280" t="s">
        <v>730</v>
      </c>
      <c r="W334" s="280" t="s">
        <v>758</v>
      </c>
      <c r="X334" s="280">
        <f t="shared" si="10"/>
        <v>5</v>
      </c>
      <c r="Y334" s="273"/>
      <c r="Z334" s="273"/>
    </row>
    <row r="335" ht="15.75" customHeight="1">
      <c r="A335" s="281"/>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73"/>
      <c r="Z335" s="273"/>
    </row>
    <row r="336" ht="15.75" customHeight="1">
      <c r="A336" s="281"/>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73"/>
      <c r="Z336" s="273"/>
    </row>
    <row r="337" ht="15.75" customHeight="1">
      <c r="A337" s="281"/>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73"/>
      <c r="Z337" s="273"/>
    </row>
    <row r="338" ht="15.75" customHeight="1">
      <c r="A338" s="281"/>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73"/>
      <c r="Z338" s="273"/>
    </row>
    <row r="339" ht="15.75" customHeight="1">
      <c r="A339" s="281"/>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73"/>
      <c r="Z339" s="273"/>
    </row>
    <row r="340" ht="15.75" customHeight="1">
      <c r="A340" s="281"/>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73"/>
      <c r="Z340" s="273"/>
    </row>
    <row r="341" ht="15.75" customHeight="1">
      <c r="A341" s="281"/>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73"/>
      <c r="Z341" s="273"/>
    </row>
    <row r="342" ht="15.75" customHeight="1">
      <c r="A342" s="281"/>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73"/>
      <c r="Z342" s="273"/>
    </row>
    <row r="343" ht="15.75" customHeight="1">
      <c r="A343" s="281"/>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73"/>
      <c r="Z343" s="273"/>
    </row>
    <row r="344" ht="15.75" customHeight="1">
      <c r="A344" s="281"/>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73"/>
      <c r="Z344" s="273"/>
    </row>
    <row r="345" ht="15.75" customHeight="1">
      <c r="A345" s="281"/>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73"/>
      <c r="Z345" s="273"/>
    </row>
    <row r="346" ht="15.75" customHeight="1">
      <c r="A346" s="281"/>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73"/>
      <c r="Z346" s="273"/>
    </row>
    <row r="347" ht="15.75" customHeight="1">
      <c r="A347" s="281"/>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73"/>
      <c r="Z347" s="273"/>
    </row>
    <row r="348" ht="15.75" customHeight="1">
      <c r="A348" s="281"/>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73"/>
      <c r="Z348" s="273"/>
    </row>
    <row r="349" ht="15.75" customHeight="1">
      <c r="A349" s="281"/>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73"/>
      <c r="Z349" s="273"/>
    </row>
    <row r="350" ht="15.75" customHeight="1">
      <c r="A350" s="281"/>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73"/>
      <c r="Z350" s="273"/>
    </row>
    <row r="351" ht="15.75" customHeight="1">
      <c r="A351" s="281"/>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73"/>
      <c r="Z351" s="273"/>
    </row>
    <row r="352" ht="15.75" customHeight="1">
      <c r="A352" s="281"/>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73"/>
      <c r="Z352" s="273"/>
    </row>
    <row r="353" ht="15.75" customHeight="1">
      <c r="A353" s="281"/>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73"/>
      <c r="Z353" s="273"/>
    </row>
    <row r="354" ht="15.75" customHeight="1">
      <c r="A354" s="281"/>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73"/>
      <c r="Z354" s="273"/>
    </row>
    <row r="355" ht="15.75" customHeight="1">
      <c r="A355" s="281"/>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73"/>
      <c r="Z355" s="273"/>
    </row>
    <row r="356" ht="15.75" customHeight="1">
      <c r="A356" s="281"/>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73"/>
      <c r="Z356" s="273"/>
    </row>
    <row r="357" ht="15.75" customHeight="1">
      <c r="A357" s="281"/>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73"/>
      <c r="Z357" s="273"/>
    </row>
    <row r="358" ht="15.75" customHeight="1">
      <c r="A358" s="281"/>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73"/>
      <c r="Z358" s="273"/>
    </row>
    <row r="359" ht="15.75" customHeight="1">
      <c r="A359" s="281"/>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73"/>
      <c r="Z359" s="273"/>
    </row>
    <row r="360" ht="15.75" customHeight="1">
      <c r="A360" s="281"/>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73"/>
      <c r="Z360" s="273"/>
    </row>
    <row r="361" ht="15.75" customHeight="1">
      <c r="A361" s="281"/>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73"/>
      <c r="Z361" s="273"/>
    </row>
    <row r="362" ht="15.75" customHeight="1">
      <c r="A362" s="281"/>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73"/>
      <c r="Z362" s="273"/>
    </row>
    <row r="363" ht="15.75" customHeight="1">
      <c r="A363" s="281"/>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73"/>
      <c r="Z363" s="273"/>
    </row>
    <row r="364" ht="15.75" customHeight="1">
      <c r="A364" s="281"/>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73"/>
      <c r="Z364" s="273"/>
    </row>
    <row r="365" ht="15.75" customHeight="1">
      <c r="A365" s="281"/>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73"/>
      <c r="Z365" s="273"/>
    </row>
    <row r="366" ht="15.75" customHeight="1">
      <c r="A366" s="281"/>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73"/>
      <c r="Z366" s="273"/>
    </row>
    <row r="367" ht="15.75" customHeight="1">
      <c r="A367" s="281"/>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73"/>
      <c r="Z367" s="273"/>
    </row>
    <row r="368" ht="15.75" customHeight="1">
      <c r="A368" s="281"/>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73"/>
      <c r="Z368" s="273"/>
    </row>
    <row r="369" ht="15.75" customHeight="1">
      <c r="A369" s="281"/>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73"/>
      <c r="Z369" s="273"/>
    </row>
    <row r="370" ht="15.75" customHeight="1">
      <c r="A370" s="281"/>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73"/>
      <c r="Z370" s="273"/>
    </row>
    <row r="371" ht="15.75" customHeight="1">
      <c r="A371" s="281"/>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73"/>
      <c r="Z371" s="273"/>
    </row>
    <row r="372" ht="15.75" customHeight="1">
      <c r="A372" s="281"/>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73"/>
      <c r="Z372" s="273"/>
    </row>
    <row r="373" ht="15.75" customHeight="1">
      <c r="A373" s="281"/>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73"/>
      <c r="Z373" s="273"/>
    </row>
    <row r="374" ht="15.75" customHeight="1">
      <c r="A374" s="281"/>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73"/>
      <c r="Z374" s="273"/>
    </row>
    <row r="375" ht="15.75" customHeight="1">
      <c r="A375" s="281"/>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73"/>
      <c r="Z375" s="273"/>
    </row>
    <row r="376" ht="15.75" customHeight="1">
      <c r="A376" s="281"/>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73"/>
      <c r="Z376" s="273"/>
    </row>
    <row r="377" ht="15.75" customHeight="1">
      <c r="A377" s="281"/>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73"/>
      <c r="Z377" s="273"/>
    </row>
    <row r="378" ht="15.75" customHeight="1">
      <c r="A378" s="281"/>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73"/>
      <c r="Z378" s="273"/>
    </row>
    <row r="379" ht="15.75" customHeight="1">
      <c r="A379" s="281"/>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73"/>
      <c r="Z379" s="273"/>
    </row>
    <row r="380" ht="15.75" customHeight="1">
      <c r="A380" s="281"/>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73"/>
      <c r="Z380" s="273"/>
    </row>
    <row r="381" ht="15.75" customHeight="1">
      <c r="A381" s="281"/>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73"/>
      <c r="Z381" s="273"/>
    </row>
    <row r="382" ht="15.75" customHeight="1">
      <c r="A382" s="281"/>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73"/>
      <c r="Z382" s="273"/>
    </row>
    <row r="383" ht="15.75" customHeight="1">
      <c r="A383" s="281"/>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73"/>
      <c r="Z383" s="273"/>
    </row>
    <row r="384" ht="15.75" customHeight="1">
      <c r="A384" s="281"/>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73"/>
      <c r="Z384" s="273"/>
    </row>
    <row r="385" ht="15.75" customHeight="1">
      <c r="A385" s="281"/>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73"/>
      <c r="Z385" s="273"/>
    </row>
    <row r="386" ht="15.75" customHeight="1">
      <c r="A386" s="281"/>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73"/>
      <c r="Z386" s="273"/>
    </row>
    <row r="387" ht="15.75" customHeight="1">
      <c r="A387" s="281"/>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73"/>
      <c r="Z387" s="273"/>
    </row>
    <row r="388" ht="15.75" customHeight="1">
      <c r="A388" s="281"/>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73"/>
      <c r="Z388" s="273"/>
    </row>
    <row r="389" ht="15.75" customHeight="1">
      <c r="A389" s="281"/>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73"/>
      <c r="Z389" s="273"/>
    </row>
    <row r="390" ht="15.75" customHeight="1">
      <c r="A390" s="281"/>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c r="Y390" s="273"/>
      <c r="Z390" s="273"/>
    </row>
    <row r="391" ht="15.75" customHeight="1">
      <c r="A391" s="281"/>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73"/>
      <c r="Z391" s="273"/>
    </row>
    <row r="392" ht="15.75" customHeight="1">
      <c r="A392" s="281"/>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73"/>
      <c r="Z392" s="273"/>
    </row>
    <row r="393" ht="15.75" customHeight="1">
      <c r="A393" s="281"/>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73"/>
      <c r="Z393" s="273"/>
    </row>
    <row r="394" ht="15.75" customHeight="1">
      <c r="A394" s="281"/>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73"/>
      <c r="Z394" s="273"/>
    </row>
    <row r="395" ht="15.75" customHeight="1">
      <c r="A395" s="281"/>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73"/>
      <c r="Z395" s="273"/>
    </row>
    <row r="396" ht="15.75" customHeight="1">
      <c r="A396" s="281"/>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73"/>
      <c r="Z396" s="273"/>
    </row>
    <row r="397" ht="15.75" customHeight="1">
      <c r="A397" s="281"/>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73"/>
      <c r="Z397" s="273"/>
    </row>
    <row r="398" ht="15.75" customHeight="1">
      <c r="A398" s="281"/>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73"/>
      <c r="Z398" s="273"/>
    </row>
    <row r="399" ht="15.75" customHeight="1">
      <c r="A399" s="281"/>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73"/>
      <c r="Z399" s="273"/>
    </row>
    <row r="400" ht="15.75" customHeight="1">
      <c r="A400" s="281"/>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73"/>
      <c r="Z400" s="273"/>
    </row>
    <row r="401" ht="15.75" customHeight="1">
      <c r="A401" s="281"/>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73"/>
      <c r="Z401" s="273"/>
    </row>
    <row r="402" ht="15.75" customHeight="1">
      <c r="A402" s="281"/>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73"/>
      <c r="Z402" s="273"/>
    </row>
    <row r="403" ht="15.75" customHeight="1">
      <c r="A403" s="281"/>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73"/>
      <c r="Z403" s="273"/>
    </row>
    <row r="404" ht="15.75" customHeight="1">
      <c r="A404" s="281"/>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73"/>
      <c r="Z404" s="273"/>
    </row>
    <row r="405" ht="15.75" customHeight="1">
      <c r="A405" s="281"/>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73"/>
      <c r="Z405" s="273"/>
    </row>
    <row r="406" ht="15.75" customHeight="1">
      <c r="A406" s="281"/>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73"/>
      <c r="Z406" s="273"/>
    </row>
    <row r="407" ht="15.75" customHeight="1">
      <c r="A407" s="281"/>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73"/>
      <c r="Z407" s="273"/>
    </row>
    <row r="408" ht="15.75" customHeight="1">
      <c r="A408" s="281"/>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73"/>
      <c r="Z408" s="273"/>
    </row>
    <row r="409" ht="15.75" customHeight="1">
      <c r="A409" s="281"/>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73"/>
      <c r="Z409" s="273"/>
    </row>
    <row r="410" ht="15.75" customHeight="1">
      <c r="A410" s="281"/>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73"/>
      <c r="Z410" s="273"/>
    </row>
    <row r="411" ht="15.75" customHeight="1">
      <c r="A411" s="281"/>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73"/>
      <c r="Z411" s="273"/>
    </row>
    <row r="412" ht="15.75" customHeight="1">
      <c r="A412" s="281"/>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73"/>
      <c r="Z412" s="273"/>
    </row>
    <row r="413" ht="15.75" customHeight="1">
      <c r="A413" s="281"/>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73"/>
      <c r="Z413" s="273"/>
    </row>
    <row r="414" ht="15.75" customHeight="1">
      <c r="A414" s="281"/>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73"/>
      <c r="Z414" s="273"/>
    </row>
    <row r="415" ht="15.75" customHeight="1">
      <c r="A415" s="281"/>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73"/>
      <c r="Z415" s="273"/>
    </row>
    <row r="416" ht="15.75" customHeight="1">
      <c r="A416" s="281"/>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73"/>
      <c r="Z416" s="273"/>
    </row>
    <row r="417" ht="15.75" customHeight="1">
      <c r="A417" s="281"/>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73"/>
      <c r="Z417" s="273"/>
    </row>
    <row r="418" ht="15.75" customHeight="1">
      <c r="A418" s="281"/>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73"/>
      <c r="Z418" s="273"/>
    </row>
    <row r="419" ht="15.75" customHeight="1">
      <c r="A419" s="281"/>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73"/>
      <c r="Z419" s="273"/>
    </row>
    <row r="420" ht="15.75" customHeight="1">
      <c r="A420" s="281"/>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73"/>
      <c r="Z420" s="273"/>
    </row>
    <row r="421" ht="15.75" customHeight="1">
      <c r="A421" s="281"/>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73"/>
      <c r="Z421" s="273"/>
    </row>
    <row r="422" ht="15.75" customHeight="1">
      <c r="A422" s="281"/>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73"/>
      <c r="Z422" s="273"/>
    </row>
    <row r="423" ht="15.75" customHeight="1">
      <c r="A423" s="281"/>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73"/>
      <c r="Z423" s="273"/>
    </row>
    <row r="424" ht="15.75" customHeight="1">
      <c r="A424" s="281"/>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73"/>
      <c r="Z424" s="273"/>
    </row>
    <row r="425" ht="15.75" customHeight="1">
      <c r="A425" s="281"/>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73"/>
      <c r="Z425" s="273"/>
    </row>
    <row r="426" ht="15.75" customHeight="1">
      <c r="A426" s="281"/>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73"/>
      <c r="Z426" s="273"/>
    </row>
    <row r="427" ht="15.75" customHeight="1">
      <c r="A427" s="281"/>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73"/>
      <c r="Z427" s="273"/>
    </row>
    <row r="428" ht="15.75" customHeight="1">
      <c r="A428" s="281"/>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73"/>
      <c r="Z428" s="273"/>
    </row>
    <row r="429" ht="15.75" customHeight="1">
      <c r="A429" s="281"/>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73"/>
      <c r="Z429" s="273"/>
    </row>
    <row r="430" ht="15.75" customHeight="1">
      <c r="A430" s="281"/>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73"/>
      <c r="Z430" s="273"/>
    </row>
    <row r="431" ht="15.75" customHeight="1">
      <c r="A431" s="281"/>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73"/>
      <c r="Z431" s="273"/>
    </row>
    <row r="432" ht="15.75" customHeight="1">
      <c r="A432" s="281"/>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73"/>
      <c r="Z432" s="273"/>
    </row>
    <row r="433" ht="15.75" customHeight="1">
      <c r="A433" s="281"/>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73"/>
      <c r="Z433" s="273"/>
    </row>
    <row r="434" ht="15.75" customHeight="1">
      <c r="A434" s="281"/>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73"/>
      <c r="Z434" s="273"/>
    </row>
    <row r="435" ht="15.75" customHeight="1">
      <c r="A435" s="281"/>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73"/>
      <c r="Z435" s="273"/>
    </row>
    <row r="436" ht="15.75" customHeight="1">
      <c r="A436" s="281"/>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73"/>
      <c r="Z436" s="273"/>
    </row>
    <row r="437" ht="15.75" customHeight="1">
      <c r="A437" s="281"/>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73"/>
      <c r="Z437" s="273"/>
    </row>
    <row r="438" ht="15.75" customHeight="1">
      <c r="A438" s="281"/>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73"/>
      <c r="Z438" s="273"/>
    </row>
    <row r="439" ht="15.75" customHeight="1">
      <c r="A439" s="281"/>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73"/>
      <c r="Z439" s="273"/>
    </row>
    <row r="440" ht="15.75" customHeight="1">
      <c r="A440" s="281"/>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73"/>
      <c r="Z440" s="273"/>
    </row>
    <row r="441" ht="15.75" customHeight="1">
      <c r="A441" s="281"/>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73"/>
      <c r="Z441" s="273"/>
    </row>
    <row r="442" ht="15.75" customHeight="1">
      <c r="A442" s="281"/>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73"/>
      <c r="Z442" s="273"/>
    </row>
    <row r="443" ht="15.75" customHeight="1">
      <c r="A443" s="281"/>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73"/>
      <c r="Z443" s="273"/>
    </row>
    <row r="444" ht="15.75" customHeight="1">
      <c r="A444" s="281"/>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73"/>
      <c r="Z444" s="273"/>
    </row>
    <row r="445" ht="15.75" customHeight="1">
      <c r="A445" s="281"/>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73"/>
      <c r="Z445" s="273"/>
    </row>
    <row r="446" ht="15.75" customHeight="1">
      <c r="A446" s="281"/>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73"/>
      <c r="Z446" s="273"/>
    </row>
    <row r="447" ht="15.75" customHeight="1">
      <c r="A447" s="281"/>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73"/>
      <c r="Z447" s="273"/>
    </row>
    <row r="448" ht="15.75" customHeight="1">
      <c r="A448" s="281"/>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73"/>
      <c r="Z448" s="273"/>
    </row>
    <row r="449" ht="15.75" customHeight="1">
      <c r="A449" s="281"/>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73"/>
      <c r="Z449" s="273"/>
    </row>
    <row r="450" ht="15.75" customHeight="1">
      <c r="A450" s="281"/>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73"/>
      <c r="Z450" s="273"/>
    </row>
    <row r="451" ht="15.75" customHeight="1">
      <c r="A451" s="281"/>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73"/>
      <c r="Z451" s="273"/>
    </row>
    <row r="452" ht="15.75" customHeight="1">
      <c r="A452" s="281"/>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73"/>
      <c r="Z452" s="273"/>
    </row>
    <row r="453" ht="15.75" customHeight="1">
      <c r="A453" s="281"/>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73"/>
      <c r="Z453" s="273"/>
    </row>
    <row r="454" ht="15.75" customHeight="1">
      <c r="A454" s="281"/>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73"/>
      <c r="Z454" s="273"/>
    </row>
    <row r="455" ht="15.75" customHeight="1">
      <c r="A455" s="281"/>
      <c r="B455" s="281"/>
      <c r="C455" s="281"/>
      <c r="D455" s="281"/>
      <c r="E455" s="281"/>
      <c r="F455" s="281"/>
      <c r="G455" s="281"/>
      <c r="H455" s="281"/>
      <c r="I455" s="281"/>
      <c r="J455" s="281"/>
      <c r="K455" s="281"/>
      <c r="L455" s="281"/>
      <c r="M455" s="281"/>
      <c r="N455" s="281"/>
      <c r="O455" s="281"/>
      <c r="P455" s="281"/>
      <c r="Q455" s="281"/>
      <c r="R455" s="281"/>
      <c r="S455" s="281"/>
      <c r="T455" s="281"/>
      <c r="U455" s="281"/>
      <c r="V455" s="281"/>
      <c r="W455" s="281"/>
      <c r="X455" s="281"/>
      <c r="Y455" s="273"/>
      <c r="Z455" s="273"/>
    </row>
    <row r="456" ht="15.75" customHeight="1">
      <c r="A456" s="281"/>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73"/>
      <c r="Z456" s="273"/>
    </row>
    <row r="457" ht="15.75" customHeight="1">
      <c r="A457" s="281"/>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73"/>
      <c r="Z457" s="273"/>
    </row>
    <row r="458" ht="15.75" customHeight="1">
      <c r="A458" s="281"/>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73"/>
      <c r="Z458" s="273"/>
    </row>
    <row r="459" ht="15.75" customHeight="1">
      <c r="A459" s="281"/>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73"/>
      <c r="Z459" s="273"/>
    </row>
    <row r="460" ht="15.75" customHeight="1">
      <c r="A460" s="281"/>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73"/>
      <c r="Z460" s="273"/>
    </row>
    <row r="461" ht="15.75" customHeight="1">
      <c r="A461" s="281"/>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73"/>
      <c r="Z461" s="273"/>
    </row>
    <row r="462" ht="15.75" customHeight="1">
      <c r="A462" s="281"/>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73"/>
      <c r="Z462" s="273"/>
    </row>
    <row r="463" ht="15.75" customHeight="1">
      <c r="A463" s="281"/>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73"/>
      <c r="Z463" s="273"/>
    </row>
    <row r="464" ht="15.75" customHeight="1">
      <c r="A464" s="281"/>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73"/>
      <c r="Z464" s="273"/>
    </row>
    <row r="465" ht="15.75" customHeight="1">
      <c r="A465" s="281"/>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73"/>
      <c r="Z465" s="273"/>
    </row>
    <row r="466" ht="15.75" customHeight="1">
      <c r="A466" s="281"/>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73"/>
      <c r="Z466" s="273"/>
    </row>
    <row r="467" ht="15.75" customHeight="1">
      <c r="A467" s="281"/>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73"/>
      <c r="Z467" s="273"/>
    </row>
    <row r="468" ht="15.75" customHeight="1">
      <c r="A468" s="281"/>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73"/>
      <c r="Z468" s="273"/>
    </row>
    <row r="469" ht="15.75" customHeight="1">
      <c r="A469" s="281"/>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73"/>
      <c r="Z469" s="273"/>
    </row>
    <row r="470" ht="15.75" customHeight="1">
      <c r="A470" s="281"/>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73"/>
      <c r="Z470" s="273"/>
    </row>
    <row r="471" ht="15.75" customHeight="1">
      <c r="A471" s="281"/>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73"/>
      <c r="Z471" s="273"/>
    </row>
    <row r="472" ht="15.75" customHeight="1">
      <c r="A472" s="281"/>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73"/>
      <c r="Z472" s="273"/>
    </row>
    <row r="473" ht="15.75" customHeight="1">
      <c r="A473" s="281"/>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73"/>
      <c r="Z473" s="273"/>
    </row>
    <row r="474" ht="15.75" customHeight="1">
      <c r="A474" s="281"/>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73"/>
      <c r="Z474" s="273"/>
    </row>
    <row r="475" ht="15.75" customHeight="1">
      <c r="A475" s="281"/>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73"/>
      <c r="Z475" s="273"/>
    </row>
    <row r="476" ht="15.75" customHeight="1">
      <c r="A476" s="281"/>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73"/>
      <c r="Z476" s="273"/>
    </row>
    <row r="477" ht="15.75" customHeight="1">
      <c r="A477" s="281"/>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73"/>
      <c r="Z477" s="273"/>
    </row>
    <row r="478" ht="15.75" customHeight="1">
      <c r="A478" s="281"/>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73"/>
      <c r="Z478" s="273"/>
    </row>
    <row r="479" ht="15.75" customHeight="1">
      <c r="A479" s="281"/>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73"/>
      <c r="Z479" s="273"/>
    </row>
    <row r="480" ht="15.75" customHeight="1">
      <c r="A480" s="281"/>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73"/>
      <c r="Z480" s="273"/>
    </row>
    <row r="481" ht="15.75" customHeight="1">
      <c r="A481" s="281"/>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73"/>
      <c r="Z481" s="273"/>
    </row>
    <row r="482" ht="15.75" customHeight="1">
      <c r="A482" s="281"/>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73"/>
      <c r="Z482" s="273"/>
    </row>
    <row r="483" ht="15.75" customHeight="1">
      <c r="A483" s="281"/>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73"/>
      <c r="Z483" s="273"/>
    </row>
    <row r="484" ht="15.75" customHeight="1">
      <c r="A484" s="281"/>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73"/>
      <c r="Z484" s="273"/>
    </row>
    <row r="485" ht="15.75" customHeight="1">
      <c r="A485" s="281"/>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73"/>
      <c r="Z485" s="273"/>
    </row>
    <row r="486" ht="15.75" customHeight="1">
      <c r="A486" s="281"/>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73"/>
      <c r="Z486" s="273"/>
    </row>
    <row r="487" ht="15.75" customHeight="1">
      <c r="A487" s="281"/>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73"/>
      <c r="Z487" s="273"/>
    </row>
    <row r="488" ht="15.75" customHeight="1">
      <c r="A488" s="281"/>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73"/>
      <c r="Z488" s="273"/>
    </row>
    <row r="489" ht="15.75" customHeight="1">
      <c r="A489" s="281"/>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73"/>
      <c r="Z489" s="273"/>
    </row>
    <row r="490" ht="15.75" customHeight="1">
      <c r="A490" s="281"/>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73"/>
      <c r="Z490" s="273"/>
    </row>
    <row r="491" ht="15.75" customHeight="1">
      <c r="A491" s="281"/>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73"/>
      <c r="Z491" s="273"/>
    </row>
    <row r="492" ht="15.75" customHeight="1">
      <c r="A492" s="281"/>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73"/>
      <c r="Z492" s="273"/>
    </row>
    <row r="493" ht="15.75" customHeight="1">
      <c r="A493" s="281"/>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73"/>
      <c r="Z493" s="273"/>
    </row>
    <row r="494" ht="15.75" customHeight="1">
      <c r="A494" s="281"/>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73"/>
      <c r="Z494" s="273"/>
    </row>
    <row r="495" ht="15.75" customHeight="1">
      <c r="A495" s="281"/>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73"/>
      <c r="Z495" s="273"/>
    </row>
    <row r="496" ht="15.75" customHeight="1">
      <c r="A496" s="281"/>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73"/>
      <c r="Z496" s="273"/>
    </row>
    <row r="497" ht="15.75" customHeight="1">
      <c r="A497" s="281"/>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73"/>
      <c r="Z497" s="273"/>
    </row>
    <row r="498" ht="15.75" customHeight="1">
      <c r="A498" s="281"/>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73"/>
      <c r="Z498" s="273"/>
    </row>
    <row r="499" ht="15.75" customHeight="1">
      <c r="A499" s="281"/>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73"/>
      <c r="Z499" s="273"/>
    </row>
    <row r="500" ht="15.75" customHeight="1">
      <c r="A500" s="281"/>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73"/>
      <c r="Z500" s="273"/>
    </row>
    <row r="501" ht="15.75" customHeight="1">
      <c r="A501" s="281"/>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73"/>
      <c r="Z501" s="273"/>
    </row>
    <row r="502" ht="15.75" customHeight="1">
      <c r="A502" s="281"/>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73"/>
      <c r="Z502" s="273"/>
    </row>
    <row r="503" ht="15.75" customHeight="1">
      <c r="A503" s="281"/>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73"/>
      <c r="Z503" s="273"/>
    </row>
    <row r="504" ht="15.75" customHeight="1">
      <c r="A504" s="281"/>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73"/>
      <c r="Z504" s="273"/>
    </row>
    <row r="505" ht="15.75" customHeight="1">
      <c r="A505" s="281"/>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73"/>
      <c r="Z505" s="273"/>
    </row>
    <row r="506" ht="15.75" customHeight="1">
      <c r="A506" s="281"/>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73"/>
      <c r="Z506" s="273"/>
    </row>
    <row r="507" ht="15.75" customHeight="1">
      <c r="A507" s="281"/>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73"/>
      <c r="Z507" s="273"/>
    </row>
    <row r="508" ht="15.75" customHeight="1">
      <c r="A508" s="281"/>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73"/>
      <c r="Z508" s="273"/>
    </row>
    <row r="509" ht="15.75" customHeight="1">
      <c r="A509" s="281"/>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73"/>
      <c r="Z509" s="273"/>
    </row>
    <row r="510" ht="15.75" customHeight="1">
      <c r="A510" s="281"/>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73"/>
      <c r="Z510" s="273"/>
    </row>
    <row r="511" ht="15.75" customHeight="1">
      <c r="A511" s="281"/>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73"/>
      <c r="Z511" s="273"/>
    </row>
    <row r="512" ht="15.75" customHeight="1">
      <c r="A512" s="281"/>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73"/>
      <c r="Z512" s="273"/>
    </row>
    <row r="513" ht="15.75" customHeight="1">
      <c r="A513" s="281"/>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73"/>
      <c r="Z513" s="273"/>
    </row>
    <row r="514" ht="15.75" customHeight="1">
      <c r="A514" s="281"/>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73"/>
      <c r="Z514" s="273"/>
    </row>
    <row r="515" ht="15.75" customHeight="1">
      <c r="A515" s="281"/>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73"/>
      <c r="Z515" s="273"/>
    </row>
    <row r="516" ht="15.75" customHeight="1">
      <c r="A516" s="281"/>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73"/>
      <c r="Z516" s="273"/>
    </row>
    <row r="517" ht="15.75" customHeight="1">
      <c r="A517" s="281"/>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73"/>
      <c r="Z517" s="273"/>
    </row>
    <row r="518" ht="15.75" customHeight="1">
      <c r="A518" s="281"/>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73"/>
      <c r="Z518" s="273"/>
    </row>
    <row r="519" ht="15.75" customHeight="1">
      <c r="A519" s="281"/>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73"/>
      <c r="Z519" s="273"/>
    </row>
    <row r="520" ht="15.75" customHeight="1">
      <c r="A520" s="281"/>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73"/>
      <c r="Z520" s="273"/>
    </row>
    <row r="521" ht="15.75" customHeight="1">
      <c r="A521" s="281"/>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73"/>
      <c r="Z521" s="273"/>
    </row>
    <row r="522" ht="15.75" customHeight="1">
      <c r="A522" s="281"/>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73"/>
      <c r="Z522" s="273"/>
    </row>
    <row r="523" ht="15.75" customHeight="1">
      <c r="A523" s="281"/>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73"/>
      <c r="Z523" s="273"/>
    </row>
    <row r="524" ht="15.75" customHeight="1">
      <c r="A524" s="281"/>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73"/>
      <c r="Z524" s="273"/>
    </row>
    <row r="525" ht="15.75" customHeight="1">
      <c r="A525" s="281"/>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73"/>
      <c r="Z525" s="273"/>
    </row>
    <row r="526" ht="15.75" customHeight="1">
      <c r="A526" s="281"/>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73"/>
      <c r="Z526" s="273"/>
    </row>
    <row r="527" ht="15.75" customHeight="1">
      <c r="A527" s="281"/>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73"/>
      <c r="Z527" s="273"/>
    </row>
    <row r="528" ht="15.75" customHeight="1">
      <c r="A528" s="281"/>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73"/>
      <c r="Z528" s="273"/>
    </row>
    <row r="529" ht="15.75" customHeight="1">
      <c r="A529" s="281"/>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73"/>
      <c r="Z529" s="273"/>
    </row>
    <row r="530" ht="15.75" customHeight="1">
      <c r="A530" s="281"/>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73"/>
      <c r="Z530" s="273"/>
    </row>
    <row r="531" ht="15.75" customHeight="1">
      <c r="A531" s="281"/>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73"/>
      <c r="Z531" s="273"/>
    </row>
    <row r="532" ht="15.75" customHeight="1">
      <c r="A532" s="281"/>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73"/>
      <c r="Z532" s="273"/>
    </row>
    <row r="533" ht="15.75" customHeight="1">
      <c r="A533" s="281"/>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73"/>
      <c r="Z533" s="273"/>
    </row>
    <row r="534" ht="15.75" customHeight="1">
      <c r="A534" s="281"/>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73"/>
      <c r="Z534" s="273"/>
    </row>
    <row r="535" ht="15.75" customHeight="1">
      <c r="A535" s="273"/>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row>
    <row r="536" ht="15.75" customHeight="1">
      <c r="A536" s="273"/>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row>
    <row r="537" ht="15.75" customHeight="1">
      <c r="A537" s="273"/>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row>
    <row r="538" ht="15.75" customHeight="1">
      <c r="A538" s="273"/>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row>
    <row r="539" ht="15.75" customHeight="1">
      <c r="A539" s="273"/>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row>
    <row r="540" ht="15.75" customHeight="1">
      <c r="A540" s="273"/>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row>
    <row r="541" ht="15.75" customHeight="1">
      <c r="A541" s="273"/>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row>
    <row r="542" ht="15.75" customHeight="1">
      <c r="A542" s="273"/>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row>
    <row r="543" ht="15.75" customHeight="1">
      <c r="A543" s="273"/>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row>
    <row r="544" ht="15.75" customHeight="1">
      <c r="A544" s="273"/>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row>
    <row r="545" ht="15.75" customHeight="1">
      <c r="A545" s="273"/>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row>
    <row r="546" ht="15.75" customHeight="1">
      <c r="A546" s="273"/>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row>
    <row r="547" ht="15.75" customHeight="1">
      <c r="A547" s="273"/>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row>
    <row r="548" ht="15.75" customHeight="1">
      <c r="A548" s="273"/>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row>
    <row r="549" ht="15.75" customHeight="1">
      <c r="A549" s="273"/>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row>
    <row r="550" ht="15.75" customHeight="1">
      <c r="A550" s="273"/>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row>
    <row r="551" ht="15.75" customHeight="1">
      <c r="A551" s="273"/>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row>
    <row r="552" ht="15.75" customHeight="1">
      <c r="A552" s="273"/>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row>
    <row r="553" ht="15.75" customHeight="1">
      <c r="A553" s="273"/>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row>
    <row r="554" ht="15.75" customHeight="1">
      <c r="A554" s="273"/>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row>
    <row r="555" ht="15.75" customHeight="1">
      <c r="A555" s="273"/>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row>
    <row r="556" ht="15.75" customHeight="1">
      <c r="A556" s="273"/>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row>
    <row r="557" ht="15.75" customHeight="1">
      <c r="A557" s="273"/>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row>
    <row r="558" ht="15.75" customHeight="1">
      <c r="A558" s="273"/>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row>
    <row r="559" ht="15.75" customHeight="1">
      <c r="A559" s="273"/>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row>
    <row r="560" ht="15.75" customHeight="1">
      <c r="A560" s="273"/>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row>
    <row r="561" ht="15.75" customHeight="1">
      <c r="A561" s="273"/>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row>
    <row r="562" ht="15.75" customHeight="1">
      <c r="A562" s="273"/>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row>
    <row r="563" ht="15.75" customHeight="1">
      <c r="A563" s="273"/>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row>
    <row r="564" ht="15.75" customHeight="1">
      <c r="A564" s="273"/>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row>
    <row r="565" ht="15.75" customHeight="1">
      <c r="A565" s="273"/>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row>
    <row r="566" ht="15.75" customHeight="1">
      <c r="A566" s="273"/>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row>
    <row r="567" ht="15.75" customHeight="1">
      <c r="A567" s="273"/>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row>
    <row r="568" ht="15.75" customHeight="1">
      <c r="A568" s="273"/>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row>
    <row r="569" ht="15.75" customHeight="1">
      <c r="A569" s="273"/>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row>
    <row r="570" ht="15.75" customHeight="1">
      <c r="A570" s="273"/>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row>
    <row r="571" ht="15.75" customHeight="1">
      <c r="A571" s="273"/>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row>
    <row r="572" ht="15.75" customHeight="1">
      <c r="A572" s="273"/>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row>
    <row r="573" ht="15.75" customHeight="1">
      <c r="A573" s="273"/>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row>
    <row r="574" ht="15.75" customHeight="1">
      <c r="A574" s="273"/>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row>
    <row r="575" ht="15.75" customHeight="1">
      <c r="A575" s="273"/>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row>
    <row r="576" ht="15.75" customHeight="1">
      <c r="A576" s="273"/>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row>
    <row r="577" ht="15.75" customHeight="1">
      <c r="A577" s="273"/>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row>
    <row r="578" ht="15.75" customHeight="1">
      <c r="A578" s="273"/>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row>
    <row r="579" ht="15.75" customHeight="1">
      <c r="A579" s="273"/>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row>
    <row r="580" ht="15.75" customHeight="1">
      <c r="A580" s="273"/>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row>
    <row r="581" ht="15.75" customHeight="1">
      <c r="A581" s="273"/>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row>
    <row r="582" ht="15.75" customHeight="1">
      <c r="A582" s="273"/>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row>
    <row r="583" ht="15.75" customHeight="1">
      <c r="A583" s="273"/>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row>
    <row r="584" ht="15.75" customHeight="1">
      <c r="A584" s="273"/>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row>
    <row r="585" ht="15.75" customHeight="1">
      <c r="A585" s="273"/>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row>
    <row r="586" ht="15.75" customHeight="1">
      <c r="A586" s="273"/>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row>
    <row r="587" ht="15.75" customHeight="1">
      <c r="A587" s="273"/>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row>
    <row r="588" ht="15.75" customHeight="1">
      <c r="A588" s="273"/>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row>
    <row r="589" ht="15.75" customHeight="1">
      <c r="A589" s="273"/>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row>
    <row r="590" ht="15.75" customHeight="1">
      <c r="A590" s="273"/>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row>
    <row r="591" ht="15.75" customHeight="1">
      <c r="A591" s="273"/>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row>
    <row r="592" ht="15.75" customHeight="1">
      <c r="A592" s="273"/>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row>
    <row r="593" ht="15.75" customHeight="1">
      <c r="A593" s="273"/>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row>
    <row r="594" ht="15.75" customHeight="1">
      <c r="A594" s="273"/>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row>
    <row r="595" ht="15.75" customHeight="1">
      <c r="A595" s="273"/>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row>
    <row r="596" ht="15.75" customHeight="1">
      <c r="A596" s="273"/>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row>
    <row r="597" ht="15.75" customHeight="1">
      <c r="A597" s="273"/>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row>
    <row r="598" ht="15.75" customHeight="1">
      <c r="A598" s="273"/>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row>
    <row r="599" ht="15.75" customHeight="1">
      <c r="A599" s="273"/>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row>
    <row r="600" ht="15.75" customHeight="1">
      <c r="A600" s="273"/>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row>
    <row r="601" ht="15.75" customHeight="1">
      <c r="A601" s="273"/>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row>
    <row r="602" ht="15.75" customHeight="1">
      <c r="A602" s="273"/>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row>
    <row r="603" ht="15.75" customHeight="1">
      <c r="A603" s="273"/>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row>
    <row r="604" ht="15.75" customHeight="1">
      <c r="A604" s="273"/>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row>
    <row r="605" ht="15.75" customHeight="1">
      <c r="A605" s="273"/>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row>
    <row r="606" ht="15.75" customHeight="1">
      <c r="A606" s="273"/>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row>
    <row r="607" ht="15.75" customHeight="1">
      <c r="A607" s="273"/>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row>
    <row r="608" ht="15.75" customHeight="1">
      <c r="A608" s="273"/>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row>
    <row r="609" ht="15.75" customHeight="1">
      <c r="A609" s="273"/>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row>
    <row r="610" ht="15.75" customHeight="1">
      <c r="A610" s="273"/>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row>
    <row r="611" ht="15.75" customHeight="1">
      <c r="A611" s="273"/>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row>
    <row r="612" ht="15.75" customHeight="1">
      <c r="A612" s="273"/>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row>
    <row r="613" ht="15.75" customHeight="1">
      <c r="A613" s="273"/>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row>
    <row r="614" ht="15.75" customHeight="1">
      <c r="A614" s="273"/>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row>
    <row r="615" ht="15.75" customHeight="1">
      <c r="A615" s="273"/>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row>
    <row r="616" ht="15.75" customHeight="1">
      <c r="A616" s="273"/>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row>
    <row r="617" ht="15.75" customHeight="1">
      <c r="A617" s="273"/>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row>
    <row r="618" ht="15.75" customHeight="1">
      <c r="A618" s="273"/>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row>
    <row r="619" ht="15.75" customHeight="1">
      <c r="A619" s="273"/>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row>
    <row r="620" ht="15.75" customHeight="1">
      <c r="A620" s="273"/>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row>
    <row r="621" ht="15.75" customHeight="1">
      <c r="A621" s="273"/>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row>
    <row r="622" ht="15.75" customHeight="1">
      <c r="A622" s="273"/>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row>
    <row r="623" ht="15.75" customHeight="1">
      <c r="A623" s="273"/>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row>
    <row r="624" ht="15.75" customHeight="1">
      <c r="A624" s="273"/>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row>
    <row r="625" ht="15.75" customHeight="1">
      <c r="A625" s="273"/>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row>
    <row r="626" ht="15.75" customHeight="1">
      <c r="A626" s="273"/>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row>
    <row r="627" ht="15.75" customHeight="1">
      <c r="A627" s="273"/>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row>
    <row r="628" ht="15.75" customHeight="1">
      <c r="A628" s="273"/>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row>
    <row r="629" ht="15.75" customHeight="1">
      <c r="A629" s="273"/>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row>
    <row r="630" ht="15.75" customHeight="1">
      <c r="A630" s="273"/>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row>
    <row r="631" ht="15.75" customHeight="1">
      <c r="A631" s="273"/>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row>
    <row r="632" ht="15.75" customHeight="1">
      <c r="A632" s="273"/>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row>
    <row r="633" ht="15.75" customHeight="1">
      <c r="A633" s="273"/>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row>
    <row r="634" ht="15.75" customHeight="1">
      <c r="A634" s="273"/>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row>
    <row r="635" ht="15.75" customHeight="1">
      <c r="A635" s="273"/>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row>
    <row r="636" ht="15.75" customHeight="1">
      <c r="A636" s="273"/>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row>
    <row r="637" ht="15.75" customHeight="1">
      <c r="A637" s="273"/>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row>
    <row r="638" ht="15.75" customHeight="1">
      <c r="A638" s="273"/>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row>
    <row r="639" ht="15.75" customHeight="1">
      <c r="A639" s="273"/>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row>
    <row r="640" ht="15.75" customHeight="1">
      <c r="A640" s="273"/>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row>
    <row r="641" ht="15.75" customHeight="1">
      <c r="A641" s="273"/>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row>
    <row r="642" ht="15.75" customHeight="1">
      <c r="A642" s="273"/>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row>
    <row r="643" ht="15.75" customHeight="1">
      <c r="A643" s="273"/>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row>
    <row r="644" ht="15.75" customHeight="1">
      <c r="A644" s="273"/>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row>
    <row r="645" ht="15.75" customHeight="1">
      <c r="A645" s="273"/>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row>
    <row r="646" ht="15.75" customHeight="1">
      <c r="A646" s="273"/>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row>
    <row r="647" ht="15.75" customHeight="1">
      <c r="A647" s="273"/>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row>
    <row r="648" ht="15.75" customHeight="1">
      <c r="A648" s="273"/>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row>
    <row r="649" ht="15.75" customHeight="1">
      <c r="A649" s="273"/>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row>
    <row r="650" ht="15.75" customHeight="1">
      <c r="A650" s="273"/>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row>
    <row r="651" ht="15.75" customHeight="1">
      <c r="A651" s="273"/>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row>
    <row r="652" ht="15.75" customHeight="1">
      <c r="A652" s="273"/>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row>
    <row r="653" ht="15.75" customHeight="1">
      <c r="A653" s="273"/>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row>
    <row r="654" ht="15.75" customHeight="1">
      <c r="A654" s="273"/>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row>
    <row r="655" ht="15.75" customHeight="1">
      <c r="A655" s="273"/>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row>
    <row r="656" ht="15.75" customHeight="1">
      <c r="A656" s="273"/>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row>
    <row r="657" ht="15.75" customHeight="1">
      <c r="A657" s="273"/>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row>
    <row r="658" ht="15.75" customHeight="1">
      <c r="A658" s="273"/>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row>
    <row r="659" ht="15.75" customHeight="1">
      <c r="A659" s="273"/>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row>
    <row r="660" ht="15.75" customHeight="1">
      <c r="A660" s="273"/>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row>
    <row r="661" ht="15.75" customHeight="1">
      <c r="A661" s="273"/>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row>
    <row r="662" ht="15.75" customHeight="1">
      <c r="A662" s="273"/>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row>
    <row r="663" ht="15.75" customHeight="1">
      <c r="A663" s="273"/>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row>
    <row r="664" ht="15.75" customHeight="1">
      <c r="A664" s="273"/>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row>
    <row r="665" ht="15.75" customHeight="1">
      <c r="A665" s="273"/>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row>
    <row r="666" ht="15.75" customHeight="1">
      <c r="A666" s="273"/>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row>
    <row r="667" ht="15.75" customHeight="1">
      <c r="A667" s="273"/>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row>
    <row r="668" ht="15.75" customHeight="1">
      <c r="A668" s="273"/>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row>
    <row r="669" ht="15.75" customHeight="1">
      <c r="A669" s="273"/>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row>
    <row r="670" ht="15.75" customHeight="1">
      <c r="A670" s="273"/>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row>
    <row r="671" ht="15.75" customHeight="1">
      <c r="A671" s="273"/>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row>
    <row r="672" ht="15.75" customHeight="1">
      <c r="A672" s="273"/>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row>
    <row r="673" ht="15.75" customHeight="1">
      <c r="A673" s="273"/>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row>
    <row r="674" ht="15.75" customHeight="1">
      <c r="A674" s="273"/>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row>
    <row r="675" ht="15.75" customHeight="1">
      <c r="A675" s="273"/>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row>
    <row r="676" ht="15.75" customHeight="1">
      <c r="A676" s="273"/>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row>
    <row r="677" ht="15.75" customHeight="1">
      <c r="A677" s="273"/>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row>
    <row r="678" ht="15.75" customHeight="1">
      <c r="A678" s="273"/>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row>
    <row r="679" ht="15.75" customHeight="1">
      <c r="A679" s="273"/>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row>
    <row r="680" ht="15.75" customHeight="1">
      <c r="A680" s="273"/>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row>
    <row r="681" ht="15.75" customHeight="1">
      <c r="A681" s="273"/>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row>
    <row r="682" ht="15.75" customHeight="1">
      <c r="A682" s="273"/>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row>
    <row r="683" ht="15.75" customHeight="1">
      <c r="A683" s="273"/>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row>
    <row r="684" ht="15.75" customHeight="1">
      <c r="A684" s="273"/>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row>
    <row r="685" ht="15.75" customHeight="1">
      <c r="A685" s="273"/>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row>
    <row r="686" ht="15.75" customHeight="1">
      <c r="A686" s="273"/>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row>
    <row r="687" ht="15.75" customHeight="1">
      <c r="A687" s="273"/>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row>
    <row r="688" ht="15.75" customHeight="1">
      <c r="A688" s="273"/>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row>
    <row r="689" ht="15.75" customHeight="1">
      <c r="A689" s="273"/>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row>
    <row r="690" ht="15.75" customHeight="1">
      <c r="A690" s="273"/>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row>
    <row r="691" ht="15.75" customHeight="1">
      <c r="A691" s="273"/>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row>
    <row r="692" ht="15.75" customHeight="1">
      <c r="A692" s="273"/>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row>
    <row r="693" ht="15.75" customHeight="1">
      <c r="A693" s="273"/>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row>
    <row r="694" ht="15.75" customHeight="1">
      <c r="A694" s="273"/>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row>
    <row r="695" ht="15.75" customHeight="1">
      <c r="A695" s="273"/>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row>
    <row r="696" ht="15.75" customHeight="1">
      <c r="A696" s="273"/>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row>
    <row r="697" ht="15.75" customHeight="1">
      <c r="A697" s="273"/>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row>
    <row r="698" ht="15.75" customHeight="1">
      <c r="A698" s="273"/>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row>
    <row r="699" ht="15.75" customHeight="1">
      <c r="A699" s="273"/>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row>
    <row r="700" ht="15.75" customHeight="1">
      <c r="A700" s="273"/>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row>
    <row r="701" ht="15.75" customHeight="1">
      <c r="A701" s="273"/>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row>
    <row r="702" ht="15.75" customHeight="1">
      <c r="A702" s="273"/>
      <c r="B702" s="273"/>
      <c r="C702" s="27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row>
    <row r="703" ht="15.75" customHeight="1">
      <c r="A703" s="273"/>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row>
    <row r="704" ht="15.75" customHeight="1">
      <c r="A704" s="273"/>
      <c r="B704" s="273"/>
      <c r="C704" s="27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row>
    <row r="705" ht="15.75" customHeight="1">
      <c r="A705" s="273"/>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row>
    <row r="706" ht="15.75" customHeight="1">
      <c r="A706" s="273"/>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row>
    <row r="707" ht="15.75" customHeight="1">
      <c r="A707" s="273"/>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row>
    <row r="708" ht="15.75" customHeight="1">
      <c r="A708" s="273"/>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row>
    <row r="709" ht="15.75" customHeight="1">
      <c r="A709" s="273"/>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row>
    <row r="710" ht="15.75" customHeight="1">
      <c r="A710" s="273"/>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row>
    <row r="711" ht="15.75" customHeight="1">
      <c r="A711" s="273"/>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row>
    <row r="712" ht="15.75" customHeight="1">
      <c r="A712" s="273"/>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row>
    <row r="713" ht="15.75" customHeight="1">
      <c r="A713" s="273"/>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row>
    <row r="714" ht="15.75" customHeight="1">
      <c r="A714" s="273"/>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row>
    <row r="715" ht="15.75" customHeight="1">
      <c r="A715" s="273"/>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row>
    <row r="716" ht="15.75" customHeight="1">
      <c r="A716" s="273"/>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row>
    <row r="717" ht="15.75" customHeight="1">
      <c r="A717" s="273"/>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row>
    <row r="718" ht="15.75" customHeight="1">
      <c r="A718" s="273"/>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row>
    <row r="719" ht="15.75" customHeight="1">
      <c r="A719" s="273"/>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row>
    <row r="720" ht="15.75" customHeight="1">
      <c r="A720" s="273"/>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row>
    <row r="721" ht="15.75" customHeight="1">
      <c r="A721" s="273"/>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row>
    <row r="722" ht="15.75" customHeight="1">
      <c r="A722" s="273"/>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row>
    <row r="723" ht="15.75" customHeight="1">
      <c r="A723" s="273"/>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row>
    <row r="724" ht="15.75" customHeight="1">
      <c r="A724" s="273"/>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row>
    <row r="725" ht="15.75" customHeight="1">
      <c r="A725" s="273"/>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row>
    <row r="726" ht="15.75" customHeight="1">
      <c r="A726" s="273"/>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row>
    <row r="727" ht="15.75" customHeight="1">
      <c r="A727" s="273"/>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row>
    <row r="728" ht="15.75" customHeight="1">
      <c r="A728" s="273"/>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row>
    <row r="729" ht="15.75" customHeight="1">
      <c r="A729" s="273"/>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row>
    <row r="730" ht="15.75" customHeight="1">
      <c r="A730" s="273"/>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row>
    <row r="731" ht="15.75" customHeight="1">
      <c r="A731" s="273"/>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row>
    <row r="732" ht="15.75" customHeight="1">
      <c r="A732" s="273"/>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row>
    <row r="733" ht="15.75" customHeight="1">
      <c r="A733" s="273"/>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row>
    <row r="734" ht="15.75" customHeight="1">
      <c r="A734" s="273"/>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row>
    <row r="735" ht="15.75" customHeight="1">
      <c r="A735" s="273"/>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row>
    <row r="736" ht="15.75" customHeight="1">
      <c r="A736" s="273"/>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row>
    <row r="737" ht="15.75" customHeight="1">
      <c r="A737" s="273"/>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row>
    <row r="738" ht="15.75" customHeight="1">
      <c r="A738" s="273"/>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row>
    <row r="739" ht="15.75" customHeight="1">
      <c r="A739" s="273"/>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row>
    <row r="740" ht="15.75" customHeight="1">
      <c r="A740" s="273"/>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row>
    <row r="741" ht="15.75" customHeight="1">
      <c r="A741" s="273"/>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row>
    <row r="742" ht="15.75" customHeight="1">
      <c r="A742" s="273"/>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row>
    <row r="743" ht="15.75" customHeight="1">
      <c r="A743" s="273"/>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row>
    <row r="744" ht="15.75" customHeight="1">
      <c r="A744" s="273"/>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row>
    <row r="745" ht="15.75" customHeight="1">
      <c r="A745" s="273"/>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row>
    <row r="746" ht="15.75" customHeight="1">
      <c r="A746" s="273"/>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row>
    <row r="747" ht="15.75" customHeight="1">
      <c r="A747" s="273"/>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row>
    <row r="748" ht="15.75" customHeight="1">
      <c r="A748" s="273"/>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row>
    <row r="749" ht="15.75" customHeight="1">
      <c r="A749" s="273"/>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row>
    <row r="750" ht="15.75" customHeight="1">
      <c r="A750" s="273"/>
      <c r="B750" s="273"/>
      <c r="C750" s="27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row>
    <row r="751" ht="15.75" customHeight="1">
      <c r="A751" s="273"/>
      <c r="B751" s="273"/>
      <c r="C751" s="27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row>
    <row r="752" ht="15.75" customHeight="1">
      <c r="A752" s="273"/>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row>
    <row r="753" ht="15.75" customHeight="1">
      <c r="A753" s="273"/>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row>
    <row r="754" ht="15.75" customHeight="1">
      <c r="A754" s="273"/>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row>
    <row r="755" ht="15.75" customHeight="1">
      <c r="A755" s="273"/>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row>
    <row r="756" ht="15.75" customHeight="1">
      <c r="A756" s="273"/>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row>
    <row r="757" ht="15.75" customHeight="1">
      <c r="A757" s="273"/>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row>
    <row r="758" ht="15.75" customHeight="1">
      <c r="A758" s="273"/>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row>
    <row r="759" ht="15.75" customHeight="1">
      <c r="A759" s="273"/>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row>
    <row r="760" ht="15.75" customHeight="1">
      <c r="A760" s="273"/>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row>
    <row r="761" ht="15.75" customHeight="1">
      <c r="A761" s="273"/>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row>
    <row r="762" ht="15.75" customHeight="1">
      <c r="A762" s="273"/>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row>
    <row r="763" ht="15.75" customHeight="1">
      <c r="A763" s="273"/>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row>
    <row r="764" ht="15.75" customHeight="1">
      <c r="A764" s="273"/>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row>
    <row r="765" ht="15.75" customHeight="1">
      <c r="A765" s="273"/>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row>
    <row r="766" ht="15.75" customHeight="1">
      <c r="A766" s="273"/>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row>
    <row r="767" ht="15.75" customHeight="1">
      <c r="A767" s="273"/>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row>
    <row r="768" ht="15.75" customHeight="1">
      <c r="A768" s="273"/>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row>
    <row r="769" ht="15.75" customHeight="1">
      <c r="A769" s="273"/>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row>
    <row r="770" ht="15.75" customHeight="1">
      <c r="A770" s="273"/>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row>
    <row r="771" ht="15.75" customHeight="1">
      <c r="A771" s="273"/>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row>
    <row r="772" ht="15.75" customHeight="1">
      <c r="A772" s="273"/>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row>
    <row r="773" ht="15.75" customHeight="1">
      <c r="A773" s="273"/>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row>
    <row r="774" ht="15.75" customHeight="1">
      <c r="A774" s="273"/>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row>
    <row r="775" ht="15.75" customHeight="1">
      <c r="A775" s="273"/>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row>
    <row r="776" ht="15.75" customHeight="1">
      <c r="A776" s="273"/>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row>
    <row r="777" ht="15.75" customHeight="1">
      <c r="A777" s="273"/>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row>
    <row r="778" ht="15.75" customHeight="1">
      <c r="A778" s="273"/>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row>
    <row r="779" ht="15.75" customHeight="1">
      <c r="A779" s="273"/>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row>
    <row r="780" ht="15.75" customHeight="1">
      <c r="A780" s="273"/>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row>
    <row r="781" ht="15.75" customHeight="1">
      <c r="A781" s="273"/>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row>
    <row r="782" ht="15.75" customHeight="1">
      <c r="A782" s="273"/>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row>
    <row r="783" ht="15.75" customHeight="1">
      <c r="A783" s="273"/>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row>
    <row r="784" ht="15.75" customHeight="1">
      <c r="A784" s="273"/>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row>
    <row r="785" ht="15.75" customHeight="1">
      <c r="A785" s="273"/>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row>
    <row r="786" ht="15.75" customHeight="1">
      <c r="A786" s="273"/>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row>
    <row r="787" ht="15.75" customHeight="1">
      <c r="A787" s="273"/>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row>
    <row r="788" ht="15.75" customHeight="1">
      <c r="A788" s="273"/>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row>
    <row r="789" ht="15.75" customHeight="1">
      <c r="A789" s="273"/>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row>
    <row r="790" ht="15.75" customHeight="1">
      <c r="A790" s="273"/>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row>
    <row r="791" ht="15.75" customHeight="1">
      <c r="A791" s="273"/>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row>
    <row r="792" ht="15.75" customHeight="1">
      <c r="A792" s="273"/>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row>
    <row r="793" ht="15.75" customHeight="1">
      <c r="A793" s="273"/>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row>
    <row r="794" ht="15.75" customHeight="1">
      <c r="A794" s="273"/>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row>
    <row r="795" ht="15.75" customHeight="1">
      <c r="A795" s="273"/>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row>
    <row r="796" ht="15.75" customHeight="1">
      <c r="A796" s="273"/>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row>
    <row r="797" ht="15.75" customHeight="1">
      <c r="A797" s="273"/>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row>
    <row r="798" ht="15.75" customHeight="1">
      <c r="A798" s="273"/>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row>
    <row r="799" ht="15.75" customHeight="1">
      <c r="A799" s="273"/>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row>
    <row r="800" ht="15.75" customHeight="1">
      <c r="A800" s="273"/>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row>
    <row r="801" ht="15.75" customHeight="1">
      <c r="A801" s="273"/>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row>
    <row r="802" ht="15.75" customHeight="1">
      <c r="A802" s="273"/>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row>
    <row r="803" ht="15.75" customHeight="1">
      <c r="A803" s="273"/>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row>
    <row r="804" ht="15.75" customHeight="1">
      <c r="A804" s="273"/>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row>
    <row r="805" ht="15.75" customHeight="1">
      <c r="A805" s="273"/>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row>
    <row r="806" ht="15.75" customHeight="1">
      <c r="A806" s="273"/>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row>
    <row r="807" ht="15.75" customHeight="1">
      <c r="A807" s="273"/>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row>
    <row r="808" ht="15.75" customHeight="1">
      <c r="A808" s="273"/>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row>
    <row r="809" ht="15.75" customHeight="1">
      <c r="A809" s="273"/>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row>
    <row r="810" ht="15.75" customHeight="1">
      <c r="A810" s="273"/>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row>
    <row r="811" ht="15.75" customHeight="1">
      <c r="A811" s="273"/>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row>
    <row r="812" ht="15.75" customHeight="1">
      <c r="A812" s="273"/>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row>
    <row r="813" ht="15.75" customHeight="1">
      <c r="A813" s="273"/>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row>
    <row r="814" ht="15.75" customHeight="1">
      <c r="A814" s="273"/>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row>
    <row r="815" ht="15.75" customHeight="1">
      <c r="A815" s="273"/>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row>
    <row r="816" ht="15.75" customHeight="1">
      <c r="A816" s="273"/>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row>
    <row r="817" ht="15.75" customHeight="1">
      <c r="A817" s="273"/>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row>
    <row r="818" ht="15.75" customHeight="1">
      <c r="A818" s="273"/>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row>
    <row r="819" ht="15.75" customHeight="1">
      <c r="A819" s="273"/>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row>
    <row r="820" ht="15.75" customHeight="1">
      <c r="A820" s="273"/>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row>
    <row r="821" ht="15.75" customHeight="1">
      <c r="A821" s="273"/>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row>
    <row r="822" ht="15.75" customHeight="1">
      <c r="A822" s="273"/>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row>
    <row r="823" ht="15.75" customHeight="1">
      <c r="A823" s="273"/>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row>
    <row r="824" ht="15.75" customHeight="1">
      <c r="A824" s="273"/>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row>
    <row r="825" ht="15.75" customHeight="1">
      <c r="A825" s="273"/>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row>
    <row r="826" ht="15.75" customHeight="1">
      <c r="A826" s="273"/>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row>
    <row r="827" ht="15.75" customHeight="1">
      <c r="A827" s="273"/>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row>
    <row r="828" ht="15.75" customHeight="1">
      <c r="A828" s="273"/>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row>
    <row r="829" ht="15.75" customHeight="1">
      <c r="A829" s="273"/>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row>
    <row r="830" ht="15.75" customHeight="1">
      <c r="A830" s="273"/>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row>
    <row r="831" ht="15.75" customHeight="1">
      <c r="A831" s="273"/>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row>
    <row r="832" ht="15.75" customHeight="1">
      <c r="A832" s="273"/>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row>
    <row r="833" ht="15.75" customHeight="1">
      <c r="A833" s="273"/>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row>
    <row r="834" ht="15.75" customHeight="1">
      <c r="A834" s="273"/>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row>
    <row r="835" ht="15.75" customHeight="1">
      <c r="A835" s="273"/>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row>
    <row r="836" ht="15.75" customHeight="1">
      <c r="A836" s="273"/>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row>
    <row r="837" ht="15.75" customHeight="1">
      <c r="A837" s="273"/>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row>
    <row r="838" ht="15.75" customHeight="1">
      <c r="A838" s="273"/>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row>
    <row r="839" ht="15.75" customHeight="1">
      <c r="A839" s="273"/>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row>
    <row r="840" ht="15.75" customHeight="1">
      <c r="A840" s="273"/>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row>
    <row r="841" ht="15.75" customHeight="1">
      <c r="A841" s="273"/>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row>
    <row r="842" ht="15.75" customHeight="1">
      <c r="A842" s="273"/>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row>
    <row r="843" ht="15.75" customHeight="1">
      <c r="A843" s="273"/>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row>
    <row r="844" ht="15.75" customHeight="1">
      <c r="A844" s="273"/>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row>
    <row r="845" ht="15.75" customHeight="1">
      <c r="A845" s="273"/>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row>
    <row r="846" ht="15.75" customHeight="1">
      <c r="A846" s="273"/>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row>
    <row r="847" ht="15.75" customHeight="1">
      <c r="A847" s="273"/>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row>
    <row r="848" ht="15.75" customHeight="1">
      <c r="A848" s="273"/>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row>
    <row r="849" ht="15.75" customHeight="1">
      <c r="A849" s="273"/>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row>
    <row r="850" ht="15.75" customHeight="1">
      <c r="A850" s="273"/>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row>
    <row r="851" ht="15.75" customHeight="1">
      <c r="A851" s="273"/>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row>
    <row r="852" ht="15.75" customHeight="1">
      <c r="A852" s="273"/>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row>
    <row r="853" ht="15.75" customHeight="1">
      <c r="A853" s="273"/>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row>
    <row r="854" ht="15.75" customHeight="1">
      <c r="A854" s="273"/>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row>
    <row r="855" ht="15.75" customHeight="1">
      <c r="A855" s="273"/>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row>
    <row r="856" ht="15.75" customHeight="1">
      <c r="A856" s="273"/>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row>
    <row r="857" ht="15.75" customHeight="1">
      <c r="A857" s="273"/>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row>
    <row r="858" ht="15.75" customHeight="1">
      <c r="A858" s="273"/>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row>
    <row r="859" ht="15.75" customHeight="1">
      <c r="A859" s="273"/>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row>
    <row r="860" ht="15.75" customHeight="1">
      <c r="A860" s="273"/>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row>
    <row r="861" ht="15.75" customHeight="1">
      <c r="A861" s="273"/>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row>
    <row r="862" ht="15.75" customHeight="1">
      <c r="A862" s="273"/>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row>
    <row r="863" ht="15.75" customHeight="1">
      <c r="A863" s="273"/>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row>
    <row r="864" ht="15.75" customHeight="1">
      <c r="A864" s="273"/>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row>
    <row r="865" ht="15.75" customHeight="1">
      <c r="A865" s="273"/>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row>
    <row r="866" ht="15.75" customHeight="1">
      <c r="A866" s="273"/>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row>
    <row r="867" ht="15.75" customHeight="1">
      <c r="A867" s="273"/>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row>
    <row r="868" ht="15.75" customHeight="1">
      <c r="A868" s="273"/>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row>
    <row r="869" ht="15.75" customHeight="1">
      <c r="A869" s="273"/>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row>
    <row r="870" ht="15.75" customHeight="1">
      <c r="A870" s="273"/>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row>
    <row r="871" ht="15.75" customHeight="1">
      <c r="A871" s="273"/>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row>
    <row r="872" ht="15.75" customHeight="1">
      <c r="A872" s="273"/>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row>
    <row r="873" ht="15.75" customHeight="1">
      <c r="A873" s="273"/>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row>
    <row r="874" ht="15.75" customHeight="1">
      <c r="A874" s="273"/>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row>
    <row r="875" ht="15.75" customHeight="1">
      <c r="A875" s="273"/>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row>
    <row r="876" ht="15.75" customHeight="1">
      <c r="A876" s="273"/>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row>
    <row r="877" ht="15.75" customHeight="1">
      <c r="A877" s="273"/>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row>
    <row r="878" ht="15.75" customHeight="1">
      <c r="A878" s="273"/>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row>
    <row r="879" ht="15.75" customHeight="1">
      <c r="A879" s="273"/>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row>
    <row r="880" ht="15.75" customHeight="1">
      <c r="A880" s="273"/>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row>
    <row r="881" ht="15.75" customHeight="1">
      <c r="A881" s="273"/>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row>
    <row r="882" ht="15.75" customHeight="1">
      <c r="A882" s="273"/>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row>
    <row r="883" ht="15.75" customHeight="1">
      <c r="A883" s="273"/>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row>
    <row r="884" ht="15.75" customHeight="1">
      <c r="A884" s="273"/>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row>
    <row r="885" ht="15.75" customHeight="1">
      <c r="A885" s="273"/>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row>
    <row r="886" ht="15.75" customHeight="1">
      <c r="A886" s="273"/>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row>
    <row r="887" ht="15.75" customHeight="1">
      <c r="A887" s="273"/>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row>
    <row r="888" ht="15.75" customHeight="1">
      <c r="A888" s="273"/>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row>
    <row r="889" ht="15.75" customHeight="1">
      <c r="A889" s="273"/>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row>
    <row r="890" ht="15.75" customHeight="1">
      <c r="A890" s="273"/>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row>
    <row r="891" ht="15.75" customHeight="1">
      <c r="A891" s="273"/>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row>
    <row r="892" ht="15.75" customHeight="1">
      <c r="A892" s="273"/>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row>
    <row r="893" ht="15.75" customHeight="1">
      <c r="A893" s="273"/>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row>
    <row r="894" ht="15.75" customHeight="1">
      <c r="A894" s="273"/>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row>
    <row r="895" ht="15.75" customHeight="1">
      <c r="A895" s="273"/>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row>
    <row r="896" ht="15.75" customHeight="1">
      <c r="A896" s="273"/>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row>
    <row r="897" ht="15.75" customHeight="1">
      <c r="A897" s="273"/>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row>
    <row r="898" ht="15.75" customHeight="1">
      <c r="A898" s="273"/>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row>
    <row r="899" ht="15.75" customHeight="1">
      <c r="A899" s="273"/>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row>
    <row r="900" ht="15.75" customHeight="1">
      <c r="A900" s="273"/>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row>
    <row r="901" ht="15.75" customHeight="1">
      <c r="A901" s="273"/>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row>
    <row r="902" ht="15.75" customHeight="1">
      <c r="A902" s="273"/>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row>
    <row r="903" ht="15.75" customHeight="1">
      <c r="A903" s="273"/>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row>
    <row r="904" ht="15.75" customHeight="1">
      <c r="A904" s="273"/>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row>
    <row r="905" ht="15.75" customHeight="1">
      <c r="A905" s="273"/>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row>
    <row r="906" ht="15.75" customHeight="1">
      <c r="A906" s="273"/>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row>
    <row r="907" ht="15.75" customHeight="1">
      <c r="A907" s="273"/>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row>
    <row r="908" ht="15.75" customHeight="1">
      <c r="A908" s="273"/>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row>
    <row r="909" ht="15.75" customHeight="1">
      <c r="A909" s="273"/>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row>
    <row r="910" ht="15.75" customHeight="1">
      <c r="A910" s="273"/>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row>
    <row r="911" ht="15.75" customHeight="1">
      <c r="A911" s="273"/>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row>
    <row r="912" ht="15.75" customHeight="1">
      <c r="A912" s="273"/>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row>
    <row r="913" ht="15.75" customHeight="1">
      <c r="A913" s="273"/>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row>
    <row r="914" ht="15.75" customHeight="1">
      <c r="A914" s="273"/>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row>
    <row r="915" ht="15.75" customHeight="1">
      <c r="A915" s="273"/>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row>
    <row r="916" ht="15.75" customHeight="1">
      <c r="A916" s="273"/>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row>
    <row r="917" ht="15.75" customHeight="1">
      <c r="A917" s="273"/>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row>
    <row r="918" ht="15.75" customHeight="1">
      <c r="A918" s="273"/>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row>
    <row r="919" ht="15.75" customHeight="1">
      <c r="A919" s="273"/>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row>
    <row r="920" ht="15.75" customHeight="1">
      <c r="A920" s="273"/>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row>
    <row r="921" ht="15.75" customHeight="1">
      <c r="A921" s="273"/>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row>
    <row r="922" ht="15.75" customHeight="1">
      <c r="A922" s="273"/>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row>
    <row r="923" ht="15.75" customHeight="1">
      <c r="A923" s="273"/>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row>
    <row r="924" ht="15.75" customHeight="1">
      <c r="A924" s="273"/>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row>
    <row r="925" ht="15.75" customHeight="1">
      <c r="A925" s="273"/>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row>
    <row r="926" ht="15.75" customHeight="1">
      <c r="A926" s="273"/>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row>
    <row r="927" ht="15.75" customHeight="1">
      <c r="A927" s="273"/>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row>
    <row r="928" ht="15.75" customHeight="1">
      <c r="A928" s="273"/>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row>
    <row r="929" ht="15.75" customHeight="1">
      <c r="A929" s="273"/>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row>
    <row r="930" ht="15.75" customHeight="1">
      <c r="A930" s="273"/>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row>
    <row r="931" ht="15.75" customHeight="1">
      <c r="A931" s="273"/>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row>
    <row r="932" ht="15.75" customHeight="1">
      <c r="A932" s="273"/>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row>
    <row r="933" ht="15.75" customHeight="1">
      <c r="A933" s="273"/>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row>
    <row r="934" ht="15.75" customHeight="1">
      <c r="A934" s="273"/>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row>
    <row r="935" ht="15.75" customHeight="1">
      <c r="A935" s="273"/>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row>
    <row r="936" ht="15.75" customHeight="1">
      <c r="A936" s="273"/>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row>
    <row r="937" ht="15.75" customHeight="1">
      <c r="A937" s="273"/>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row>
    <row r="938" ht="15.75" customHeight="1">
      <c r="A938" s="273"/>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row>
    <row r="939" ht="15.75" customHeight="1">
      <c r="A939" s="273"/>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row>
    <row r="940" ht="15.75" customHeight="1">
      <c r="A940" s="273"/>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row>
    <row r="941" ht="15.75" customHeight="1">
      <c r="A941" s="273"/>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row>
    <row r="942" ht="15.75" customHeight="1">
      <c r="A942" s="273"/>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row>
    <row r="943" ht="15.75" customHeight="1">
      <c r="A943" s="273"/>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row>
    <row r="944" ht="15.75" customHeight="1">
      <c r="A944" s="273"/>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row>
    <row r="945" ht="15.75" customHeight="1">
      <c r="A945" s="273"/>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row>
    <row r="946" ht="15.75" customHeight="1">
      <c r="A946" s="273"/>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row>
    <row r="947" ht="15.75" customHeight="1">
      <c r="A947" s="273"/>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row>
    <row r="948" ht="15.75" customHeight="1">
      <c r="A948" s="273"/>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row>
    <row r="949" ht="15.75" customHeight="1">
      <c r="A949" s="273"/>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row>
    <row r="950" ht="15.75" customHeight="1">
      <c r="A950" s="273"/>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row>
    <row r="951" ht="15.75" customHeight="1">
      <c r="A951" s="273"/>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row>
    <row r="952" ht="15.75" customHeight="1">
      <c r="A952" s="273"/>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row>
    <row r="953" ht="15.75" customHeight="1">
      <c r="A953" s="273"/>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row>
    <row r="954" ht="15.75" customHeight="1">
      <c r="A954" s="273"/>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row>
    <row r="955" ht="15.75" customHeight="1">
      <c r="A955" s="273"/>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row>
    <row r="956" ht="15.75" customHeight="1">
      <c r="A956" s="273"/>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row>
    <row r="957" ht="15.75" customHeight="1">
      <c r="A957" s="273"/>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row>
    <row r="958" ht="15.75" customHeight="1">
      <c r="A958" s="273"/>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row>
    <row r="959" ht="15.75" customHeight="1">
      <c r="A959" s="273"/>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row>
    <row r="960" ht="15.75" customHeight="1">
      <c r="A960" s="273"/>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row>
    <row r="961" ht="15.75" customHeight="1">
      <c r="A961" s="273"/>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row>
    <row r="962" ht="15.75" customHeight="1">
      <c r="A962" s="273"/>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row>
    <row r="963" ht="15.75" customHeight="1">
      <c r="A963" s="273"/>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row>
    <row r="964" ht="15.75" customHeight="1">
      <c r="A964" s="273"/>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row>
    <row r="965" ht="15.75" customHeight="1">
      <c r="A965" s="273"/>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row>
    <row r="966" ht="15.75" customHeight="1">
      <c r="A966" s="273"/>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row>
    <row r="967" ht="15.75" customHeight="1">
      <c r="A967" s="273"/>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row>
    <row r="968" ht="15.75" customHeight="1">
      <c r="A968" s="273"/>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row>
    <row r="969" ht="15.75" customHeight="1">
      <c r="A969" s="273"/>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row>
    <row r="970" ht="15.75" customHeight="1">
      <c r="A970" s="273"/>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row>
    <row r="971" ht="15.75" customHeight="1">
      <c r="A971" s="273"/>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row>
    <row r="972" ht="15.75" customHeight="1">
      <c r="A972" s="273"/>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row>
    <row r="973" ht="15.75" customHeight="1">
      <c r="A973" s="273"/>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row>
    <row r="974" ht="15.75" customHeight="1">
      <c r="A974" s="273"/>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row>
    <row r="975" ht="15.75" customHeight="1">
      <c r="A975" s="273"/>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row>
    <row r="976" ht="15.75" customHeight="1">
      <c r="A976" s="273"/>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row>
    <row r="977" ht="15.75" customHeight="1">
      <c r="A977" s="273"/>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row>
    <row r="978" ht="15.75" customHeight="1">
      <c r="A978" s="273"/>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row>
    <row r="979" ht="15.75" customHeight="1">
      <c r="A979" s="273"/>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row>
    <row r="980" ht="15.75" customHeight="1">
      <c r="A980" s="273"/>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row>
    <row r="981" ht="15.75" customHeight="1">
      <c r="A981" s="273"/>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row>
    <row r="982" ht="15.75" customHeight="1">
      <c r="A982" s="273"/>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row>
    <row r="983" ht="15.75" customHeight="1">
      <c r="A983" s="273"/>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row>
    <row r="984" ht="15.75" customHeight="1">
      <c r="A984" s="273"/>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row>
    <row r="985" ht="15.75" customHeight="1">
      <c r="A985" s="273"/>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row>
    <row r="986" ht="15.75" customHeight="1">
      <c r="A986" s="273"/>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row>
    <row r="987" ht="15.75" customHeight="1">
      <c r="A987" s="273"/>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row>
    <row r="988" ht="15.75" customHeight="1">
      <c r="A988" s="273"/>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row>
    <row r="989" ht="15.75" customHeight="1">
      <c r="A989" s="273"/>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row>
    <row r="990" ht="15.75" customHeight="1">
      <c r="A990" s="273"/>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row>
    <row r="991" ht="15.75" customHeight="1">
      <c r="A991" s="273"/>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row>
    <row r="992" ht="15.75" customHeight="1">
      <c r="A992" s="273"/>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row>
    <row r="993" ht="15.75" customHeight="1">
      <c r="A993" s="273"/>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row>
    <row r="994" ht="15.75" customHeight="1">
      <c r="A994" s="273"/>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row>
    <row r="995" ht="15.75" customHeight="1">
      <c r="A995" s="273"/>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row>
    <row r="996" ht="15.75" customHeight="1">
      <c r="A996" s="273"/>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row>
    <row r="997" ht="15.75" customHeight="1">
      <c r="A997" s="273"/>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row>
    <row r="998" ht="15.75" customHeight="1">
      <c r="A998" s="273"/>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row>
    <row r="999" ht="15.75" customHeight="1">
      <c r="A999" s="273"/>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row>
    <row r="1000" ht="15.75" customHeight="1">
      <c r="A1000" s="273"/>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row>
  </sheetData>
  <dataValidations>
    <dataValidation type="list" allowBlank="1" showErrorMessage="1" sqref="K3:K237 K303:K334">
      <formula1>'Auto Responses'!$J$27:$J$29</formula1>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sheetPr>
  <sheetViews>
    <sheetView workbookViewId="0"/>
  </sheetViews>
  <sheetFormatPr customHeight="1" defaultColWidth="9.18" defaultRowHeight="15.0"/>
  <cols>
    <col customWidth="1" min="1" max="1" width="52.73"/>
    <col customWidth="1" min="2" max="2" width="19.64"/>
    <col customWidth="1" min="3" max="3" width="2.64"/>
    <col customWidth="1" min="4" max="4" width="78.09"/>
    <col customWidth="1" min="5" max="5" width="2.64"/>
    <col customWidth="1" min="6" max="6" width="101.73"/>
    <col customWidth="1" min="7" max="7" width="2.64"/>
    <col customWidth="1" min="8" max="8" width="73.0"/>
    <col customWidth="1" min="9" max="9" width="2.64"/>
    <col customWidth="1" min="10" max="10" width="14.64"/>
    <col customWidth="1" min="11" max="11" width="2.64"/>
    <col customWidth="1" min="12" max="12" width="14.64"/>
    <col customWidth="1" min="13" max="13" width="2.64"/>
    <col customWidth="1" min="14" max="14" width="8.82"/>
    <col customWidth="1" min="15" max="15" width="40.09"/>
    <col customWidth="1" min="16" max="17" width="8.82"/>
    <col customWidth="1" hidden="1" min="18" max="34" width="8.45"/>
  </cols>
  <sheetData>
    <row r="1" ht="15.75" hidden="1" customHeight="1">
      <c r="A1" s="289" t="s">
        <v>1890</v>
      </c>
      <c r="B1" s="290"/>
      <c r="C1" s="291"/>
      <c r="D1" s="290"/>
      <c r="E1" s="292"/>
      <c r="F1" s="290"/>
      <c r="G1" s="292"/>
      <c r="H1" s="290"/>
      <c r="I1" s="292"/>
      <c r="J1" s="290"/>
      <c r="K1" s="292"/>
      <c r="L1" s="290"/>
      <c r="M1" s="292"/>
      <c r="N1" s="290"/>
      <c r="O1" s="290"/>
      <c r="P1" s="290"/>
      <c r="Q1" s="290"/>
      <c r="R1" s="290"/>
      <c r="S1" s="290"/>
      <c r="T1" s="290"/>
      <c r="U1" s="290"/>
      <c r="V1" s="290"/>
      <c r="W1" s="290"/>
      <c r="X1" s="290"/>
      <c r="Y1" s="290"/>
      <c r="Z1" s="290"/>
      <c r="AA1" s="290"/>
      <c r="AB1" s="290"/>
      <c r="AC1" s="290"/>
      <c r="AD1" s="290"/>
      <c r="AE1" s="290"/>
      <c r="AF1" s="290"/>
      <c r="AG1" s="290"/>
      <c r="AH1" s="290"/>
    </row>
    <row r="2" ht="15.75" customHeight="1">
      <c r="A2" s="293" t="s">
        <v>1891</v>
      </c>
      <c r="B2" s="293" t="s">
        <v>1892</v>
      </c>
      <c r="C2" s="294"/>
      <c r="D2" s="293" t="s">
        <v>3</v>
      </c>
      <c r="E2" s="295"/>
      <c r="F2" s="293" t="s">
        <v>1893</v>
      </c>
      <c r="G2" s="295"/>
      <c r="H2" s="293" t="s">
        <v>1894</v>
      </c>
      <c r="I2" s="295"/>
      <c r="J2" s="296" t="s">
        <v>1895</v>
      </c>
      <c r="K2" s="297"/>
      <c r="L2" s="296" t="s">
        <v>1896</v>
      </c>
      <c r="M2" s="297"/>
      <c r="N2" s="296" t="s">
        <v>1897</v>
      </c>
      <c r="O2" s="290"/>
      <c r="P2" s="298"/>
      <c r="Q2" s="293"/>
      <c r="R2" s="293"/>
      <c r="S2" s="293"/>
      <c r="T2" s="293"/>
      <c r="U2" s="293"/>
      <c r="V2" s="293"/>
      <c r="W2" s="293"/>
      <c r="X2" s="293"/>
      <c r="Y2" s="293"/>
      <c r="Z2" s="293"/>
      <c r="AA2" s="293"/>
      <c r="AB2" s="293"/>
      <c r="AC2" s="293"/>
      <c r="AD2" s="293"/>
      <c r="AE2" s="293"/>
      <c r="AF2" s="293"/>
      <c r="AG2" s="293"/>
      <c r="AH2" s="293"/>
    </row>
    <row r="3" ht="15.75" customHeight="1">
      <c r="A3" s="299" t="s">
        <v>1898</v>
      </c>
      <c r="B3" s="299" t="s">
        <v>1899</v>
      </c>
      <c r="C3" s="291"/>
      <c r="D3" s="299" t="s">
        <v>1900</v>
      </c>
      <c r="E3" s="292"/>
      <c r="F3" s="299" t="s">
        <v>1901</v>
      </c>
      <c r="G3" s="292"/>
      <c r="H3" s="300" t="s">
        <v>1902</v>
      </c>
      <c r="I3" s="301"/>
      <c r="J3" s="290" t="s">
        <v>26</v>
      </c>
      <c r="K3" s="292"/>
      <c r="L3" s="290" t="s">
        <v>1903</v>
      </c>
      <c r="M3" s="292"/>
      <c r="N3" s="302" t="s">
        <v>664</v>
      </c>
      <c r="O3" s="302" t="s">
        <v>1904</v>
      </c>
      <c r="P3" s="303" t="s">
        <v>1905</v>
      </c>
      <c r="Q3" s="290"/>
      <c r="R3" s="290"/>
      <c r="S3" s="290"/>
      <c r="T3" s="290"/>
      <c r="U3" s="290"/>
      <c r="V3" s="290"/>
      <c r="W3" s="290"/>
      <c r="X3" s="290"/>
      <c r="Y3" s="290"/>
      <c r="Z3" s="290"/>
      <c r="AA3" s="290"/>
      <c r="AB3" s="290"/>
      <c r="AC3" s="290"/>
      <c r="AD3" s="290"/>
      <c r="AE3" s="290"/>
      <c r="AF3" s="290"/>
      <c r="AG3" s="290"/>
      <c r="AH3" s="290"/>
    </row>
    <row r="4" ht="15.75" customHeight="1">
      <c r="A4" s="299" t="s">
        <v>1906</v>
      </c>
      <c r="B4" s="299" t="s">
        <v>1907</v>
      </c>
      <c r="C4" s="291"/>
      <c r="D4" s="299" t="s">
        <v>1908</v>
      </c>
      <c r="E4" s="292"/>
      <c r="F4" s="299" t="s">
        <v>1909</v>
      </c>
      <c r="G4" s="292"/>
      <c r="H4" s="299" t="s">
        <v>1910</v>
      </c>
      <c r="I4" s="304"/>
      <c r="J4" s="290" t="s">
        <v>39</v>
      </c>
      <c r="K4" s="292"/>
      <c r="L4" s="290" t="s">
        <v>1491</v>
      </c>
      <c r="M4" s="292"/>
      <c r="N4" s="290" t="s">
        <v>1911</v>
      </c>
      <c r="O4" s="290" t="s">
        <v>1912</v>
      </c>
      <c r="P4" s="298">
        <f>COUNTIF('(backend scoring)'!$B:$B,'Auto Responses'!$N4)</f>
        <v>9</v>
      </c>
      <c r="Q4" s="290"/>
      <c r="R4" s="290"/>
      <c r="S4" s="290"/>
      <c r="T4" s="290"/>
      <c r="U4" s="290"/>
      <c r="V4" s="290"/>
      <c r="W4" s="290"/>
      <c r="X4" s="290"/>
      <c r="Y4" s="290"/>
      <c r="Z4" s="290"/>
      <c r="AA4" s="290"/>
      <c r="AB4" s="290"/>
      <c r="AC4" s="290"/>
      <c r="AD4" s="290"/>
      <c r="AE4" s="290"/>
      <c r="AF4" s="290"/>
      <c r="AG4" s="290"/>
      <c r="AH4" s="290"/>
    </row>
    <row r="5" ht="15.75" customHeight="1">
      <c r="A5" s="299" t="s">
        <v>1913</v>
      </c>
      <c r="B5" s="299" t="s">
        <v>1914</v>
      </c>
      <c r="C5" s="291"/>
      <c r="D5" s="299" t="s">
        <v>1915</v>
      </c>
      <c r="E5" s="292"/>
      <c r="F5" s="299" t="s">
        <v>1916</v>
      </c>
      <c r="G5" s="292"/>
      <c r="H5" s="299" t="s">
        <v>1917</v>
      </c>
      <c r="I5" s="304"/>
      <c r="J5" s="290" t="s">
        <v>235</v>
      </c>
      <c r="K5" s="292"/>
      <c r="L5" s="290" t="s">
        <v>1918</v>
      </c>
      <c r="M5" s="292"/>
      <c r="N5" s="290" t="s">
        <v>603</v>
      </c>
      <c r="O5" s="290" t="s">
        <v>1919</v>
      </c>
      <c r="P5" s="298">
        <f>COUNTIF('(backend scoring)'!$B:$B,'Auto Responses'!$N5)</f>
        <v>5</v>
      </c>
      <c r="Q5" s="290"/>
      <c r="R5" s="290"/>
      <c r="S5" s="290"/>
      <c r="T5" s="290"/>
      <c r="U5" s="290"/>
      <c r="V5" s="290"/>
      <c r="W5" s="290"/>
      <c r="X5" s="290"/>
      <c r="Y5" s="290"/>
      <c r="Z5" s="290"/>
      <c r="AA5" s="290"/>
      <c r="AB5" s="290"/>
      <c r="AC5" s="290"/>
      <c r="AD5" s="290"/>
      <c r="AE5" s="290"/>
      <c r="AF5" s="290"/>
      <c r="AG5" s="290"/>
      <c r="AH5" s="290"/>
    </row>
    <row r="6" ht="15.75" customHeight="1">
      <c r="A6" s="299" t="s">
        <v>1920</v>
      </c>
      <c r="B6" s="299" t="s">
        <v>1921</v>
      </c>
      <c r="C6" s="291"/>
      <c r="D6" s="299" t="s">
        <v>1922</v>
      </c>
      <c r="E6" s="292"/>
      <c r="F6" s="299" t="s">
        <v>1923</v>
      </c>
      <c r="G6" s="292"/>
      <c r="H6" s="290"/>
      <c r="I6" s="292"/>
      <c r="J6" s="290"/>
      <c r="K6" s="292"/>
      <c r="L6" s="290" t="s">
        <v>1924</v>
      </c>
      <c r="M6" s="292"/>
      <c r="N6" s="290" t="s">
        <v>1925</v>
      </c>
      <c r="O6" s="290" t="s">
        <v>1926</v>
      </c>
      <c r="P6" s="298">
        <f>COUNTIF('(backend scoring)'!$B:$B,'Auto Responses'!$N6)</f>
        <v>8</v>
      </c>
      <c r="Q6" s="290"/>
      <c r="R6" s="290"/>
      <c r="S6" s="290"/>
      <c r="T6" s="290"/>
      <c r="U6" s="290"/>
      <c r="V6" s="290"/>
      <c r="W6" s="290"/>
      <c r="X6" s="290"/>
      <c r="Y6" s="290"/>
      <c r="Z6" s="290"/>
      <c r="AA6" s="290"/>
      <c r="AB6" s="290"/>
      <c r="AC6" s="290"/>
      <c r="AD6" s="290"/>
      <c r="AE6" s="290"/>
      <c r="AF6" s="290"/>
      <c r="AG6" s="290"/>
      <c r="AH6" s="290"/>
    </row>
    <row r="7" ht="15.75" customHeight="1">
      <c r="A7" s="299" t="s">
        <v>1927</v>
      </c>
      <c r="B7" s="299" t="s">
        <v>1928</v>
      </c>
      <c r="C7" s="291"/>
      <c r="D7" s="299" t="s">
        <v>1929</v>
      </c>
      <c r="E7" s="292"/>
      <c r="F7" s="299" t="s">
        <v>1930</v>
      </c>
      <c r="G7" s="292"/>
      <c r="H7" s="290"/>
      <c r="I7" s="292"/>
      <c r="J7" s="290" t="s">
        <v>1931</v>
      </c>
      <c r="K7" s="292"/>
      <c r="L7" s="290" t="s">
        <v>1932</v>
      </c>
      <c r="M7" s="292"/>
      <c r="N7" s="290" t="s">
        <v>605</v>
      </c>
      <c r="O7" s="290" t="s">
        <v>1933</v>
      </c>
      <c r="P7" s="298">
        <f>COUNTIF('(backend scoring)'!$B:$B,'Auto Responses'!$N7)</f>
        <v>7</v>
      </c>
      <c r="Q7" s="290"/>
      <c r="R7" s="290"/>
      <c r="S7" s="290"/>
      <c r="T7" s="290"/>
      <c r="U7" s="290"/>
      <c r="V7" s="290"/>
      <c r="W7" s="290"/>
      <c r="X7" s="290"/>
      <c r="Y7" s="290"/>
      <c r="Z7" s="290"/>
      <c r="AA7" s="290"/>
      <c r="AB7" s="290"/>
      <c r="AC7" s="290"/>
      <c r="AD7" s="290"/>
      <c r="AE7" s="290"/>
      <c r="AF7" s="290"/>
      <c r="AG7" s="290"/>
      <c r="AH7" s="290"/>
    </row>
    <row r="8" ht="15.75" customHeight="1">
      <c r="A8" s="299" t="s">
        <v>1934</v>
      </c>
      <c r="B8" s="299" t="s">
        <v>1935</v>
      </c>
      <c r="C8" s="291"/>
      <c r="D8" s="290" t="s">
        <v>1936</v>
      </c>
      <c r="E8" s="292"/>
      <c r="F8" s="290" t="s">
        <v>1937</v>
      </c>
      <c r="G8" s="292"/>
      <c r="H8" s="290"/>
      <c r="I8" s="292"/>
      <c r="J8" s="290" t="s">
        <v>1938</v>
      </c>
      <c r="K8" s="292"/>
      <c r="L8" s="290" t="s">
        <v>1939</v>
      </c>
      <c r="M8" s="292"/>
      <c r="N8" s="290" t="s">
        <v>635</v>
      </c>
      <c r="O8" s="290" t="s">
        <v>1940</v>
      </c>
      <c r="P8" s="298">
        <f>COUNTIF('(backend scoring)'!$B:$B,'Auto Responses'!$N8)</f>
        <v>18</v>
      </c>
      <c r="Q8" s="290"/>
      <c r="R8" s="290"/>
      <c r="S8" s="290"/>
      <c r="T8" s="290"/>
      <c r="U8" s="290"/>
      <c r="V8" s="290"/>
      <c r="W8" s="290"/>
      <c r="X8" s="290"/>
      <c r="Y8" s="290"/>
      <c r="Z8" s="290"/>
      <c r="AA8" s="290"/>
      <c r="AB8" s="290"/>
      <c r="AC8" s="290"/>
      <c r="AD8" s="290"/>
      <c r="AE8" s="290"/>
      <c r="AF8" s="290"/>
      <c r="AG8" s="290"/>
      <c r="AH8" s="290"/>
    </row>
    <row r="9" ht="15.75" customHeight="1">
      <c r="A9" s="299" t="s">
        <v>1941</v>
      </c>
      <c r="B9" s="299" t="s">
        <v>1942</v>
      </c>
      <c r="C9" s="291"/>
      <c r="D9" s="290" t="s">
        <v>1943</v>
      </c>
      <c r="E9" s="292"/>
      <c r="F9" s="290"/>
      <c r="G9" s="292"/>
      <c r="H9" s="290"/>
      <c r="I9" s="292"/>
      <c r="J9" s="290"/>
      <c r="K9" s="292"/>
      <c r="L9" s="290" t="s">
        <v>1525</v>
      </c>
      <c r="M9" s="292"/>
      <c r="N9" s="290" t="s">
        <v>607</v>
      </c>
      <c r="O9" s="290" t="s">
        <v>1944</v>
      </c>
      <c r="P9" s="298">
        <f>COUNTIF('(backend scoring)'!$B:$B,'Auto Responses'!$N9)</f>
        <v>5</v>
      </c>
      <c r="Q9" s="290"/>
      <c r="R9" s="290"/>
      <c r="S9" s="290"/>
      <c r="T9" s="290"/>
      <c r="U9" s="290"/>
      <c r="V9" s="290"/>
      <c r="W9" s="290"/>
      <c r="X9" s="290"/>
      <c r="Y9" s="290"/>
      <c r="Z9" s="290"/>
      <c r="AA9" s="290"/>
      <c r="AB9" s="290"/>
      <c r="AC9" s="290"/>
      <c r="AD9" s="290"/>
      <c r="AE9" s="290"/>
      <c r="AF9" s="290"/>
      <c r="AG9" s="290"/>
      <c r="AH9" s="290"/>
    </row>
    <row r="10" ht="15.75" customHeight="1">
      <c r="A10" s="299" t="s">
        <v>1945</v>
      </c>
      <c r="B10" s="299" t="s">
        <v>1946</v>
      </c>
      <c r="C10" s="291"/>
      <c r="D10" s="290"/>
      <c r="E10" s="292"/>
      <c r="F10" s="290"/>
      <c r="G10" s="292"/>
      <c r="H10" s="290"/>
      <c r="I10" s="292"/>
      <c r="J10" s="290"/>
      <c r="K10" s="292"/>
      <c r="L10" s="290"/>
      <c r="M10" s="292"/>
      <c r="N10" s="290" t="s">
        <v>627</v>
      </c>
      <c r="O10" s="290" t="s">
        <v>1947</v>
      </c>
      <c r="P10" s="298">
        <f>COUNTIF('(backend scoring)'!$B:$B,'Auto Responses'!$N10)</f>
        <v>9</v>
      </c>
      <c r="Q10" s="290"/>
      <c r="R10" s="290"/>
      <c r="S10" s="290"/>
      <c r="T10" s="290"/>
      <c r="U10" s="290"/>
      <c r="V10" s="290"/>
      <c r="W10" s="290"/>
      <c r="X10" s="290"/>
      <c r="Y10" s="290"/>
      <c r="Z10" s="290"/>
      <c r="AA10" s="290"/>
      <c r="AB10" s="290"/>
      <c r="AC10" s="290"/>
      <c r="AD10" s="290"/>
      <c r="AE10" s="290"/>
      <c r="AF10" s="290"/>
      <c r="AG10" s="290"/>
      <c r="AH10" s="290"/>
    </row>
    <row r="11" ht="15.75" customHeight="1">
      <c r="A11" s="299" t="s">
        <v>1948</v>
      </c>
      <c r="B11" s="299" t="s">
        <v>1949</v>
      </c>
      <c r="C11" s="291"/>
      <c r="D11" s="290"/>
      <c r="E11" s="292"/>
      <c r="F11" s="290"/>
      <c r="G11" s="292"/>
      <c r="H11" s="290"/>
      <c r="I11" s="292"/>
      <c r="J11" s="290" t="s">
        <v>749</v>
      </c>
      <c r="K11" s="292"/>
      <c r="L11" s="290"/>
      <c r="M11" s="292"/>
      <c r="N11" s="290" t="s">
        <v>617</v>
      </c>
      <c r="O11" s="290" t="s">
        <v>1950</v>
      </c>
      <c r="P11" s="298">
        <f>COUNTIF('(backend scoring)'!$B:$B,'Auto Responses'!$N11)</f>
        <v>14</v>
      </c>
      <c r="Q11" s="290"/>
      <c r="R11" s="290"/>
      <c r="S11" s="290"/>
      <c r="T11" s="290"/>
      <c r="U11" s="290"/>
      <c r="V11" s="290"/>
      <c r="W11" s="290"/>
      <c r="X11" s="290"/>
      <c r="Y11" s="290"/>
      <c r="Z11" s="290"/>
      <c r="AA11" s="290"/>
      <c r="AB11" s="290"/>
      <c r="AC11" s="290"/>
      <c r="AD11" s="290"/>
      <c r="AE11" s="290"/>
      <c r="AF11" s="290"/>
      <c r="AG11" s="290"/>
      <c r="AH11" s="290"/>
    </row>
    <row r="12" ht="15.75" customHeight="1">
      <c r="A12" s="299" t="s">
        <v>1951</v>
      </c>
      <c r="B12" s="299" t="s">
        <v>1952</v>
      </c>
      <c r="C12" s="291"/>
      <c r="D12" s="290"/>
      <c r="E12" s="292"/>
      <c r="F12" s="299"/>
      <c r="G12" s="292"/>
      <c r="H12" s="290"/>
      <c r="I12" s="292"/>
      <c r="J12" s="290" t="s">
        <v>805</v>
      </c>
      <c r="K12" s="292"/>
      <c r="L12" s="290"/>
      <c r="M12" s="292"/>
      <c r="N12" s="290" t="s">
        <v>613</v>
      </c>
      <c r="O12" s="290" t="s">
        <v>1953</v>
      </c>
      <c r="P12" s="298">
        <f>COUNTIF('(backend scoring)'!$B:$B,'Auto Responses'!$N12)</f>
        <v>18</v>
      </c>
      <c r="Q12" s="290"/>
      <c r="R12" s="290"/>
      <c r="S12" s="290"/>
      <c r="T12" s="290"/>
      <c r="U12" s="290"/>
      <c r="V12" s="290"/>
      <c r="W12" s="290"/>
      <c r="X12" s="290"/>
      <c r="Y12" s="290"/>
      <c r="Z12" s="290"/>
      <c r="AA12" s="290"/>
      <c r="AB12" s="290"/>
      <c r="AC12" s="290"/>
      <c r="AD12" s="290"/>
      <c r="AE12" s="290"/>
      <c r="AF12" s="290"/>
      <c r="AG12" s="290"/>
      <c r="AH12" s="290"/>
    </row>
    <row r="13" ht="15.75" customHeight="1">
      <c r="A13" s="299" t="s">
        <v>1954</v>
      </c>
      <c r="B13" s="299" t="s">
        <v>1955</v>
      </c>
      <c r="C13" s="291"/>
      <c r="D13" s="290"/>
      <c r="E13" s="292"/>
      <c r="F13" s="299"/>
      <c r="G13" s="292"/>
      <c r="H13" s="290"/>
      <c r="I13" s="292"/>
      <c r="J13" s="290" t="s">
        <v>758</v>
      </c>
      <c r="K13" s="292"/>
      <c r="L13" s="290"/>
      <c r="M13" s="292"/>
      <c r="N13" s="290" t="s">
        <v>609</v>
      </c>
      <c r="O13" s="290" t="s">
        <v>1956</v>
      </c>
      <c r="P13" s="298">
        <f>COUNTIF('(backend scoring)'!$B:$B,'Auto Responses'!$N13)</f>
        <v>16</v>
      </c>
      <c r="Q13" s="290"/>
      <c r="R13" s="290"/>
      <c r="S13" s="290"/>
      <c r="T13" s="290"/>
      <c r="U13" s="290"/>
      <c r="V13" s="290"/>
      <c r="W13" s="290"/>
      <c r="X13" s="290"/>
      <c r="Y13" s="290"/>
      <c r="Z13" s="290"/>
      <c r="AA13" s="290"/>
      <c r="AB13" s="290"/>
      <c r="AC13" s="290"/>
      <c r="AD13" s="290"/>
      <c r="AE13" s="290"/>
      <c r="AF13" s="290"/>
      <c r="AG13" s="290"/>
      <c r="AH13" s="290"/>
    </row>
    <row r="14" ht="15.75" customHeight="1">
      <c r="A14" s="299" t="s">
        <v>775</v>
      </c>
      <c r="B14" s="299" t="s">
        <v>1957</v>
      </c>
      <c r="C14" s="291"/>
      <c r="D14" s="290"/>
      <c r="E14" s="292"/>
      <c r="F14" s="290"/>
      <c r="G14" s="292"/>
      <c r="H14" s="290"/>
      <c r="I14" s="292"/>
      <c r="J14" s="290" t="s">
        <v>1958</v>
      </c>
      <c r="K14" s="292"/>
      <c r="L14" s="290"/>
      <c r="M14" s="292"/>
      <c r="N14" s="290" t="s">
        <v>615</v>
      </c>
      <c r="O14" s="290" t="s">
        <v>1959</v>
      </c>
      <c r="P14" s="298">
        <f>COUNTIF('(backend scoring)'!$B:$B,'Auto Responses'!$N14)</f>
        <v>23</v>
      </c>
      <c r="Q14" s="290"/>
      <c r="R14" s="290"/>
      <c r="S14" s="290"/>
      <c r="T14" s="290"/>
      <c r="U14" s="290"/>
      <c r="V14" s="290"/>
      <c r="W14" s="290"/>
      <c r="X14" s="290"/>
      <c r="Y14" s="290"/>
      <c r="Z14" s="290"/>
      <c r="AA14" s="290"/>
      <c r="AB14" s="290"/>
      <c r="AC14" s="290"/>
      <c r="AD14" s="290"/>
      <c r="AE14" s="290"/>
      <c r="AF14" s="290"/>
      <c r="AG14" s="290"/>
      <c r="AH14" s="290"/>
    </row>
    <row r="15" ht="15.75" customHeight="1">
      <c r="A15" s="299" t="s">
        <v>774</v>
      </c>
      <c r="B15" s="299" t="s">
        <v>1960</v>
      </c>
      <c r="C15" s="291"/>
      <c r="D15" s="290"/>
      <c r="E15" s="292"/>
      <c r="F15" s="290"/>
      <c r="G15" s="292"/>
      <c r="H15" s="290"/>
      <c r="I15" s="292"/>
      <c r="J15" s="290"/>
      <c r="K15" s="292"/>
      <c r="L15" s="290"/>
      <c r="M15" s="292"/>
      <c r="N15" s="290" t="s">
        <v>619</v>
      </c>
      <c r="O15" s="290" t="s">
        <v>1961</v>
      </c>
      <c r="P15" s="298">
        <f>COUNTIF('(backend scoring)'!$B:$B,'Auto Responses'!$N15)</f>
        <v>16</v>
      </c>
      <c r="Q15" s="290"/>
      <c r="R15" s="290"/>
      <c r="S15" s="290"/>
      <c r="T15" s="290"/>
      <c r="U15" s="290"/>
      <c r="V15" s="290"/>
      <c r="W15" s="290"/>
      <c r="X15" s="290"/>
      <c r="Y15" s="290"/>
      <c r="Z15" s="290"/>
      <c r="AA15" s="290"/>
      <c r="AB15" s="290"/>
      <c r="AC15" s="290"/>
      <c r="AD15" s="290"/>
      <c r="AE15" s="290"/>
      <c r="AF15" s="290"/>
      <c r="AG15" s="290"/>
      <c r="AH15" s="290"/>
    </row>
    <row r="16" ht="15.75" customHeight="1">
      <c r="A16" s="299" t="s">
        <v>1962</v>
      </c>
      <c r="B16" s="299" t="s">
        <v>1963</v>
      </c>
      <c r="C16" s="291"/>
      <c r="D16" s="290"/>
      <c r="E16" s="292"/>
      <c r="F16" s="290"/>
      <c r="G16" s="292"/>
      <c r="H16" s="290"/>
      <c r="I16" s="292"/>
      <c r="J16" s="290"/>
      <c r="K16" s="292"/>
      <c r="L16" s="290"/>
      <c r="M16" s="292"/>
      <c r="N16" s="290" t="s">
        <v>621</v>
      </c>
      <c r="O16" s="290" t="s">
        <v>1964</v>
      </c>
      <c r="P16" s="298">
        <f>COUNTIF('(backend scoring)'!$B:$B,'Auto Responses'!$N16)</f>
        <v>11</v>
      </c>
      <c r="Q16" s="290"/>
      <c r="R16" s="290"/>
      <c r="S16" s="290"/>
      <c r="T16" s="290"/>
      <c r="U16" s="290"/>
      <c r="V16" s="290"/>
      <c r="W16" s="290"/>
      <c r="X16" s="290"/>
      <c r="Y16" s="290"/>
      <c r="Z16" s="290"/>
      <c r="AA16" s="290"/>
      <c r="AB16" s="290"/>
      <c r="AC16" s="290"/>
      <c r="AD16" s="290"/>
      <c r="AE16" s="290"/>
      <c r="AF16" s="290"/>
      <c r="AG16" s="290"/>
      <c r="AH16" s="290"/>
    </row>
    <row r="17" ht="15.75" customHeight="1">
      <c r="A17" s="299" t="s">
        <v>1965</v>
      </c>
      <c r="B17" s="299" t="s">
        <v>1966</v>
      </c>
      <c r="C17" s="291"/>
      <c r="D17" s="290"/>
      <c r="E17" s="292"/>
      <c r="F17" s="290"/>
      <c r="G17" s="292"/>
      <c r="H17" s="290"/>
      <c r="I17" s="292"/>
      <c r="J17" s="290" t="s">
        <v>1967</v>
      </c>
      <c r="K17" s="292"/>
      <c r="L17" s="290"/>
      <c r="M17" s="292"/>
      <c r="N17" s="290" t="s">
        <v>611</v>
      </c>
      <c r="O17" s="290" t="s">
        <v>1968</v>
      </c>
      <c r="P17" s="298">
        <f>COUNTIF('(backend scoring)'!$B:$B,'Auto Responses'!$N17)</f>
        <v>15</v>
      </c>
      <c r="Q17" s="290"/>
      <c r="R17" s="290"/>
      <c r="S17" s="290"/>
      <c r="T17" s="290"/>
      <c r="U17" s="290"/>
      <c r="V17" s="290"/>
      <c r="W17" s="290"/>
      <c r="X17" s="290"/>
      <c r="Y17" s="290"/>
      <c r="Z17" s="290"/>
      <c r="AA17" s="290"/>
      <c r="AB17" s="290"/>
      <c r="AC17" s="290"/>
      <c r="AD17" s="290"/>
      <c r="AE17" s="290"/>
      <c r="AF17" s="290"/>
      <c r="AG17" s="290"/>
      <c r="AH17" s="290"/>
    </row>
    <row r="18" ht="15.75" customHeight="1">
      <c r="A18" s="299" t="s">
        <v>1969</v>
      </c>
      <c r="B18" s="299" t="s">
        <v>1970</v>
      </c>
      <c r="C18" s="291"/>
      <c r="D18" s="290"/>
      <c r="E18" s="292"/>
      <c r="F18" s="290"/>
      <c r="G18" s="292"/>
      <c r="H18" s="290"/>
      <c r="I18" s="292"/>
      <c r="J18" s="290" t="s">
        <v>1971</v>
      </c>
      <c r="K18" s="292"/>
      <c r="L18" s="290"/>
      <c r="M18" s="292"/>
      <c r="N18" s="290" t="s">
        <v>623</v>
      </c>
      <c r="O18" s="290" t="s">
        <v>1972</v>
      </c>
      <c r="P18" s="298">
        <f>COUNTIF('(backend scoring)'!$B:$B,'Auto Responses'!$N18)</f>
        <v>4</v>
      </c>
      <c r="Q18" s="290"/>
      <c r="R18" s="290"/>
      <c r="S18" s="290"/>
      <c r="T18" s="290"/>
      <c r="U18" s="290"/>
      <c r="V18" s="290"/>
      <c r="W18" s="290"/>
      <c r="X18" s="290"/>
      <c r="Y18" s="290"/>
      <c r="Z18" s="290"/>
      <c r="AA18" s="290"/>
      <c r="AB18" s="290"/>
      <c r="AC18" s="290"/>
      <c r="AD18" s="290"/>
      <c r="AE18" s="290"/>
      <c r="AF18" s="290"/>
      <c r="AG18" s="290"/>
      <c r="AH18" s="290"/>
    </row>
    <row r="19" ht="15.75" customHeight="1">
      <c r="A19" s="299" t="s">
        <v>1973</v>
      </c>
      <c r="B19" s="299" t="s">
        <v>1974</v>
      </c>
      <c r="C19" s="291"/>
      <c r="D19" s="290"/>
      <c r="E19" s="292"/>
      <c r="F19" s="290"/>
      <c r="G19" s="292"/>
      <c r="H19" s="290"/>
      <c r="I19" s="292"/>
      <c r="J19" s="290" t="s">
        <v>1975</v>
      </c>
      <c r="K19" s="292"/>
      <c r="L19" s="290"/>
      <c r="M19" s="292"/>
      <c r="N19" s="290" t="s">
        <v>625</v>
      </c>
      <c r="O19" s="290" t="s">
        <v>1976</v>
      </c>
      <c r="P19" s="298">
        <f>COUNTIF('(backend scoring)'!$B:$B,'Auto Responses'!$N19)</f>
        <v>6</v>
      </c>
      <c r="Q19" s="290"/>
      <c r="R19" s="290"/>
      <c r="S19" s="290"/>
      <c r="T19" s="290"/>
      <c r="U19" s="290"/>
      <c r="V19" s="290"/>
      <c r="W19" s="290"/>
      <c r="X19" s="290"/>
      <c r="Y19" s="290"/>
      <c r="Z19" s="290"/>
      <c r="AA19" s="290"/>
      <c r="AB19" s="290"/>
      <c r="AC19" s="290"/>
      <c r="AD19" s="290"/>
      <c r="AE19" s="290"/>
      <c r="AF19" s="290"/>
      <c r="AG19" s="290"/>
      <c r="AH19" s="290"/>
    </row>
    <row r="20" ht="15.75" customHeight="1">
      <c r="A20" s="299" t="s">
        <v>1977</v>
      </c>
      <c r="B20" s="299" t="s">
        <v>1978</v>
      </c>
      <c r="C20" s="291"/>
      <c r="D20" s="290"/>
      <c r="E20" s="292"/>
      <c r="F20" s="290"/>
      <c r="G20" s="292"/>
      <c r="H20" s="290"/>
      <c r="I20" s="292"/>
      <c r="J20" s="290" t="s">
        <v>1979</v>
      </c>
      <c r="K20" s="292"/>
      <c r="L20" s="290"/>
      <c r="M20" s="292"/>
      <c r="N20" s="290" t="s">
        <v>629</v>
      </c>
      <c r="O20" s="290" t="s">
        <v>1980</v>
      </c>
      <c r="P20" s="298">
        <f>COUNTIF('(backend scoring)'!$B:$B,'Auto Responses'!$N20)</f>
        <v>29</v>
      </c>
      <c r="Q20" s="290"/>
      <c r="R20" s="290"/>
      <c r="S20" s="290"/>
      <c r="T20" s="290"/>
      <c r="U20" s="290"/>
      <c r="V20" s="290"/>
      <c r="W20" s="290"/>
      <c r="X20" s="290"/>
      <c r="Y20" s="290"/>
      <c r="Z20" s="290"/>
      <c r="AA20" s="290"/>
      <c r="AB20" s="290"/>
      <c r="AC20" s="290"/>
      <c r="AD20" s="290"/>
      <c r="AE20" s="290"/>
      <c r="AF20" s="290"/>
      <c r="AG20" s="290"/>
      <c r="AH20" s="290"/>
    </row>
    <row r="21" ht="15.75" customHeight="1">
      <c r="A21" s="299" t="s">
        <v>1981</v>
      </c>
      <c r="B21" s="299" t="s">
        <v>1982</v>
      </c>
      <c r="C21" s="291"/>
      <c r="D21" s="290"/>
      <c r="E21" s="292"/>
      <c r="F21" s="290"/>
      <c r="G21" s="292"/>
      <c r="H21" s="290"/>
      <c r="I21" s="292"/>
      <c r="J21" s="290" t="s">
        <v>1983</v>
      </c>
      <c r="K21" s="292"/>
      <c r="L21" s="290"/>
      <c r="M21" s="292"/>
      <c r="N21" s="290" t="s">
        <v>631</v>
      </c>
      <c r="O21" s="290" t="s">
        <v>1984</v>
      </c>
      <c r="P21" s="298">
        <f>COUNTIF('(backend scoring)'!$B:$B,'Auto Responses'!$N21)</f>
        <v>12</v>
      </c>
      <c r="Q21" s="290"/>
      <c r="R21" s="290"/>
      <c r="S21" s="290"/>
      <c r="T21" s="290"/>
      <c r="U21" s="290"/>
      <c r="V21" s="290"/>
      <c r="W21" s="290"/>
      <c r="X21" s="290"/>
      <c r="Y21" s="290"/>
      <c r="Z21" s="290"/>
      <c r="AA21" s="290"/>
      <c r="AB21" s="290"/>
      <c r="AC21" s="290"/>
      <c r="AD21" s="290"/>
      <c r="AE21" s="290"/>
      <c r="AF21" s="290"/>
      <c r="AG21" s="290"/>
      <c r="AH21" s="290"/>
    </row>
    <row r="22" ht="15.75" customHeight="1">
      <c r="A22" s="299" t="s">
        <v>1985</v>
      </c>
      <c r="B22" s="299" t="s">
        <v>1986</v>
      </c>
      <c r="C22" s="291"/>
      <c r="D22" s="290"/>
      <c r="E22" s="292"/>
      <c r="F22" s="290"/>
      <c r="G22" s="292"/>
      <c r="H22" s="290"/>
      <c r="I22" s="292"/>
      <c r="J22" s="290" t="s">
        <v>240</v>
      </c>
      <c r="K22" s="292"/>
      <c r="L22" s="290"/>
      <c r="M22" s="292"/>
      <c r="N22" s="290" t="s">
        <v>633</v>
      </c>
      <c r="O22" s="290" t="s">
        <v>1987</v>
      </c>
      <c r="P22" s="298">
        <f>COUNTIF('(backend scoring)'!$B:$B,'Auto Responses'!$N22)</f>
        <v>10</v>
      </c>
      <c r="Q22" s="290"/>
      <c r="R22" s="290"/>
      <c r="S22" s="290"/>
      <c r="T22" s="290"/>
      <c r="U22" s="290"/>
      <c r="V22" s="290"/>
      <c r="W22" s="290"/>
      <c r="X22" s="290"/>
      <c r="Y22" s="290"/>
      <c r="Z22" s="290"/>
      <c r="AA22" s="290"/>
      <c r="AB22" s="290"/>
      <c r="AC22" s="290"/>
      <c r="AD22" s="290"/>
      <c r="AE22" s="290"/>
      <c r="AF22" s="290"/>
      <c r="AG22" s="290"/>
      <c r="AH22" s="290"/>
    </row>
    <row r="23" ht="15.75" customHeight="1">
      <c r="A23" s="299" t="s">
        <v>1988</v>
      </c>
      <c r="B23" s="299" t="s">
        <v>1989</v>
      </c>
      <c r="C23" s="291"/>
      <c r="D23" s="290"/>
      <c r="E23" s="292"/>
      <c r="F23" s="290"/>
      <c r="G23" s="292"/>
      <c r="H23" s="290"/>
      <c r="I23" s="292"/>
      <c r="J23" s="290" t="s">
        <v>1990</v>
      </c>
      <c r="K23" s="292"/>
      <c r="L23" s="290"/>
      <c r="M23" s="292"/>
      <c r="N23" s="290" t="s">
        <v>667</v>
      </c>
      <c r="O23" s="290" t="s">
        <v>1991</v>
      </c>
      <c r="P23" s="298">
        <f>COUNTIF('(backend scoring)'!$B:$B,'Auto Responses'!$N23)</f>
        <v>5</v>
      </c>
      <c r="Q23" s="290"/>
      <c r="R23" s="290"/>
      <c r="S23" s="290"/>
      <c r="T23" s="290"/>
      <c r="U23" s="290"/>
      <c r="V23" s="290"/>
      <c r="W23" s="290"/>
      <c r="X23" s="290"/>
      <c r="Y23" s="290"/>
      <c r="Z23" s="290"/>
      <c r="AA23" s="290"/>
      <c r="AB23" s="290"/>
      <c r="AC23" s="290"/>
      <c r="AD23" s="290"/>
      <c r="AE23" s="290"/>
      <c r="AF23" s="290"/>
      <c r="AG23" s="290"/>
      <c r="AH23" s="290"/>
    </row>
    <row r="24" ht="15.75" customHeight="1">
      <c r="A24" s="299" t="s">
        <v>1992</v>
      </c>
      <c r="B24" s="299" t="s">
        <v>1993</v>
      </c>
      <c r="C24" s="291"/>
      <c r="D24" s="290"/>
      <c r="E24" s="292"/>
      <c r="F24" s="290"/>
      <c r="G24" s="292"/>
      <c r="H24" s="290"/>
      <c r="I24" s="292"/>
      <c r="J24" s="290"/>
      <c r="K24" s="292"/>
      <c r="L24" s="290"/>
      <c r="M24" s="292"/>
      <c r="N24" s="290" t="s">
        <v>669</v>
      </c>
      <c r="O24" s="290" t="s">
        <v>1994</v>
      </c>
      <c r="P24" s="298">
        <f>COUNTIF('(backend scoring)'!$B:$B,'Auto Responses'!$N24)</f>
        <v>4</v>
      </c>
      <c r="Q24" s="290"/>
      <c r="R24" s="290"/>
      <c r="S24" s="290"/>
      <c r="T24" s="290"/>
      <c r="U24" s="290"/>
      <c r="V24" s="290"/>
      <c r="W24" s="290"/>
      <c r="X24" s="290"/>
      <c r="Y24" s="290"/>
      <c r="Z24" s="290"/>
      <c r="AA24" s="290"/>
      <c r="AB24" s="290"/>
      <c r="AC24" s="290"/>
      <c r="AD24" s="290"/>
      <c r="AE24" s="290"/>
      <c r="AF24" s="290"/>
      <c r="AG24" s="290"/>
      <c r="AH24" s="290"/>
    </row>
    <row r="25" ht="15.75" customHeight="1">
      <c r="A25" s="299" t="s">
        <v>1995</v>
      </c>
      <c r="B25" s="299" t="s">
        <v>1996</v>
      </c>
      <c r="C25" s="291"/>
      <c r="D25" s="290"/>
      <c r="E25" s="292"/>
      <c r="F25" s="290"/>
      <c r="G25" s="292"/>
      <c r="H25" s="290"/>
      <c r="I25" s="292"/>
      <c r="J25" s="290"/>
      <c r="K25" s="292"/>
      <c r="L25" s="290"/>
      <c r="M25" s="292"/>
      <c r="N25" s="290" t="s">
        <v>671</v>
      </c>
      <c r="O25" s="290" t="s">
        <v>1997</v>
      </c>
      <c r="P25" s="298">
        <f>COUNTIF('(backend scoring)'!$B:$B,'Auto Responses'!$N25)</f>
        <v>3</v>
      </c>
      <c r="Q25" s="290"/>
      <c r="R25" s="290"/>
      <c r="S25" s="290"/>
      <c r="T25" s="290"/>
      <c r="U25" s="290"/>
      <c r="V25" s="290"/>
      <c r="W25" s="290"/>
      <c r="X25" s="290"/>
      <c r="Y25" s="290"/>
      <c r="Z25" s="290"/>
      <c r="AA25" s="290"/>
      <c r="AB25" s="290"/>
      <c r="AC25" s="290"/>
      <c r="AD25" s="290"/>
      <c r="AE25" s="290"/>
      <c r="AF25" s="290"/>
      <c r="AG25" s="290"/>
      <c r="AH25" s="290"/>
    </row>
    <row r="26" ht="15.75" customHeight="1">
      <c r="A26" s="299" t="s">
        <v>1998</v>
      </c>
      <c r="B26" s="299" t="s">
        <v>1999</v>
      </c>
      <c r="C26" s="291"/>
      <c r="D26" s="290"/>
      <c r="E26" s="292"/>
      <c r="F26" s="290"/>
      <c r="G26" s="292"/>
      <c r="H26" s="290"/>
      <c r="I26" s="292"/>
      <c r="J26" s="290"/>
      <c r="K26" s="292"/>
      <c r="L26" s="290"/>
      <c r="M26" s="292"/>
      <c r="N26" s="290" t="s">
        <v>673</v>
      </c>
      <c r="O26" s="290" t="s">
        <v>2000</v>
      </c>
      <c r="P26" s="298">
        <f>COUNTIF('(backend scoring)'!$B:$B,'Auto Responses'!$N26)</f>
        <v>2</v>
      </c>
      <c r="Q26" s="290"/>
      <c r="R26" s="290"/>
      <c r="S26" s="290"/>
      <c r="T26" s="290"/>
      <c r="U26" s="290"/>
      <c r="V26" s="290"/>
      <c r="W26" s="290"/>
      <c r="X26" s="290"/>
      <c r="Y26" s="290"/>
      <c r="Z26" s="290"/>
      <c r="AA26" s="290"/>
      <c r="AB26" s="290"/>
      <c r="AC26" s="290"/>
      <c r="AD26" s="290"/>
      <c r="AE26" s="290"/>
      <c r="AF26" s="290"/>
      <c r="AG26" s="290"/>
      <c r="AH26" s="290"/>
    </row>
    <row r="27" ht="15.75" customHeight="1">
      <c r="A27" s="290" t="s">
        <v>2001</v>
      </c>
      <c r="B27" s="290"/>
      <c r="C27" s="291"/>
      <c r="D27" s="290"/>
      <c r="E27" s="292"/>
      <c r="F27" s="290"/>
      <c r="G27" s="292"/>
      <c r="H27" s="290"/>
      <c r="I27" s="292"/>
      <c r="J27" s="290" t="s">
        <v>1595</v>
      </c>
      <c r="K27" s="292"/>
      <c r="L27" s="290"/>
      <c r="M27" s="292"/>
      <c r="N27" s="290" t="s">
        <v>675</v>
      </c>
      <c r="O27" s="290" t="s">
        <v>2002</v>
      </c>
      <c r="P27" s="298">
        <f>COUNTIF('(backend scoring)'!$B:$B,'Auto Responses'!$N27)</f>
        <v>2</v>
      </c>
      <c r="Q27" s="290"/>
      <c r="R27" s="290"/>
      <c r="S27" s="290"/>
      <c r="T27" s="290"/>
      <c r="U27" s="290"/>
      <c r="V27" s="290"/>
      <c r="W27" s="290"/>
      <c r="X27" s="290"/>
      <c r="Y27" s="290"/>
      <c r="Z27" s="290"/>
      <c r="AA27" s="290"/>
      <c r="AB27" s="290"/>
      <c r="AC27" s="290"/>
      <c r="AD27" s="290"/>
      <c r="AE27" s="290"/>
      <c r="AF27" s="290"/>
      <c r="AG27" s="290"/>
      <c r="AH27" s="290"/>
    </row>
    <row r="28" ht="15.75" customHeight="1">
      <c r="A28" s="299" t="s">
        <v>2003</v>
      </c>
      <c r="B28" s="290"/>
      <c r="C28" s="291"/>
      <c r="D28" s="290"/>
      <c r="E28" s="292"/>
      <c r="F28" s="290"/>
      <c r="G28" s="292"/>
      <c r="H28" s="290"/>
      <c r="I28" s="292"/>
      <c r="J28" s="290" t="s">
        <v>728</v>
      </c>
      <c r="K28" s="292"/>
      <c r="L28" s="290"/>
      <c r="M28" s="292"/>
      <c r="N28" s="290" t="s">
        <v>677</v>
      </c>
      <c r="O28" s="290" t="s">
        <v>2004</v>
      </c>
      <c r="P28" s="298">
        <f>COUNTIF('(backend scoring)'!$B:$B,'Auto Responses'!$N28)</f>
        <v>8</v>
      </c>
      <c r="Q28" s="290"/>
      <c r="R28" s="290"/>
      <c r="S28" s="290"/>
      <c r="T28" s="290"/>
      <c r="U28" s="290"/>
      <c r="V28" s="290"/>
      <c r="W28" s="290"/>
      <c r="X28" s="290"/>
      <c r="Y28" s="290"/>
      <c r="Z28" s="290"/>
      <c r="AA28" s="290"/>
      <c r="AB28" s="290"/>
      <c r="AC28" s="290"/>
      <c r="AD28" s="290"/>
      <c r="AE28" s="290"/>
      <c r="AF28" s="290"/>
      <c r="AG28" s="290"/>
      <c r="AH28" s="290"/>
    </row>
    <row r="29" ht="15.75" customHeight="1">
      <c r="A29" s="299"/>
      <c r="B29" s="290"/>
      <c r="C29" s="291"/>
      <c r="D29" s="290"/>
      <c r="E29" s="292"/>
      <c r="F29" s="290"/>
      <c r="G29" s="292"/>
      <c r="H29" s="290"/>
      <c r="I29" s="292"/>
      <c r="J29" s="290"/>
      <c r="K29" s="292"/>
      <c r="L29" s="290"/>
      <c r="M29" s="292"/>
      <c r="N29" s="290" t="s">
        <v>679</v>
      </c>
      <c r="O29" s="290" t="s">
        <v>2005</v>
      </c>
      <c r="P29" s="298">
        <f>COUNTIF('(backend scoring)'!$B:$B,'Auto Responses'!$N29)</f>
        <v>13</v>
      </c>
      <c r="Q29" s="290"/>
      <c r="R29" s="290"/>
      <c r="S29" s="290"/>
      <c r="T29" s="290"/>
      <c r="U29" s="290"/>
      <c r="V29" s="290"/>
      <c r="W29" s="290"/>
      <c r="X29" s="290"/>
      <c r="Y29" s="290"/>
      <c r="Z29" s="290"/>
      <c r="AA29" s="290"/>
      <c r="AB29" s="290"/>
      <c r="AC29" s="290"/>
      <c r="AD29" s="290"/>
      <c r="AE29" s="290"/>
      <c r="AF29" s="290"/>
      <c r="AG29" s="290"/>
      <c r="AH29" s="290"/>
    </row>
    <row r="30" ht="15.75" customHeight="1">
      <c r="A30" s="299"/>
      <c r="B30" s="290"/>
      <c r="C30" s="291"/>
      <c r="D30" s="290"/>
      <c r="E30" s="292"/>
      <c r="F30" s="290"/>
      <c r="G30" s="292"/>
      <c r="H30" s="290"/>
      <c r="I30" s="292"/>
      <c r="J30" s="290"/>
      <c r="K30" s="292"/>
      <c r="L30" s="290"/>
      <c r="M30" s="292"/>
      <c r="N30" s="290" t="s">
        <v>681</v>
      </c>
      <c r="O30" s="290" t="s">
        <v>2006</v>
      </c>
      <c r="P30" s="298">
        <f>COUNTIF('(backend scoring)'!$B:$B,'Auto Responses'!$N30)</f>
        <v>5</v>
      </c>
      <c r="Q30" s="290"/>
      <c r="R30" s="290"/>
      <c r="S30" s="290"/>
      <c r="T30" s="290"/>
      <c r="U30" s="290"/>
      <c r="V30" s="290"/>
      <c r="W30" s="290"/>
      <c r="X30" s="290"/>
      <c r="Y30" s="290"/>
      <c r="Z30" s="290"/>
      <c r="AA30" s="290"/>
      <c r="AB30" s="290"/>
      <c r="AC30" s="290"/>
      <c r="AD30" s="290"/>
      <c r="AE30" s="290"/>
      <c r="AF30" s="290"/>
      <c r="AG30" s="290"/>
      <c r="AH30" s="290"/>
    </row>
    <row r="31" ht="15.75" customHeight="1">
      <c r="A31" s="299"/>
      <c r="B31" s="290"/>
      <c r="C31" s="291"/>
      <c r="D31" s="290"/>
      <c r="E31" s="292"/>
      <c r="F31" s="290"/>
      <c r="G31" s="292"/>
      <c r="H31" s="290"/>
      <c r="I31" s="292"/>
      <c r="J31" s="290"/>
      <c r="K31" s="292"/>
      <c r="L31" s="290"/>
      <c r="M31" s="292"/>
      <c r="N31" s="290" t="s">
        <v>683</v>
      </c>
      <c r="O31" s="290" t="s">
        <v>2007</v>
      </c>
      <c r="P31" s="298">
        <f>COUNTIF('(backend scoring)'!$B:$B,'Auto Responses'!$N31)</f>
        <v>15</v>
      </c>
      <c r="Q31" s="290"/>
      <c r="R31" s="290"/>
      <c r="S31" s="290"/>
      <c r="T31" s="299"/>
      <c r="U31" s="290"/>
      <c r="V31" s="290"/>
      <c r="W31" s="290"/>
      <c r="X31" s="290"/>
      <c r="Y31" s="290"/>
      <c r="Z31" s="290"/>
      <c r="AA31" s="290"/>
      <c r="AB31" s="290"/>
      <c r="AC31" s="290"/>
      <c r="AD31" s="290"/>
      <c r="AE31" s="290"/>
      <c r="AF31" s="290"/>
      <c r="AG31" s="290"/>
      <c r="AH31" s="290"/>
    </row>
    <row r="32" ht="15.75" customHeight="1">
      <c r="A32" s="299" t="str">
        <f>LEFT($A$3,21)</f>
        <v>Based on the response</v>
      </c>
      <c r="B32" s="290"/>
      <c r="C32" s="291"/>
      <c r="D32" s="290"/>
      <c r="E32" s="292"/>
      <c r="F32" s="290"/>
      <c r="G32" s="292"/>
      <c r="H32" s="290"/>
      <c r="I32" s="292"/>
      <c r="J32" s="290"/>
      <c r="K32" s="292"/>
      <c r="L32" s="290"/>
      <c r="M32" s="292"/>
      <c r="N32" s="290" t="s">
        <v>685</v>
      </c>
      <c r="O32" s="290" t="s">
        <v>2008</v>
      </c>
      <c r="P32" s="298">
        <f>COUNTIF('(backend scoring)'!$B:$B,'Auto Responses'!$N32)</f>
        <v>8</v>
      </c>
      <c r="Q32" s="290"/>
      <c r="R32" s="290"/>
      <c r="S32" s="290"/>
      <c r="T32" s="290"/>
      <c r="U32" s="290"/>
      <c r="V32" s="290"/>
      <c r="W32" s="290"/>
      <c r="X32" s="290"/>
      <c r="Y32" s="290"/>
      <c r="Z32" s="290"/>
      <c r="AA32" s="290"/>
      <c r="AB32" s="290"/>
      <c r="AC32" s="290"/>
      <c r="AD32" s="290"/>
      <c r="AE32" s="290"/>
      <c r="AF32" s="290"/>
      <c r="AG32" s="290"/>
      <c r="AH32" s="290"/>
    </row>
    <row r="33" ht="15.75" customHeight="1">
      <c r="A33" s="290" t="s">
        <v>2009</v>
      </c>
      <c r="B33" s="290"/>
      <c r="C33" s="291"/>
      <c r="D33" s="290"/>
      <c r="E33" s="292"/>
      <c r="F33" s="290"/>
      <c r="G33" s="292"/>
      <c r="H33" s="290"/>
      <c r="I33" s="292"/>
      <c r="J33" s="290"/>
      <c r="K33" s="292"/>
      <c r="L33" s="290"/>
      <c r="M33" s="292"/>
      <c r="N33" s="290" t="s">
        <v>2010</v>
      </c>
      <c r="O33" s="290" t="s">
        <v>2011</v>
      </c>
      <c r="P33" s="298">
        <f>COUNTIF('(backend scoring)'!$B:$B,'Auto Responses'!$N33)</f>
        <v>2</v>
      </c>
      <c r="Q33" s="290"/>
      <c r="R33" s="290"/>
      <c r="S33" s="290"/>
      <c r="T33" s="290"/>
      <c r="U33" s="290"/>
      <c r="V33" s="290"/>
      <c r="W33" s="290"/>
      <c r="X33" s="290"/>
      <c r="Y33" s="290"/>
      <c r="Z33" s="290"/>
      <c r="AA33" s="290"/>
      <c r="AB33" s="290"/>
      <c r="AC33" s="290"/>
      <c r="AD33" s="290"/>
      <c r="AE33" s="290"/>
      <c r="AF33" s="290"/>
      <c r="AG33" s="290"/>
      <c r="AH33" s="290"/>
    </row>
    <row r="34" ht="15.75" customHeight="1">
      <c r="A34" s="299"/>
      <c r="B34" s="290"/>
      <c r="C34" s="291"/>
      <c r="D34" s="290"/>
      <c r="E34" s="292"/>
      <c r="F34" s="290"/>
      <c r="G34" s="292"/>
      <c r="H34" s="290"/>
      <c r="I34" s="292"/>
      <c r="J34" s="290"/>
      <c r="K34" s="292"/>
      <c r="L34" s="290"/>
      <c r="M34" s="292"/>
      <c r="N34" s="290" t="s">
        <v>2012</v>
      </c>
      <c r="O34" s="290" t="s">
        <v>2013</v>
      </c>
      <c r="P34" s="298">
        <f>COUNTIF('(backend scoring)'!$B:$B,'Auto Responses'!$N34)</f>
        <v>5</v>
      </c>
      <c r="Q34" s="290"/>
      <c r="R34" s="290"/>
      <c r="S34" s="290"/>
      <c r="T34" s="290"/>
      <c r="U34" s="290"/>
      <c r="V34" s="290"/>
      <c r="W34" s="290"/>
      <c r="X34" s="290"/>
      <c r="Y34" s="290"/>
      <c r="Z34" s="290"/>
      <c r="AA34" s="290"/>
      <c r="AB34" s="290"/>
      <c r="AC34" s="290"/>
      <c r="AD34" s="290"/>
      <c r="AE34" s="290"/>
      <c r="AF34" s="290"/>
      <c r="AG34" s="290"/>
      <c r="AH34" s="290"/>
    </row>
    <row r="35" ht="15.75" customHeight="1">
      <c r="A35" s="299"/>
      <c r="B35" s="290"/>
      <c r="C35" s="291"/>
      <c r="D35" s="290"/>
      <c r="E35" s="292"/>
      <c r="F35" s="290"/>
      <c r="G35" s="292"/>
      <c r="H35" s="290"/>
      <c r="I35" s="292"/>
      <c r="J35" s="290"/>
      <c r="K35" s="292"/>
      <c r="L35" s="290"/>
      <c r="M35" s="292"/>
      <c r="N35" s="290" t="s">
        <v>2014</v>
      </c>
      <c r="O35" s="290" t="s">
        <v>2015</v>
      </c>
      <c r="P35" s="298">
        <f>COUNTIF('(backend scoring)'!$B:$B,'Auto Responses'!$N35)</f>
        <v>5</v>
      </c>
      <c r="Q35" s="290"/>
      <c r="R35" s="290"/>
      <c r="S35" s="290"/>
      <c r="T35" s="290"/>
      <c r="U35" s="290"/>
      <c r="V35" s="290"/>
      <c r="W35" s="290"/>
      <c r="X35" s="290"/>
      <c r="Y35" s="290"/>
      <c r="Z35" s="290"/>
      <c r="AA35" s="290"/>
      <c r="AB35" s="290"/>
      <c r="AC35" s="290"/>
      <c r="AD35" s="290"/>
      <c r="AE35" s="290"/>
      <c r="AF35" s="290"/>
      <c r="AG35" s="290"/>
      <c r="AH35" s="290"/>
    </row>
    <row r="36" ht="15.75" customHeight="1">
      <c r="A36" s="299" t="s">
        <v>2016</v>
      </c>
      <c r="B36" s="290"/>
      <c r="C36" s="291"/>
      <c r="D36" s="290"/>
      <c r="E36" s="292"/>
      <c r="F36" s="290"/>
      <c r="G36" s="292"/>
      <c r="H36" s="290"/>
      <c r="I36" s="292"/>
      <c r="J36" s="290"/>
      <c r="K36" s="292"/>
      <c r="L36" s="290"/>
      <c r="M36" s="292"/>
      <c r="N36" s="290" t="s">
        <v>2017</v>
      </c>
      <c r="O36" s="290" t="s">
        <v>2018</v>
      </c>
      <c r="P36" s="298">
        <f>COUNTIF('(backend scoring)'!$B:$B,'Auto Responses'!$N36)</f>
        <v>5</v>
      </c>
      <c r="Q36" s="290"/>
      <c r="R36" s="290"/>
      <c r="S36" s="290"/>
      <c r="T36" s="290"/>
      <c r="U36" s="290"/>
      <c r="V36" s="290"/>
      <c r="W36" s="290"/>
      <c r="X36" s="290"/>
      <c r="Y36" s="290"/>
      <c r="Z36" s="290"/>
      <c r="AA36" s="290"/>
      <c r="AB36" s="290"/>
      <c r="AC36" s="290"/>
      <c r="AD36" s="290"/>
      <c r="AE36" s="290"/>
      <c r="AF36" s="290"/>
      <c r="AG36" s="290"/>
      <c r="AH36" s="290"/>
    </row>
    <row r="37" ht="15.75" customHeight="1">
      <c r="A37" s="299"/>
      <c r="B37" s="290"/>
      <c r="C37" s="291"/>
      <c r="D37" s="290"/>
      <c r="E37" s="292"/>
      <c r="F37" s="290"/>
      <c r="G37" s="292"/>
      <c r="H37" s="290"/>
      <c r="I37" s="292"/>
      <c r="J37" s="290"/>
      <c r="K37" s="292"/>
      <c r="L37" s="290"/>
      <c r="M37" s="292"/>
      <c r="N37" s="290" t="s">
        <v>2019</v>
      </c>
      <c r="O37" s="290" t="s">
        <v>2020</v>
      </c>
      <c r="P37" s="298">
        <f>COUNTIF('(backend scoring)'!$B:$B,'Auto Responses'!$N37)</f>
        <v>8</v>
      </c>
      <c r="Q37" s="290"/>
      <c r="R37" s="290"/>
      <c r="S37" s="290"/>
      <c r="T37" s="290"/>
      <c r="U37" s="290"/>
      <c r="V37" s="290"/>
      <c r="W37" s="290"/>
      <c r="X37" s="290"/>
      <c r="Y37" s="290"/>
      <c r="Z37" s="290"/>
      <c r="AA37" s="290"/>
      <c r="AB37" s="290"/>
      <c r="AC37" s="290"/>
      <c r="AD37" s="290"/>
      <c r="AE37" s="290"/>
      <c r="AF37" s="290"/>
      <c r="AG37" s="290"/>
      <c r="AH37" s="290"/>
    </row>
    <row r="38" ht="15.75" customHeight="1">
      <c r="A38" s="299"/>
      <c r="B38" s="290"/>
      <c r="C38" s="291"/>
      <c r="D38" s="290"/>
      <c r="E38" s="292"/>
      <c r="F38" s="290"/>
      <c r="G38" s="292"/>
      <c r="H38" s="290"/>
      <c r="I38" s="292"/>
      <c r="J38" s="290"/>
      <c r="K38" s="292"/>
      <c r="L38" s="290"/>
      <c r="M38" s="292"/>
      <c r="N38" s="290" t="s">
        <v>2021</v>
      </c>
      <c r="O38" s="290" t="s">
        <v>2022</v>
      </c>
      <c r="P38" s="298">
        <f>COUNTIF('(backend scoring)'!$B:$B,'Auto Responses'!$N38)</f>
        <v>6</v>
      </c>
      <c r="Q38" s="290"/>
      <c r="R38" s="290"/>
      <c r="S38" s="290"/>
      <c r="T38" s="290"/>
      <c r="U38" s="290"/>
      <c r="V38" s="290"/>
      <c r="W38" s="290"/>
      <c r="X38" s="290"/>
      <c r="Y38" s="290"/>
      <c r="Z38" s="290"/>
      <c r="AA38" s="290"/>
      <c r="AB38" s="290"/>
      <c r="AC38" s="290"/>
      <c r="AD38" s="290"/>
      <c r="AE38" s="290"/>
      <c r="AF38" s="290"/>
      <c r="AG38" s="290"/>
      <c r="AH38" s="290"/>
    </row>
    <row r="39" ht="15.75" customHeight="1">
      <c r="A39" s="95" t="s">
        <v>469</v>
      </c>
      <c r="B39" s="290"/>
      <c r="C39" s="291"/>
      <c r="D39" s="290"/>
      <c r="E39" s="292"/>
      <c r="F39" s="290"/>
      <c r="G39" s="292"/>
      <c r="H39" s="290"/>
      <c r="I39" s="292"/>
      <c r="J39" s="290"/>
      <c r="K39" s="292"/>
      <c r="L39" s="290"/>
      <c r="M39" s="292"/>
      <c r="N39" s="290"/>
      <c r="O39" s="290"/>
      <c r="P39" s="290"/>
      <c r="Q39" s="290"/>
      <c r="R39" s="290"/>
      <c r="S39" s="290"/>
      <c r="T39" s="290"/>
      <c r="U39" s="290"/>
      <c r="V39" s="290"/>
      <c r="W39" s="290"/>
      <c r="X39" s="290"/>
      <c r="Y39" s="290"/>
      <c r="Z39" s="290"/>
      <c r="AA39" s="290"/>
      <c r="AB39" s="290"/>
      <c r="AC39" s="290"/>
      <c r="AD39" s="290"/>
      <c r="AE39" s="290"/>
      <c r="AF39" s="290"/>
      <c r="AG39" s="290"/>
      <c r="AH39" s="290"/>
    </row>
    <row r="40" ht="15.75" hidden="1" customHeight="1">
      <c r="A40" s="299"/>
      <c r="B40" s="290"/>
      <c r="C40" s="291"/>
      <c r="D40" s="290"/>
      <c r="E40" s="292"/>
      <c r="F40" s="290"/>
      <c r="G40" s="292"/>
      <c r="H40" s="290"/>
      <c r="I40" s="292"/>
      <c r="J40" s="290"/>
      <c r="K40" s="292"/>
      <c r="L40" s="290"/>
      <c r="M40" s="292"/>
      <c r="N40" s="290"/>
      <c r="O40" s="290"/>
      <c r="P40" s="290"/>
      <c r="Q40" s="290"/>
      <c r="R40" s="290"/>
      <c r="S40" s="290"/>
      <c r="T40" s="290"/>
      <c r="U40" s="290"/>
      <c r="V40" s="290"/>
      <c r="W40" s="290"/>
      <c r="X40" s="290"/>
      <c r="Y40" s="290"/>
      <c r="Z40" s="290"/>
      <c r="AA40" s="290"/>
      <c r="AB40" s="290"/>
      <c r="AC40" s="290"/>
      <c r="AD40" s="290"/>
      <c r="AE40" s="290"/>
      <c r="AF40" s="290"/>
      <c r="AG40" s="290"/>
      <c r="AH40" s="290"/>
    </row>
    <row r="41" ht="15.75" hidden="1" customHeight="1">
      <c r="A41" s="299"/>
      <c r="B41" s="290"/>
      <c r="C41" s="291"/>
      <c r="D41" s="290"/>
      <c r="E41" s="292"/>
      <c r="F41" s="290"/>
      <c r="G41" s="292"/>
      <c r="H41" s="290"/>
      <c r="I41" s="292"/>
      <c r="J41" s="290"/>
      <c r="K41" s="292"/>
      <c r="L41" s="290"/>
      <c r="M41" s="292"/>
      <c r="N41" s="290"/>
      <c r="O41" s="290"/>
      <c r="P41" s="290"/>
      <c r="Q41" s="290"/>
      <c r="R41" s="290"/>
      <c r="S41" s="290"/>
      <c r="T41" s="290"/>
      <c r="U41" s="290"/>
      <c r="V41" s="290"/>
      <c r="W41" s="290"/>
      <c r="X41" s="290"/>
      <c r="Y41" s="290"/>
      <c r="Z41" s="290"/>
      <c r="AA41" s="290"/>
      <c r="AB41" s="290"/>
      <c r="AC41" s="290"/>
      <c r="AD41" s="290"/>
      <c r="AE41" s="290"/>
      <c r="AF41" s="290"/>
      <c r="AG41" s="290"/>
      <c r="AH41" s="290"/>
    </row>
    <row r="42" ht="15.75" hidden="1" customHeight="1">
      <c r="A42" s="300"/>
      <c r="B42" s="290"/>
      <c r="C42" s="291"/>
      <c r="D42" s="290"/>
      <c r="E42" s="292"/>
      <c r="F42" s="290"/>
      <c r="G42" s="292"/>
      <c r="H42" s="290"/>
      <c r="I42" s="292"/>
      <c r="J42" s="290"/>
      <c r="K42" s="292"/>
      <c r="L42" s="290"/>
      <c r="M42" s="292"/>
      <c r="N42" s="290"/>
      <c r="O42" s="290"/>
      <c r="P42" s="290"/>
      <c r="Q42" s="290"/>
      <c r="R42" s="290"/>
      <c r="S42" s="290"/>
      <c r="T42" s="290"/>
      <c r="U42" s="290"/>
      <c r="V42" s="290"/>
      <c r="W42" s="290"/>
      <c r="X42" s="290"/>
      <c r="Y42" s="290"/>
      <c r="Z42" s="290"/>
      <c r="AA42" s="290"/>
      <c r="AB42" s="290"/>
      <c r="AC42" s="290"/>
      <c r="AD42" s="290"/>
      <c r="AE42" s="290"/>
      <c r="AF42" s="290"/>
      <c r="AG42" s="290"/>
      <c r="AH42" s="290"/>
    </row>
    <row r="43" ht="15.75" hidden="1" customHeight="1">
      <c r="A43" s="299"/>
      <c r="B43" s="290"/>
      <c r="C43" s="291"/>
      <c r="D43" s="290"/>
      <c r="E43" s="292"/>
      <c r="F43" s="290"/>
      <c r="G43" s="292"/>
      <c r="H43" s="290"/>
      <c r="I43" s="292"/>
      <c r="J43" s="290"/>
      <c r="K43" s="292"/>
      <c r="L43" s="290"/>
      <c r="M43" s="292"/>
      <c r="N43" s="290"/>
      <c r="O43" s="290"/>
      <c r="P43" s="290"/>
      <c r="Q43" s="290"/>
      <c r="R43" s="290"/>
      <c r="S43" s="290"/>
      <c r="T43" s="290"/>
      <c r="U43" s="290"/>
      <c r="V43" s="290"/>
      <c r="W43" s="290"/>
      <c r="X43" s="290"/>
      <c r="Y43" s="290"/>
      <c r="Z43" s="290"/>
      <c r="AA43" s="290"/>
      <c r="AB43" s="290"/>
      <c r="AC43" s="290"/>
      <c r="AD43" s="290"/>
      <c r="AE43" s="290"/>
      <c r="AF43" s="290"/>
      <c r="AG43" s="290"/>
      <c r="AH43" s="290"/>
    </row>
    <row r="44" ht="15.75" hidden="1" customHeight="1">
      <c r="A44" s="299"/>
      <c r="B44" s="290"/>
      <c r="C44" s="291"/>
      <c r="D44" s="290"/>
      <c r="E44" s="292"/>
      <c r="F44" s="290"/>
      <c r="G44" s="292"/>
      <c r="H44" s="290"/>
      <c r="I44" s="292"/>
      <c r="J44" s="290"/>
      <c r="K44" s="292"/>
      <c r="L44" s="290"/>
      <c r="M44" s="292"/>
      <c r="N44" s="290"/>
      <c r="O44" s="290"/>
      <c r="P44" s="290"/>
      <c r="Q44" s="290"/>
      <c r="R44" s="290"/>
      <c r="S44" s="290"/>
      <c r="T44" s="290"/>
      <c r="U44" s="290"/>
      <c r="V44" s="290"/>
      <c r="W44" s="290"/>
      <c r="X44" s="290"/>
      <c r="Y44" s="290"/>
      <c r="Z44" s="290"/>
      <c r="AA44" s="290"/>
      <c r="AB44" s="290"/>
      <c r="AC44" s="290"/>
      <c r="AD44" s="290"/>
      <c r="AE44" s="290"/>
      <c r="AF44" s="290"/>
      <c r="AG44" s="290"/>
      <c r="AH44" s="290"/>
    </row>
    <row r="45" ht="15.75" hidden="1" customHeight="1">
      <c r="A45" s="299"/>
      <c r="B45" s="290"/>
      <c r="C45" s="291"/>
      <c r="D45" s="290"/>
      <c r="E45" s="292"/>
      <c r="F45" s="290"/>
      <c r="G45" s="292"/>
      <c r="H45" s="290"/>
      <c r="I45" s="292"/>
      <c r="J45" s="290"/>
      <c r="K45" s="292"/>
      <c r="L45" s="290"/>
      <c r="M45" s="292"/>
      <c r="N45" s="290"/>
      <c r="O45" s="290"/>
      <c r="P45" s="290"/>
      <c r="Q45" s="290"/>
      <c r="R45" s="290"/>
      <c r="S45" s="290"/>
      <c r="T45" s="290"/>
      <c r="U45" s="290"/>
      <c r="V45" s="290"/>
      <c r="W45" s="290"/>
      <c r="X45" s="290"/>
      <c r="Y45" s="290"/>
      <c r="Z45" s="290"/>
      <c r="AA45" s="290"/>
      <c r="AB45" s="290"/>
      <c r="AC45" s="290"/>
      <c r="AD45" s="290"/>
      <c r="AE45" s="290"/>
      <c r="AF45" s="290"/>
      <c r="AG45" s="290"/>
      <c r="AH45" s="290"/>
    </row>
    <row r="46" ht="15.75" customHeight="1">
      <c r="A46" s="290"/>
      <c r="B46" s="290"/>
      <c r="C46" s="291"/>
      <c r="D46" s="290"/>
      <c r="E46" s="292"/>
      <c r="F46" s="290"/>
      <c r="G46" s="292"/>
      <c r="H46" s="290"/>
      <c r="I46" s="292"/>
      <c r="J46" s="290"/>
      <c r="K46" s="292"/>
      <c r="L46" s="290"/>
      <c r="M46" s="292"/>
      <c r="N46" s="290"/>
      <c r="O46" s="290"/>
      <c r="P46" s="290"/>
      <c r="Q46" s="290"/>
      <c r="R46" s="290"/>
      <c r="S46" s="290"/>
      <c r="T46" s="290"/>
      <c r="U46" s="290"/>
      <c r="V46" s="290"/>
      <c r="W46" s="290"/>
      <c r="X46" s="290"/>
      <c r="Y46" s="290"/>
      <c r="Z46" s="290"/>
      <c r="AA46" s="290"/>
      <c r="AB46" s="290"/>
      <c r="AC46" s="290"/>
      <c r="AD46" s="290"/>
      <c r="AE46" s="290"/>
      <c r="AF46" s="290"/>
      <c r="AG46" s="290"/>
      <c r="AH46" s="290"/>
    </row>
    <row r="47" ht="15.75" customHeight="1">
      <c r="A47" s="290"/>
      <c r="B47" s="290"/>
      <c r="C47" s="291"/>
      <c r="D47" s="290"/>
      <c r="E47" s="292"/>
      <c r="F47" s="290"/>
      <c r="G47" s="292"/>
      <c r="H47" s="290"/>
      <c r="I47" s="292"/>
      <c r="J47" s="290"/>
      <c r="K47" s="292"/>
      <c r="L47" s="290"/>
      <c r="M47" s="292"/>
      <c r="N47" s="290"/>
      <c r="O47" s="290"/>
      <c r="P47" s="290"/>
      <c r="Q47" s="290"/>
      <c r="R47" s="290"/>
      <c r="S47" s="290"/>
      <c r="T47" s="290"/>
      <c r="U47" s="290"/>
      <c r="V47" s="290"/>
      <c r="W47" s="290"/>
      <c r="X47" s="290"/>
      <c r="Y47" s="290"/>
      <c r="Z47" s="290"/>
      <c r="AA47" s="290"/>
      <c r="AB47" s="290"/>
      <c r="AC47" s="290"/>
      <c r="AD47" s="290"/>
      <c r="AE47" s="290"/>
      <c r="AF47" s="290"/>
      <c r="AG47" s="290"/>
      <c r="AH47" s="290"/>
    </row>
    <row r="48" ht="15.75" customHeight="1">
      <c r="A48" s="290"/>
      <c r="B48" s="290"/>
      <c r="C48" s="291"/>
      <c r="D48" s="290"/>
      <c r="E48" s="292"/>
      <c r="F48" s="290"/>
      <c r="G48" s="292"/>
      <c r="H48" s="290"/>
      <c r="I48" s="292"/>
      <c r="J48" s="290"/>
      <c r="K48" s="292"/>
      <c r="L48" s="290"/>
      <c r="M48" s="292"/>
      <c r="N48" s="290"/>
      <c r="O48" s="290"/>
      <c r="P48" s="290"/>
      <c r="Q48" s="290"/>
      <c r="R48" s="290"/>
      <c r="S48" s="290"/>
      <c r="T48" s="290"/>
      <c r="U48" s="290"/>
      <c r="V48" s="290"/>
      <c r="W48" s="290"/>
      <c r="X48" s="290"/>
      <c r="Y48" s="290"/>
      <c r="Z48" s="290"/>
      <c r="AA48" s="290"/>
      <c r="AB48" s="290"/>
      <c r="AC48" s="290"/>
      <c r="AD48" s="290"/>
      <c r="AE48" s="290"/>
      <c r="AF48" s="290"/>
      <c r="AG48" s="290"/>
      <c r="AH48" s="290"/>
    </row>
    <row r="49" ht="15.75" customHeight="1">
      <c r="A49" s="290"/>
      <c r="B49" s="290"/>
      <c r="C49" s="291"/>
      <c r="D49" s="290"/>
      <c r="E49" s="292"/>
      <c r="F49" s="290"/>
      <c r="G49" s="292"/>
      <c r="H49" s="290"/>
      <c r="I49" s="292"/>
      <c r="J49" s="290"/>
      <c r="K49" s="292"/>
      <c r="L49" s="290"/>
      <c r="M49" s="292"/>
      <c r="N49" s="290"/>
      <c r="O49" s="290"/>
      <c r="P49" s="290"/>
      <c r="Q49" s="290"/>
      <c r="R49" s="290"/>
      <c r="S49" s="290"/>
      <c r="T49" s="290"/>
      <c r="U49" s="290"/>
      <c r="V49" s="290"/>
      <c r="W49" s="290"/>
      <c r="X49" s="290"/>
      <c r="Y49" s="290"/>
      <c r="Z49" s="290"/>
      <c r="AA49" s="290"/>
      <c r="AB49" s="290"/>
      <c r="AC49" s="290"/>
      <c r="AD49" s="290"/>
      <c r="AE49" s="290"/>
      <c r="AF49" s="290"/>
      <c r="AG49" s="290"/>
      <c r="AH49" s="290"/>
    </row>
    <row r="50" ht="15.75" customHeight="1">
      <c r="A50" s="290"/>
      <c r="B50" s="290"/>
      <c r="C50" s="291"/>
      <c r="D50" s="290"/>
      <c r="E50" s="292"/>
      <c r="F50" s="290"/>
      <c r="G50" s="292"/>
      <c r="H50" s="290"/>
      <c r="I50" s="292"/>
      <c r="J50" s="290"/>
      <c r="K50" s="292"/>
      <c r="L50" s="290"/>
      <c r="M50" s="292"/>
      <c r="N50" s="290"/>
      <c r="O50" s="290"/>
      <c r="P50" s="290"/>
      <c r="Q50" s="290"/>
      <c r="R50" s="290"/>
      <c r="S50" s="290"/>
      <c r="T50" s="290"/>
      <c r="U50" s="290"/>
      <c r="V50" s="290"/>
      <c r="W50" s="290"/>
      <c r="X50" s="290"/>
      <c r="Y50" s="290"/>
      <c r="Z50" s="290"/>
      <c r="AA50" s="290"/>
      <c r="AB50" s="290"/>
      <c r="AC50" s="290"/>
      <c r="AD50" s="290"/>
      <c r="AE50" s="290"/>
      <c r="AF50" s="290"/>
      <c r="AG50" s="290"/>
      <c r="AH50" s="290"/>
    </row>
    <row r="51" ht="15.75" hidden="1" customHeight="1">
      <c r="A51" s="290"/>
      <c r="B51" s="290"/>
      <c r="C51" s="291"/>
      <c r="D51" s="305"/>
      <c r="E51" s="292"/>
      <c r="F51" s="290"/>
      <c r="G51" s="292"/>
      <c r="H51" s="290"/>
      <c r="I51" s="292"/>
      <c r="J51" s="290"/>
      <c r="K51" s="292"/>
      <c r="L51" s="290"/>
      <c r="M51" s="292"/>
      <c r="N51" s="290"/>
      <c r="O51" s="290"/>
      <c r="P51" s="290"/>
      <c r="Q51" s="290"/>
      <c r="R51" s="290"/>
      <c r="S51" s="290"/>
      <c r="T51" s="290"/>
      <c r="U51" s="290"/>
      <c r="V51" s="290"/>
      <c r="W51" s="290"/>
      <c r="X51" s="290"/>
      <c r="Y51" s="290"/>
      <c r="Z51" s="290"/>
      <c r="AA51" s="290"/>
      <c r="AB51" s="290"/>
      <c r="AC51" s="290"/>
      <c r="AD51" s="290"/>
      <c r="AE51" s="290"/>
      <c r="AF51" s="290"/>
      <c r="AG51" s="290"/>
      <c r="AH51" s="290"/>
    </row>
    <row r="52" ht="15.75" hidden="1" customHeight="1">
      <c r="A52" s="290"/>
      <c r="B52" s="290"/>
      <c r="C52" s="291"/>
      <c r="D52" s="305"/>
      <c r="E52" s="292"/>
      <c r="F52" s="290"/>
      <c r="G52" s="292"/>
      <c r="H52" s="290"/>
      <c r="I52" s="292"/>
      <c r="J52" s="290"/>
      <c r="K52" s="292"/>
      <c r="L52" s="290"/>
      <c r="M52" s="292"/>
      <c r="N52" s="290"/>
      <c r="O52" s="290"/>
      <c r="P52" s="290"/>
      <c r="Q52" s="290"/>
      <c r="R52" s="290"/>
      <c r="S52" s="290"/>
      <c r="T52" s="290"/>
      <c r="U52" s="290"/>
      <c r="V52" s="290"/>
      <c r="W52" s="290"/>
      <c r="X52" s="290"/>
      <c r="Y52" s="290"/>
      <c r="Z52" s="290"/>
      <c r="AA52" s="290"/>
      <c r="AB52" s="290"/>
      <c r="AC52" s="290"/>
      <c r="AD52" s="290"/>
      <c r="AE52" s="290"/>
      <c r="AF52" s="290"/>
      <c r="AG52" s="290"/>
      <c r="AH52" s="290"/>
    </row>
    <row r="53" ht="15.75" hidden="1" customHeight="1">
      <c r="A53" s="290"/>
      <c r="B53" s="290"/>
      <c r="C53" s="291"/>
      <c r="D53" s="305"/>
      <c r="E53" s="292"/>
      <c r="F53" s="290"/>
      <c r="G53" s="292"/>
      <c r="H53" s="290"/>
      <c r="I53" s="292"/>
      <c r="J53" s="290"/>
      <c r="K53" s="292"/>
      <c r="L53" s="290"/>
      <c r="M53" s="292"/>
      <c r="N53" s="290"/>
      <c r="O53" s="290"/>
      <c r="P53" s="290"/>
      <c r="Q53" s="290"/>
      <c r="R53" s="290"/>
      <c r="S53" s="290"/>
      <c r="T53" s="290"/>
      <c r="U53" s="290"/>
      <c r="V53" s="290"/>
      <c r="W53" s="290"/>
      <c r="X53" s="290"/>
      <c r="Y53" s="290"/>
      <c r="Z53" s="290"/>
      <c r="AA53" s="290"/>
      <c r="AB53" s="290"/>
      <c r="AC53" s="290"/>
      <c r="AD53" s="290"/>
      <c r="AE53" s="290"/>
      <c r="AF53" s="290"/>
      <c r="AG53" s="290"/>
      <c r="AH53" s="290"/>
    </row>
    <row r="54" ht="15.75" hidden="1" customHeight="1">
      <c r="A54" s="290"/>
      <c r="B54" s="290"/>
      <c r="C54" s="291"/>
      <c r="D54" s="305"/>
      <c r="E54" s="292"/>
      <c r="F54" s="290"/>
      <c r="G54" s="292"/>
      <c r="H54" s="290"/>
      <c r="I54" s="292"/>
      <c r="J54" s="290"/>
      <c r="K54" s="292"/>
      <c r="L54" s="290"/>
      <c r="M54" s="292"/>
      <c r="N54" s="290"/>
      <c r="O54" s="290"/>
      <c r="P54" s="290"/>
      <c r="Q54" s="290"/>
      <c r="R54" s="290"/>
      <c r="S54" s="290"/>
      <c r="T54" s="290"/>
      <c r="U54" s="290"/>
      <c r="V54" s="290"/>
      <c r="W54" s="290"/>
      <c r="X54" s="290"/>
      <c r="Y54" s="290"/>
      <c r="Z54" s="290"/>
      <c r="AA54" s="290"/>
      <c r="AB54" s="290"/>
      <c r="AC54" s="290"/>
      <c r="AD54" s="290"/>
      <c r="AE54" s="290"/>
      <c r="AF54" s="290"/>
      <c r="AG54" s="290"/>
      <c r="AH54" s="290"/>
    </row>
    <row r="55" ht="15.75" hidden="1" customHeight="1">
      <c r="A55" s="290"/>
      <c r="B55" s="290"/>
      <c r="C55" s="291"/>
      <c r="D55" s="305"/>
      <c r="E55" s="292"/>
      <c r="F55" s="290"/>
      <c r="G55" s="292"/>
      <c r="H55" s="290"/>
      <c r="I55" s="292"/>
      <c r="J55" s="290"/>
      <c r="K55" s="292"/>
      <c r="L55" s="290"/>
      <c r="M55" s="292"/>
      <c r="N55" s="290"/>
      <c r="O55" s="290"/>
      <c r="P55" s="290"/>
      <c r="Q55" s="290"/>
      <c r="R55" s="290"/>
      <c r="S55" s="290"/>
      <c r="T55" s="290"/>
      <c r="U55" s="290"/>
      <c r="V55" s="290"/>
      <c r="W55" s="290"/>
      <c r="X55" s="290"/>
      <c r="Y55" s="290"/>
      <c r="Z55" s="290"/>
      <c r="AA55" s="290"/>
      <c r="AB55" s="290"/>
      <c r="AC55" s="290"/>
      <c r="AD55" s="290"/>
      <c r="AE55" s="290"/>
      <c r="AF55" s="290"/>
      <c r="AG55" s="290"/>
      <c r="AH55" s="290"/>
    </row>
    <row r="56" ht="15.75" hidden="1" customHeight="1">
      <c r="A56" s="290"/>
      <c r="B56" s="290"/>
      <c r="C56" s="291"/>
      <c r="D56" s="305"/>
      <c r="E56" s="292"/>
      <c r="F56" s="290"/>
      <c r="G56" s="292"/>
      <c r="H56" s="290"/>
      <c r="I56" s="292"/>
      <c r="J56" s="290"/>
      <c r="K56" s="292"/>
      <c r="L56" s="290"/>
      <c r="M56" s="292"/>
      <c r="N56" s="290"/>
      <c r="O56" s="290"/>
      <c r="P56" s="290"/>
      <c r="Q56" s="290"/>
      <c r="R56" s="290"/>
      <c r="S56" s="290"/>
      <c r="T56" s="290"/>
      <c r="U56" s="290"/>
      <c r="V56" s="290"/>
      <c r="W56" s="290"/>
      <c r="X56" s="290"/>
      <c r="Y56" s="290"/>
      <c r="Z56" s="290"/>
      <c r="AA56" s="290"/>
      <c r="AB56" s="290"/>
      <c r="AC56" s="290"/>
      <c r="AD56" s="290"/>
      <c r="AE56" s="290"/>
      <c r="AF56" s="290"/>
      <c r="AG56" s="290"/>
      <c r="AH56" s="290"/>
    </row>
    <row r="57" ht="15.75" hidden="1" customHeight="1">
      <c r="A57" s="290"/>
      <c r="B57" s="290"/>
      <c r="C57" s="291"/>
      <c r="D57" s="305"/>
      <c r="E57" s="292"/>
      <c r="F57" s="290"/>
      <c r="G57" s="292"/>
      <c r="H57" s="290"/>
      <c r="I57" s="292"/>
      <c r="J57" s="290"/>
      <c r="K57" s="292"/>
      <c r="L57" s="290"/>
      <c r="M57" s="292"/>
      <c r="N57" s="290"/>
      <c r="O57" s="290"/>
      <c r="P57" s="290"/>
      <c r="Q57" s="290"/>
      <c r="R57" s="290"/>
      <c r="S57" s="290"/>
      <c r="T57" s="290"/>
      <c r="U57" s="290"/>
      <c r="V57" s="290"/>
      <c r="W57" s="290"/>
      <c r="X57" s="290"/>
      <c r="Y57" s="290"/>
      <c r="Z57" s="290"/>
      <c r="AA57" s="290"/>
      <c r="AB57" s="290"/>
      <c r="AC57" s="290"/>
      <c r="AD57" s="290"/>
      <c r="AE57" s="290"/>
      <c r="AF57" s="290"/>
      <c r="AG57" s="290"/>
      <c r="AH57" s="290"/>
    </row>
    <row r="58" ht="15.75" hidden="1" customHeight="1">
      <c r="A58" s="290"/>
      <c r="B58" s="290"/>
      <c r="C58" s="291"/>
      <c r="D58" s="305"/>
      <c r="E58" s="292"/>
      <c r="F58" s="290"/>
      <c r="G58" s="292"/>
      <c r="H58" s="290"/>
      <c r="I58" s="292"/>
      <c r="J58" s="290"/>
      <c r="K58" s="292"/>
      <c r="L58" s="290"/>
      <c r="M58" s="292"/>
      <c r="N58" s="290"/>
      <c r="O58" s="290"/>
      <c r="P58" s="290"/>
      <c r="Q58" s="290"/>
      <c r="R58" s="290"/>
      <c r="S58" s="290"/>
      <c r="T58" s="290"/>
      <c r="U58" s="290"/>
      <c r="V58" s="290"/>
      <c r="W58" s="290"/>
      <c r="X58" s="290"/>
      <c r="Y58" s="290"/>
      <c r="Z58" s="290"/>
      <c r="AA58" s="290"/>
      <c r="AB58" s="290"/>
      <c r="AC58" s="290"/>
      <c r="AD58" s="290"/>
      <c r="AE58" s="290"/>
      <c r="AF58" s="290"/>
      <c r="AG58" s="290"/>
      <c r="AH58" s="290"/>
    </row>
    <row r="59" ht="15.75" hidden="1" customHeight="1">
      <c r="A59" s="290"/>
      <c r="B59" s="290"/>
      <c r="C59" s="291"/>
      <c r="D59" s="305"/>
      <c r="E59" s="292"/>
      <c r="F59" s="290"/>
      <c r="G59" s="292"/>
      <c r="H59" s="290"/>
      <c r="I59" s="292"/>
      <c r="J59" s="290"/>
      <c r="K59" s="292"/>
      <c r="L59" s="290"/>
      <c r="M59" s="292"/>
      <c r="N59" s="290"/>
      <c r="O59" s="290"/>
      <c r="P59" s="290"/>
      <c r="Q59" s="290"/>
      <c r="R59" s="290"/>
      <c r="S59" s="290"/>
      <c r="T59" s="290"/>
      <c r="U59" s="290"/>
      <c r="V59" s="290"/>
      <c r="W59" s="290"/>
      <c r="X59" s="290"/>
      <c r="Y59" s="290"/>
      <c r="Z59" s="290"/>
      <c r="AA59" s="290"/>
      <c r="AB59" s="290"/>
      <c r="AC59" s="290"/>
      <c r="AD59" s="290"/>
      <c r="AE59" s="290"/>
      <c r="AF59" s="290"/>
      <c r="AG59" s="290"/>
      <c r="AH59" s="290"/>
    </row>
    <row r="60" ht="15.75" hidden="1" customHeight="1">
      <c r="A60" s="290"/>
      <c r="B60" s="290"/>
      <c r="C60" s="291"/>
      <c r="D60" s="305"/>
      <c r="E60" s="292"/>
      <c r="F60" s="290"/>
      <c r="G60" s="292"/>
      <c r="H60" s="290"/>
      <c r="I60" s="292"/>
      <c r="J60" s="290"/>
      <c r="K60" s="292"/>
      <c r="L60" s="290"/>
      <c r="M60" s="292"/>
      <c r="N60" s="290"/>
      <c r="O60" s="290"/>
      <c r="P60" s="290"/>
      <c r="Q60" s="290"/>
      <c r="R60" s="290"/>
      <c r="S60" s="290"/>
      <c r="T60" s="290"/>
      <c r="U60" s="290"/>
      <c r="V60" s="290"/>
      <c r="W60" s="290"/>
      <c r="X60" s="290"/>
      <c r="Y60" s="290"/>
      <c r="Z60" s="290"/>
      <c r="AA60" s="290"/>
      <c r="AB60" s="290"/>
      <c r="AC60" s="290"/>
      <c r="AD60" s="290"/>
      <c r="AE60" s="290"/>
      <c r="AF60" s="290"/>
      <c r="AG60" s="290"/>
      <c r="AH60" s="290"/>
    </row>
    <row r="61" ht="15.75" hidden="1" customHeight="1">
      <c r="A61" s="290"/>
      <c r="B61" s="290"/>
      <c r="C61" s="291"/>
      <c r="D61" s="305"/>
      <c r="E61" s="292"/>
      <c r="F61" s="290"/>
      <c r="G61" s="292"/>
      <c r="H61" s="290"/>
      <c r="I61" s="292"/>
      <c r="J61" s="290"/>
      <c r="K61" s="292"/>
      <c r="L61" s="290"/>
      <c r="M61" s="292"/>
      <c r="N61" s="290"/>
      <c r="O61" s="290"/>
      <c r="P61" s="290"/>
      <c r="Q61" s="290"/>
      <c r="R61" s="290"/>
      <c r="S61" s="290"/>
      <c r="T61" s="290"/>
      <c r="U61" s="290"/>
      <c r="V61" s="290"/>
      <c r="W61" s="290"/>
      <c r="X61" s="290"/>
      <c r="Y61" s="290"/>
      <c r="Z61" s="290"/>
      <c r="AA61" s="290"/>
      <c r="AB61" s="290"/>
      <c r="AC61" s="290"/>
      <c r="AD61" s="290"/>
      <c r="AE61" s="290"/>
      <c r="AF61" s="290"/>
      <c r="AG61" s="290"/>
      <c r="AH61" s="290"/>
    </row>
    <row r="62" ht="15.75" hidden="1" customHeight="1">
      <c r="A62" s="290"/>
      <c r="B62" s="290"/>
      <c r="C62" s="291"/>
      <c r="D62" s="305"/>
      <c r="E62" s="292"/>
      <c r="F62" s="290"/>
      <c r="G62" s="292"/>
      <c r="H62" s="290"/>
      <c r="I62" s="292"/>
      <c r="J62" s="290"/>
      <c r="K62" s="292"/>
      <c r="L62" s="290"/>
      <c r="M62" s="292"/>
      <c r="N62" s="290"/>
      <c r="O62" s="290"/>
      <c r="P62" s="290"/>
      <c r="Q62" s="290"/>
      <c r="R62" s="290"/>
      <c r="S62" s="290"/>
      <c r="T62" s="290"/>
      <c r="U62" s="290"/>
      <c r="V62" s="290"/>
      <c r="W62" s="290"/>
      <c r="X62" s="290"/>
      <c r="Y62" s="290"/>
      <c r="Z62" s="290"/>
      <c r="AA62" s="290"/>
      <c r="AB62" s="290"/>
      <c r="AC62" s="290"/>
      <c r="AD62" s="290"/>
      <c r="AE62" s="290"/>
      <c r="AF62" s="290"/>
      <c r="AG62" s="290"/>
      <c r="AH62" s="290"/>
    </row>
    <row r="63" ht="15.75" hidden="1" customHeight="1">
      <c r="A63" s="290"/>
      <c r="B63" s="290"/>
      <c r="C63" s="291"/>
      <c r="D63" s="305"/>
      <c r="E63" s="292"/>
      <c r="F63" s="290"/>
      <c r="G63" s="292"/>
      <c r="H63" s="290"/>
      <c r="I63" s="292"/>
      <c r="J63" s="290"/>
      <c r="K63" s="292"/>
      <c r="L63" s="290"/>
      <c r="M63" s="292"/>
      <c r="N63" s="290"/>
      <c r="O63" s="290"/>
      <c r="P63" s="290"/>
      <c r="Q63" s="290"/>
      <c r="R63" s="290"/>
      <c r="S63" s="290"/>
      <c r="T63" s="290"/>
      <c r="U63" s="290"/>
      <c r="V63" s="290"/>
      <c r="W63" s="290"/>
      <c r="X63" s="290"/>
      <c r="Y63" s="290"/>
      <c r="Z63" s="290"/>
      <c r="AA63" s="290"/>
      <c r="AB63" s="290"/>
      <c r="AC63" s="290"/>
      <c r="AD63" s="290"/>
      <c r="AE63" s="290"/>
      <c r="AF63" s="290"/>
      <c r="AG63" s="290"/>
      <c r="AH63" s="290"/>
    </row>
    <row r="64" ht="15.75" hidden="1" customHeight="1">
      <c r="A64" s="290"/>
      <c r="B64" s="290"/>
      <c r="C64" s="291"/>
      <c r="D64" s="305"/>
      <c r="E64" s="292"/>
      <c r="F64" s="290"/>
      <c r="G64" s="292"/>
      <c r="H64" s="290"/>
      <c r="I64" s="292"/>
      <c r="J64" s="290"/>
      <c r="K64" s="292"/>
      <c r="L64" s="290"/>
      <c r="M64" s="292"/>
      <c r="N64" s="290"/>
      <c r="O64" s="290"/>
      <c r="P64" s="290"/>
      <c r="Q64" s="290"/>
      <c r="R64" s="290"/>
      <c r="S64" s="290"/>
      <c r="T64" s="290"/>
      <c r="U64" s="290"/>
      <c r="V64" s="290"/>
      <c r="W64" s="290"/>
      <c r="X64" s="290"/>
      <c r="Y64" s="290"/>
      <c r="Z64" s="290"/>
      <c r="AA64" s="290"/>
      <c r="AB64" s="290"/>
      <c r="AC64" s="290"/>
      <c r="AD64" s="290"/>
      <c r="AE64" s="290"/>
      <c r="AF64" s="290"/>
      <c r="AG64" s="290"/>
      <c r="AH64" s="290"/>
    </row>
    <row r="65" ht="15.75" hidden="1" customHeight="1">
      <c r="A65" s="290"/>
      <c r="B65" s="290"/>
      <c r="C65" s="291"/>
      <c r="D65" s="305"/>
      <c r="E65" s="292"/>
      <c r="F65" s="290"/>
      <c r="G65" s="292"/>
      <c r="H65" s="290"/>
      <c r="I65" s="292"/>
      <c r="J65" s="290"/>
      <c r="K65" s="292"/>
      <c r="L65" s="290"/>
      <c r="M65" s="292"/>
      <c r="N65" s="290"/>
      <c r="O65" s="290"/>
      <c r="P65" s="290"/>
      <c r="Q65" s="290"/>
      <c r="R65" s="290"/>
      <c r="S65" s="290"/>
      <c r="T65" s="290"/>
      <c r="U65" s="290"/>
      <c r="V65" s="290"/>
      <c r="W65" s="290"/>
      <c r="X65" s="290"/>
      <c r="Y65" s="290"/>
      <c r="Z65" s="290"/>
      <c r="AA65" s="290"/>
      <c r="AB65" s="290"/>
      <c r="AC65" s="290"/>
      <c r="AD65" s="290"/>
      <c r="AE65" s="290"/>
      <c r="AF65" s="290"/>
      <c r="AG65" s="290"/>
      <c r="AH65" s="290"/>
    </row>
    <row r="66" ht="15.75" customHeight="1">
      <c r="A66" s="290"/>
      <c r="B66" s="290"/>
      <c r="C66" s="291"/>
      <c r="D66" s="290"/>
      <c r="E66" s="292"/>
      <c r="F66" s="290"/>
      <c r="G66" s="292"/>
      <c r="H66" s="290"/>
      <c r="I66" s="292"/>
      <c r="J66" s="290"/>
      <c r="K66" s="292"/>
      <c r="L66" s="290"/>
      <c r="M66" s="292"/>
      <c r="N66" s="290"/>
      <c r="O66" s="290"/>
      <c r="P66" s="290"/>
      <c r="Q66" s="290"/>
      <c r="R66" s="290"/>
      <c r="S66" s="290"/>
      <c r="T66" s="290"/>
      <c r="U66" s="290"/>
      <c r="V66" s="290"/>
      <c r="W66" s="290"/>
      <c r="X66" s="290"/>
      <c r="Y66" s="290"/>
      <c r="Z66" s="290"/>
      <c r="AA66" s="290"/>
      <c r="AB66" s="290"/>
      <c r="AC66" s="290"/>
      <c r="AD66" s="290"/>
      <c r="AE66" s="290"/>
      <c r="AF66" s="290"/>
      <c r="AG66" s="290"/>
      <c r="AH66" s="290"/>
    </row>
    <row r="67" ht="15.75" customHeight="1">
      <c r="A67" s="290"/>
      <c r="B67" s="290"/>
      <c r="C67" s="291"/>
      <c r="D67" s="290"/>
      <c r="E67" s="292"/>
      <c r="F67" s="290"/>
      <c r="G67" s="292"/>
      <c r="H67" s="290"/>
      <c r="I67" s="292"/>
      <c r="J67" s="290"/>
      <c r="K67" s="292"/>
      <c r="L67" s="290"/>
      <c r="M67" s="292"/>
      <c r="N67" s="290"/>
      <c r="O67" s="290"/>
      <c r="P67" s="290"/>
      <c r="Q67" s="290"/>
      <c r="R67" s="290"/>
      <c r="S67" s="290"/>
      <c r="T67" s="290"/>
      <c r="U67" s="290"/>
      <c r="V67" s="290"/>
      <c r="W67" s="290"/>
      <c r="X67" s="290"/>
      <c r="Y67" s="290"/>
      <c r="Z67" s="290"/>
      <c r="AA67" s="290"/>
      <c r="AB67" s="290"/>
      <c r="AC67" s="290"/>
      <c r="AD67" s="290"/>
      <c r="AE67" s="290"/>
      <c r="AF67" s="290"/>
      <c r="AG67" s="290"/>
      <c r="AH67" s="290"/>
    </row>
    <row r="68" ht="15.75" customHeight="1">
      <c r="A68" s="290"/>
      <c r="B68" s="290"/>
      <c r="C68" s="291"/>
      <c r="D68" s="290"/>
      <c r="E68" s="292"/>
      <c r="F68" s="290"/>
      <c r="G68" s="292"/>
      <c r="H68" s="290"/>
      <c r="I68" s="292"/>
      <c r="J68" s="290"/>
      <c r="K68" s="292"/>
      <c r="L68" s="290"/>
      <c r="M68" s="292"/>
      <c r="N68" s="290"/>
      <c r="O68" s="290"/>
      <c r="P68" s="290"/>
      <c r="Q68" s="290"/>
      <c r="R68" s="290"/>
      <c r="S68" s="290"/>
      <c r="T68" s="290"/>
      <c r="U68" s="290"/>
      <c r="V68" s="290"/>
      <c r="W68" s="290"/>
      <c r="X68" s="290"/>
      <c r="Y68" s="290"/>
      <c r="Z68" s="290"/>
      <c r="AA68" s="290"/>
      <c r="AB68" s="290"/>
      <c r="AC68" s="290"/>
      <c r="AD68" s="290"/>
      <c r="AE68" s="290"/>
      <c r="AF68" s="290"/>
      <c r="AG68" s="290"/>
      <c r="AH68" s="290"/>
    </row>
    <row r="69" ht="15.75" customHeight="1">
      <c r="A69" s="290"/>
      <c r="B69" s="290"/>
      <c r="C69" s="291"/>
      <c r="D69" s="290"/>
      <c r="E69" s="292"/>
      <c r="F69" s="290"/>
      <c r="G69" s="292"/>
      <c r="H69" s="290"/>
      <c r="I69" s="292"/>
      <c r="J69" s="290"/>
      <c r="K69" s="292"/>
      <c r="L69" s="290"/>
      <c r="M69" s="292"/>
      <c r="N69" s="290"/>
      <c r="O69" s="290"/>
      <c r="P69" s="290"/>
      <c r="Q69" s="290"/>
      <c r="R69" s="290"/>
      <c r="S69" s="290"/>
      <c r="T69" s="290"/>
      <c r="U69" s="290"/>
      <c r="V69" s="290"/>
      <c r="W69" s="290"/>
      <c r="X69" s="290"/>
      <c r="Y69" s="290"/>
      <c r="Z69" s="290"/>
      <c r="AA69" s="290"/>
      <c r="AB69" s="290"/>
      <c r="AC69" s="290"/>
      <c r="AD69" s="290"/>
      <c r="AE69" s="290"/>
      <c r="AF69" s="290"/>
      <c r="AG69" s="290"/>
      <c r="AH69" s="290"/>
    </row>
    <row r="70" ht="15.75" customHeight="1">
      <c r="A70" s="290"/>
      <c r="B70" s="290"/>
      <c r="C70" s="291"/>
      <c r="D70" s="290"/>
      <c r="E70" s="292"/>
      <c r="F70" s="290"/>
      <c r="G70" s="292"/>
      <c r="H70" s="290"/>
      <c r="I70" s="292"/>
      <c r="J70" s="290"/>
      <c r="K70" s="292"/>
      <c r="L70" s="290"/>
      <c r="M70" s="292"/>
      <c r="N70" s="290"/>
      <c r="O70" s="290"/>
      <c r="P70" s="290"/>
      <c r="Q70" s="290"/>
      <c r="R70" s="290"/>
      <c r="S70" s="290"/>
      <c r="T70" s="290"/>
      <c r="U70" s="290"/>
      <c r="V70" s="290"/>
      <c r="W70" s="290"/>
      <c r="X70" s="290"/>
      <c r="Y70" s="290"/>
      <c r="Z70" s="290"/>
      <c r="AA70" s="290"/>
      <c r="AB70" s="290"/>
      <c r="AC70" s="290"/>
      <c r="AD70" s="290"/>
      <c r="AE70" s="290"/>
      <c r="AF70" s="290"/>
      <c r="AG70" s="290"/>
      <c r="AH70" s="290"/>
    </row>
    <row r="71" ht="15.75" customHeight="1">
      <c r="A71" s="290"/>
      <c r="B71" s="290"/>
      <c r="C71" s="291"/>
      <c r="D71" s="290"/>
      <c r="E71" s="292"/>
      <c r="F71" s="290"/>
      <c r="G71" s="292"/>
      <c r="H71" s="290"/>
      <c r="I71" s="292"/>
      <c r="J71" s="290"/>
      <c r="K71" s="292"/>
      <c r="L71" s="290"/>
      <c r="M71" s="292"/>
      <c r="N71" s="290"/>
      <c r="O71" s="290"/>
      <c r="P71" s="290"/>
      <c r="Q71" s="290"/>
      <c r="R71" s="290"/>
      <c r="S71" s="290"/>
      <c r="T71" s="290"/>
      <c r="U71" s="290"/>
      <c r="V71" s="290"/>
      <c r="W71" s="290"/>
      <c r="X71" s="290"/>
      <c r="Y71" s="290"/>
      <c r="Z71" s="290"/>
      <c r="AA71" s="290"/>
      <c r="AB71" s="290"/>
      <c r="AC71" s="290"/>
      <c r="AD71" s="290"/>
      <c r="AE71" s="290"/>
      <c r="AF71" s="290"/>
      <c r="AG71" s="290"/>
      <c r="AH71" s="290"/>
    </row>
    <row r="72" ht="15.75" customHeight="1">
      <c r="A72" s="290"/>
      <c r="B72" s="290"/>
      <c r="C72" s="291"/>
      <c r="D72" s="290"/>
      <c r="E72" s="292"/>
      <c r="F72" s="290"/>
      <c r="G72" s="292"/>
      <c r="H72" s="290"/>
      <c r="I72" s="292"/>
      <c r="J72" s="290"/>
      <c r="K72" s="292"/>
      <c r="L72" s="290"/>
      <c r="M72" s="292"/>
      <c r="N72" s="290"/>
      <c r="O72" s="290"/>
      <c r="P72" s="290"/>
      <c r="Q72" s="290"/>
      <c r="R72" s="290"/>
      <c r="S72" s="290"/>
      <c r="T72" s="290"/>
      <c r="U72" s="290"/>
      <c r="V72" s="290"/>
      <c r="W72" s="290"/>
      <c r="X72" s="290"/>
      <c r="Y72" s="290"/>
      <c r="Z72" s="290"/>
      <c r="AA72" s="290"/>
      <c r="AB72" s="290"/>
      <c r="AC72" s="290"/>
      <c r="AD72" s="290"/>
      <c r="AE72" s="290"/>
      <c r="AF72" s="290"/>
      <c r="AG72" s="290"/>
      <c r="AH72" s="290"/>
    </row>
    <row r="73" ht="15.75" customHeight="1">
      <c r="A73" s="290"/>
      <c r="B73" s="290"/>
      <c r="C73" s="291"/>
      <c r="D73" s="290"/>
      <c r="E73" s="292"/>
      <c r="F73" s="290"/>
      <c r="G73" s="292"/>
      <c r="H73" s="290"/>
      <c r="I73" s="292"/>
      <c r="J73" s="290"/>
      <c r="K73" s="292"/>
      <c r="L73" s="290"/>
      <c r="M73" s="292"/>
      <c r="N73" s="290"/>
      <c r="O73" s="290"/>
      <c r="P73" s="290"/>
      <c r="Q73" s="290"/>
      <c r="R73" s="290"/>
      <c r="S73" s="290"/>
      <c r="T73" s="290"/>
      <c r="U73" s="290"/>
      <c r="V73" s="290"/>
      <c r="W73" s="290"/>
      <c r="X73" s="290"/>
      <c r="Y73" s="290"/>
      <c r="Z73" s="290"/>
      <c r="AA73" s="290"/>
      <c r="AB73" s="290"/>
      <c r="AC73" s="290"/>
      <c r="AD73" s="290"/>
      <c r="AE73" s="290"/>
      <c r="AF73" s="290"/>
      <c r="AG73" s="290"/>
      <c r="AH73" s="290"/>
    </row>
    <row r="74" ht="15.75" customHeight="1">
      <c r="A74" s="290"/>
      <c r="B74" s="290"/>
      <c r="C74" s="291"/>
      <c r="D74" s="290"/>
      <c r="E74" s="292"/>
      <c r="F74" s="290"/>
      <c r="G74" s="292"/>
      <c r="H74" s="290"/>
      <c r="I74" s="292"/>
      <c r="J74" s="290"/>
      <c r="K74" s="292"/>
      <c r="L74" s="290"/>
      <c r="M74" s="292"/>
      <c r="N74" s="290"/>
      <c r="O74" s="290"/>
      <c r="P74" s="290"/>
      <c r="Q74" s="290"/>
      <c r="R74" s="290"/>
      <c r="S74" s="290"/>
      <c r="T74" s="290"/>
      <c r="U74" s="290"/>
      <c r="V74" s="290"/>
      <c r="W74" s="290"/>
      <c r="X74" s="290"/>
      <c r="Y74" s="290"/>
      <c r="Z74" s="290"/>
      <c r="AA74" s="290"/>
      <c r="AB74" s="290"/>
      <c r="AC74" s="290"/>
      <c r="AD74" s="290"/>
      <c r="AE74" s="290"/>
      <c r="AF74" s="290"/>
      <c r="AG74" s="290"/>
      <c r="AH74" s="290"/>
    </row>
    <row r="75" ht="15.75" customHeight="1">
      <c r="A75" s="290"/>
      <c r="B75" s="290"/>
      <c r="C75" s="291"/>
      <c r="D75" s="290"/>
      <c r="E75" s="292"/>
      <c r="F75" s="290"/>
      <c r="G75" s="292"/>
      <c r="H75" s="290"/>
      <c r="I75" s="292"/>
      <c r="J75" s="290"/>
      <c r="K75" s="292"/>
      <c r="L75" s="290"/>
      <c r="M75" s="292"/>
      <c r="N75" s="290"/>
      <c r="O75" s="290"/>
      <c r="P75" s="290"/>
      <c r="Q75" s="290"/>
      <c r="R75" s="290"/>
      <c r="S75" s="290"/>
      <c r="T75" s="290"/>
      <c r="U75" s="290"/>
      <c r="V75" s="290"/>
      <c r="W75" s="290"/>
      <c r="X75" s="290"/>
      <c r="Y75" s="290"/>
      <c r="Z75" s="290"/>
      <c r="AA75" s="290"/>
      <c r="AB75" s="290"/>
      <c r="AC75" s="290"/>
      <c r="AD75" s="290"/>
      <c r="AE75" s="290"/>
      <c r="AF75" s="290"/>
      <c r="AG75" s="290"/>
      <c r="AH75" s="290"/>
    </row>
    <row r="76" ht="15.75" customHeight="1">
      <c r="A76" s="290"/>
      <c r="B76" s="290"/>
      <c r="C76" s="291"/>
      <c r="D76" s="290"/>
      <c r="E76" s="292"/>
      <c r="F76" s="290"/>
      <c r="G76" s="292"/>
      <c r="H76" s="290"/>
      <c r="I76" s="292"/>
      <c r="J76" s="290"/>
      <c r="K76" s="292"/>
      <c r="L76" s="290"/>
      <c r="M76" s="292"/>
      <c r="N76" s="290"/>
      <c r="O76" s="290"/>
      <c r="P76" s="290"/>
      <c r="Q76" s="290"/>
      <c r="R76" s="290"/>
      <c r="S76" s="290"/>
      <c r="T76" s="290"/>
      <c r="U76" s="290"/>
      <c r="V76" s="290"/>
      <c r="W76" s="290"/>
      <c r="X76" s="290"/>
      <c r="Y76" s="290"/>
      <c r="Z76" s="290"/>
      <c r="AA76" s="290"/>
      <c r="AB76" s="290"/>
      <c r="AC76" s="290"/>
      <c r="AD76" s="290"/>
      <c r="AE76" s="290"/>
      <c r="AF76" s="290"/>
      <c r="AG76" s="290"/>
      <c r="AH76" s="290"/>
    </row>
    <row r="77" ht="15.75" customHeight="1">
      <c r="A77" s="290"/>
      <c r="B77" s="290"/>
      <c r="C77" s="291"/>
      <c r="D77" s="290"/>
      <c r="E77" s="292"/>
      <c r="F77" s="290"/>
      <c r="G77" s="292"/>
      <c r="H77" s="290"/>
      <c r="I77" s="292"/>
      <c r="J77" s="290"/>
      <c r="K77" s="292"/>
      <c r="L77" s="290"/>
      <c r="M77" s="292"/>
      <c r="N77" s="290"/>
      <c r="O77" s="290"/>
      <c r="P77" s="290"/>
      <c r="Q77" s="290"/>
      <c r="R77" s="290"/>
      <c r="S77" s="290"/>
      <c r="T77" s="290"/>
      <c r="U77" s="290"/>
      <c r="V77" s="290"/>
      <c r="W77" s="290"/>
      <c r="X77" s="290"/>
      <c r="Y77" s="290"/>
      <c r="Z77" s="290"/>
      <c r="AA77" s="290"/>
      <c r="AB77" s="290"/>
      <c r="AC77" s="290"/>
      <c r="AD77" s="290"/>
      <c r="AE77" s="290"/>
      <c r="AF77" s="290"/>
      <c r="AG77" s="290"/>
      <c r="AH77" s="290"/>
    </row>
    <row r="78" ht="15.75" customHeight="1">
      <c r="A78" s="290"/>
      <c r="B78" s="290"/>
      <c r="C78" s="291"/>
      <c r="D78" s="290"/>
      <c r="E78" s="292"/>
      <c r="F78" s="290"/>
      <c r="G78" s="292"/>
      <c r="H78" s="290"/>
      <c r="I78" s="292"/>
      <c r="J78" s="290"/>
      <c r="K78" s="292"/>
      <c r="L78" s="290"/>
      <c r="M78" s="292"/>
      <c r="N78" s="290"/>
      <c r="O78" s="290"/>
      <c r="P78" s="290"/>
      <c r="Q78" s="290"/>
      <c r="R78" s="290"/>
      <c r="S78" s="290"/>
      <c r="T78" s="290"/>
      <c r="U78" s="290"/>
      <c r="V78" s="290"/>
      <c r="W78" s="290"/>
      <c r="X78" s="290"/>
      <c r="Y78" s="290"/>
      <c r="Z78" s="290"/>
      <c r="AA78" s="290"/>
      <c r="AB78" s="290"/>
      <c r="AC78" s="290"/>
      <c r="AD78" s="290"/>
      <c r="AE78" s="290"/>
      <c r="AF78" s="290"/>
      <c r="AG78" s="290"/>
      <c r="AH78" s="290"/>
    </row>
    <row r="79" ht="15.75" customHeight="1">
      <c r="A79" s="290"/>
      <c r="B79" s="290"/>
      <c r="C79" s="291"/>
      <c r="D79" s="290"/>
      <c r="E79" s="292"/>
      <c r="F79" s="290"/>
      <c r="G79" s="292"/>
      <c r="H79" s="290"/>
      <c r="I79" s="292"/>
      <c r="J79" s="290"/>
      <c r="K79" s="292"/>
      <c r="L79" s="290"/>
      <c r="M79" s="292"/>
      <c r="N79" s="290"/>
      <c r="O79" s="290"/>
      <c r="P79" s="290"/>
      <c r="Q79" s="290"/>
      <c r="R79" s="290"/>
      <c r="S79" s="290"/>
      <c r="T79" s="290"/>
      <c r="U79" s="290"/>
      <c r="V79" s="290"/>
      <c r="W79" s="290"/>
      <c r="X79" s="290"/>
      <c r="Y79" s="290"/>
      <c r="Z79" s="290"/>
      <c r="AA79" s="290"/>
      <c r="AB79" s="290"/>
      <c r="AC79" s="290"/>
      <c r="AD79" s="290"/>
      <c r="AE79" s="290"/>
      <c r="AF79" s="290"/>
      <c r="AG79" s="290"/>
      <c r="AH79" s="290"/>
    </row>
    <row r="80" ht="15.75" customHeight="1">
      <c r="A80" s="290"/>
      <c r="B80" s="290"/>
      <c r="C80" s="291"/>
      <c r="D80" s="290"/>
      <c r="E80" s="292"/>
      <c r="F80" s="290"/>
      <c r="G80" s="292"/>
      <c r="H80" s="290"/>
      <c r="I80" s="292"/>
      <c r="J80" s="290"/>
      <c r="K80" s="292"/>
      <c r="L80" s="290"/>
      <c r="M80" s="292"/>
      <c r="N80" s="290"/>
      <c r="O80" s="290"/>
      <c r="P80" s="290"/>
      <c r="Q80" s="290"/>
      <c r="R80" s="290"/>
      <c r="S80" s="290"/>
      <c r="T80" s="290"/>
      <c r="U80" s="290"/>
      <c r="V80" s="290"/>
      <c r="W80" s="290"/>
      <c r="X80" s="290"/>
      <c r="Y80" s="290"/>
      <c r="Z80" s="290"/>
      <c r="AA80" s="290"/>
      <c r="AB80" s="290"/>
      <c r="AC80" s="290"/>
      <c r="AD80" s="290"/>
      <c r="AE80" s="290"/>
      <c r="AF80" s="290"/>
      <c r="AG80" s="290"/>
      <c r="AH80" s="290"/>
    </row>
    <row r="81" ht="15.75" customHeight="1">
      <c r="A81" s="290"/>
      <c r="B81" s="290"/>
      <c r="C81" s="291"/>
      <c r="D81" s="290"/>
      <c r="E81" s="292"/>
      <c r="F81" s="290"/>
      <c r="G81" s="292"/>
      <c r="H81" s="290"/>
      <c r="I81" s="292"/>
      <c r="J81" s="290"/>
      <c r="K81" s="292"/>
      <c r="L81" s="290"/>
      <c r="M81" s="292"/>
      <c r="N81" s="290"/>
      <c r="O81" s="290"/>
      <c r="P81" s="290"/>
      <c r="Q81" s="290"/>
      <c r="R81" s="290"/>
      <c r="S81" s="290"/>
      <c r="T81" s="290"/>
      <c r="U81" s="290"/>
      <c r="V81" s="290"/>
      <c r="W81" s="290"/>
      <c r="X81" s="290"/>
      <c r="Y81" s="290"/>
      <c r="Z81" s="290"/>
      <c r="AA81" s="290"/>
      <c r="AB81" s="290"/>
      <c r="AC81" s="290"/>
      <c r="AD81" s="290"/>
      <c r="AE81" s="290"/>
      <c r="AF81" s="290"/>
      <c r="AG81" s="290"/>
      <c r="AH81" s="290"/>
    </row>
    <row r="82" ht="15.75" customHeight="1">
      <c r="A82" s="290"/>
      <c r="B82" s="290"/>
      <c r="C82" s="291"/>
      <c r="D82" s="290"/>
      <c r="E82" s="292"/>
      <c r="F82" s="290"/>
      <c r="G82" s="292"/>
      <c r="H82" s="290"/>
      <c r="I82" s="292"/>
      <c r="J82" s="290"/>
      <c r="K82" s="292"/>
      <c r="L82" s="290"/>
      <c r="M82" s="292"/>
      <c r="N82" s="290"/>
      <c r="O82" s="290"/>
      <c r="P82" s="290"/>
      <c r="Q82" s="290"/>
      <c r="R82" s="290"/>
      <c r="S82" s="290"/>
      <c r="T82" s="290"/>
      <c r="U82" s="290"/>
      <c r="V82" s="290"/>
      <c r="W82" s="290"/>
      <c r="X82" s="290"/>
      <c r="Y82" s="290"/>
      <c r="Z82" s="290"/>
      <c r="AA82" s="290"/>
      <c r="AB82" s="290"/>
      <c r="AC82" s="290"/>
      <c r="AD82" s="290"/>
      <c r="AE82" s="290"/>
      <c r="AF82" s="290"/>
      <c r="AG82" s="290"/>
      <c r="AH82" s="290"/>
    </row>
    <row r="83" ht="15.75" customHeight="1">
      <c r="A83" s="290"/>
      <c r="B83" s="290"/>
      <c r="C83" s="291"/>
      <c r="D83" s="290"/>
      <c r="E83" s="292"/>
      <c r="F83" s="290"/>
      <c r="G83" s="292"/>
      <c r="H83" s="290"/>
      <c r="I83" s="292"/>
      <c r="J83" s="290"/>
      <c r="K83" s="292"/>
      <c r="L83" s="290"/>
      <c r="M83" s="292"/>
      <c r="N83" s="290"/>
      <c r="O83" s="290"/>
      <c r="P83" s="290"/>
      <c r="Q83" s="290"/>
      <c r="R83" s="290"/>
      <c r="S83" s="290"/>
      <c r="T83" s="290"/>
      <c r="U83" s="290"/>
      <c r="V83" s="290"/>
      <c r="W83" s="290"/>
      <c r="X83" s="290"/>
      <c r="Y83" s="290"/>
      <c r="Z83" s="290"/>
      <c r="AA83" s="290"/>
      <c r="AB83" s="290"/>
      <c r="AC83" s="290"/>
      <c r="AD83" s="290"/>
      <c r="AE83" s="290"/>
      <c r="AF83" s="290"/>
      <c r="AG83" s="290"/>
      <c r="AH83" s="290"/>
    </row>
    <row r="84" ht="15.75" customHeight="1">
      <c r="A84" s="290"/>
      <c r="B84" s="290"/>
      <c r="C84" s="291"/>
      <c r="D84" s="290"/>
      <c r="E84" s="292"/>
      <c r="F84" s="290"/>
      <c r="G84" s="292"/>
      <c r="H84" s="290"/>
      <c r="I84" s="292"/>
      <c r="J84" s="290"/>
      <c r="K84" s="292"/>
      <c r="L84" s="290"/>
      <c r="M84" s="292"/>
      <c r="N84" s="290"/>
      <c r="O84" s="290"/>
      <c r="P84" s="290"/>
      <c r="Q84" s="290"/>
      <c r="R84" s="290"/>
      <c r="S84" s="290"/>
      <c r="T84" s="290"/>
      <c r="U84" s="290"/>
      <c r="V84" s="290"/>
      <c r="W84" s="290"/>
      <c r="X84" s="290"/>
      <c r="Y84" s="290"/>
      <c r="Z84" s="290"/>
      <c r="AA84" s="290"/>
      <c r="AB84" s="290"/>
      <c r="AC84" s="290"/>
      <c r="AD84" s="290"/>
      <c r="AE84" s="290"/>
      <c r="AF84" s="290"/>
      <c r="AG84" s="290"/>
      <c r="AH84" s="290"/>
    </row>
    <row r="85" ht="15.75" customHeight="1">
      <c r="A85" s="290"/>
      <c r="B85" s="290"/>
      <c r="C85" s="291"/>
      <c r="D85" s="290"/>
      <c r="E85" s="292"/>
      <c r="F85" s="290"/>
      <c r="G85" s="292"/>
      <c r="H85" s="290"/>
      <c r="I85" s="292"/>
      <c r="J85" s="290"/>
      <c r="K85" s="292"/>
      <c r="L85" s="290"/>
      <c r="M85" s="292"/>
      <c r="N85" s="290"/>
      <c r="O85" s="290"/>
      <c r="P85" s="290"/>
      <c r="Q85" s="290"/>
      <c r="R85" s="290"/>
      <c r="S85" s="290"/>
      <c r="T85" s="290"/>
      <c r="U85" s="290"/>
      <c r="V85" s="290"/>
      <c r="W85" s="290"/>
      <c r="X85" s="290"/>
      <c r="Y85" s="290"/>
      <c r="Z85" s="290"/>
      <c r="AA85" s="290"/>
      <c r="AB85" s="290"/>
      <c r="AC85" s="290"/>
      <c r="AD85" s="290"/>
      <c r="AE85" s="290"/>
      <c r="AF85" s="290"/>
      <c r="AG85" s="290"/>
      <c r="AH85" s="290"/>
    </row>
    <row r="86" ht="15.75" customHeight="1">
      <c r="A86" s="290"/>
      <c r="B86" s="290"/>
      <c r="C86" s="291"/>
      <c r="D86" s="290"/>
      <c r="E86" s="292"/>
      <c r="F86" s="290"/>
      <c r="G86" s="292"/>
      <c r="H86" s="290"/>
      <c r="I86" s="292"/>
      <c r="J86" s="290"/>
      <c r="K86" s="292"/>
      <c r="L86" s="290"/>
      <c r="M86" s="292"/>
      <c r="N86" s="290"/>
      <c r="O86" s="290"/>
      <c r="P86" s="290"/>
      <c r="Q86" s="290"/>
      <c r="R86" s="290"/>
      <c r="S86" s="290"/>
      <c r="T86" s="290"/>
      <c r="U86" s="290"/>
      <c r="V86" s="290"/>
      <c r="W86" s="290"/>
      <c r="X86" s="290"/>
      <c r="Y86" s="290"/>
      <c r="Z86" s="290"/>
      <c r="AA86" s="290"/>
      <c r="AB86" s="290"/>
      <c r="AC86" s="290"/>
      <c r="AD86" s="290"/>
      <c r="AE86" s="290"/>
      <c r="AF86" s="290"/>
      <c r="AG86" s="290"/>
      <c r="AH86" s="290"/>
    </row>
    <row r="87" ht="15.75" customHeight="1">
      <c r="A87" s="290"/>
      <c r="B87" s="290"/>
      <c r="C87" s="291"/>
      <c r="D87" s="290"/>
      <c r="E87" s="292"/>
      <c r="F87" s="290"/>
      <c r="G87" s="292"/>
      <c r="H87" s="290"/>
      <c r="I87" s="292"/>
      <c r="J87" s="290"/>
      <c r="K87" s="292"/>
      <c r="L87" s="290"/>
      <c r="M87" s="292"/>
      <c r="N87" s="290"/>
      <c r="O87" s="290"/>
      <c r="P87" s="290"/>
      <c r="Q87" s="290"/>
      <c r="R87" s="290"/>
      <c r="S87" s="290"/>
      <c r="T87" s="290"/>
      <c r="U87" s="290"/>
      <c r="V87" s="290"/>
      <c r="W87" s="290"/>
      <c r="X87" s="290"/>
      <c r="Y87" s="290"/>
      <c r="Z87" s="290"/>
      <c r="AA87" s="290"/>
      <c r="AB87" s="290"/>
      <c r="AC87" s="290"/>
      <c r="AD87" s="290"/>
      <c r="AE87" s="290"/>
      <c r="AF87" s="290"/>
      <c r="AG87" s="290"/>
      <c r="AH87" s="290"/>
    </row>
    <row r="88" ht="15.75" customHeight="1">
      <c r="A88" s="290"/>
      <c r="B88" s="290"/>
      <c r="C88" s="291"/>
      <c r="D88" s="290"/>
      <c r="E88" s="292"/>
      <c r="F88" s="290"/>
      <c r="G88" s="292"/>
      <c r="H88" s="290"/>
      <c r="I88" s="292"/>
      <c r="J88" s="290"/>
      <c r="K88" s="292"/>
      <c r="L88" s="290"/>
      <c r="M88" s="292"/>
      <c r="N88" s="290"/>
      <c r="O88" s="290"/>
      <c r="P88" s="290"/>
      <c r="Q88" s="290"/>
      <c r="R88" s="290"/>
      <c r="S88" s="290"/>
      <c r="T88" s="290"/>
      <c r="U88" s="290"/>
      <c r="V88" s="290"/>
      <c r="W88" s="290"/>
      <c r="X88" s="290"/>
      <c r="Y88" s="290"/>
      <c r="Z88" s="290"/>
      <c r="AA88" s="290"/>
      <c r="AB88" s="290"/>
      <c r="AC88" s="290"/>
      <c r="AD88" s="290"/>
      <c r="AE88" s="290"/>
      <c r="AF88" s="290"/>
      <c r="AG88" s="290"/>
      <c r="AH88" s="290"/>
    </row>
    <row r="89" ht="15.75" customHeight="1">
      <c r="A89" s="290"/>
      <c r="B89" s="290"/>
      <c r="C89" s="291"/>
      <c r="D89" s="290"/>
      <c r="E89" s="292"/>
      <c r="F89" s="290"/>
      <c r="G89" s="292"/>
      <c r="H89" s="290"/>
      <c r="I89" s="292"/>
      <c r="J89" s="290"/>
      <c r="K89" s="292"/>
      <c r="L89" s="290"/>
      <c r="M89" s="292"/>
      <c r="N89" s="290"/>
      <c r="O89" s="290"/>
      <c r="P89" s="290"/>
      <c r="Q89" s="290"/>
      <c r="R89" s="290"/>
      <c r="S89" s="290"/>
      <c r="T89" s="290"/>
      <c r="U89" s="290"/>
      <c r="V89" s="290"/>
      <c r="W89" s="290"/>
      <c r="X89" s="290"/>
      <c r="Y89" s="290"/>
      <c r="Z89" s="290"/>
      <c r="AA89" s="290"/>
      <c r="AB89" s="290"/>
      <c r="AC89" s="290"/>
      <c r="AD89" s="290"/>
      <c r="AE89" s="290"/>
      <c r="AF89" s="290"/>
      <c r="AG89" s="290"/>
      <c r="AH89" s="290"/>
    </row>
    <row r="90" ht="15.75" customHeight="1">
      <c r="A90" s="290"/>
      <c r="B90" s="290"/>
      <c r="C90" s="291"/>
      <c r="D90" s="290"/>
      <c r="E90" s="292"/>
      <c r="F90" s="290"/>
      <c r="G90" s="292"/>
      <c r="H90" s="290"/>
      <c r="I90" s="292"/>
      <c r="J90" s="290"/>
      <c r="K90" s="292"/>
      <c r="L90" s="290"/>
      <c r="M90" s="292"/>
      <c r="N90" s="290"/>
      <c r="O90" s="290"/>
      <c r="P90" s="290"/>
      <c r="Q90" s="290"/>
      <c r="R90" s="290"/>
      <c r="S90" s="290"/>
      <c r="T90" s="290"/>
      <c r="U90" s="290"/>
      <c r="V90" s="290"/>
      <c r="W90" s="290"/>
      <c r="X90" s="290"/>
      <c r="Y90" s="290"/>
      <c r="Z90" s="290"/>
      <c r="AA90" s="290"/>
      <c r="AB90" s="290"/>
      <c r="AC90" s="290"/>
      <c r="AD90" s="290"/>
      <c r="AE90" s="290"/>
      <c r="AF90" s="290"/>
      <c r="AG90" s="290"/>
      <c r="AH90" s="290"/>
    </row>
    <row r="91" ht="15.75" customHeight="1">
      <c r="A91" s="290"/>
      <c r="B91" s="290"/>
      <c r="C91" s="291"/>
      <c r="D91" s="290"/>
      <c r="E91" s="292"/>
      <c r="F91" s="290"/>
      <c r="G91" s="292"/>
      <c r="H91" s="290"/>
      <c r="I91" s="292"/>
      <c r="J91" s="290"/>
      <c r="K91" s="292"/>
      <c r="L91" s="290"/>
      <c r="M91" s="292"/>
      <c r="N91" s="290"/>
      <c r="O91" s="290"/>
      <c r="P91" s="290"/>
      <c r="Q91" s="290"/>
      <c r="R91" s="290"/>
      <c r="S91" s="290"/>
      <c r="T91" s="290"/>
      <c r="U91" s="290"/>
      <c r="V91" s="290"/>
      <c r="W91" s="290"/>
      <c r="X91" s="290"/>
      <c r="Y91" s="290"/>
      <c r="Z91" s="290"/>
      <c r="AA91" s="290"/>
      <c r="AB91" s="290"/>
      <c r="AC91" s="290"/>
      <c r="AD91" s="290"/>
      <c r="AE91" s="290"/>
      <c r="AF91" s="290"/>
      <c r="AG91" s="290"/>
      <c r="AH91" s="290"/>
    </row>
    <row r="92" ht="15.75" customHeight="1">
      <c r="A92" s="290"/>
      <c r="B92" s="290"/>
      <c r="C92" s="291"/>
      <c r="D92" s="290"/>
      <c r="E92" s="292"/>
      <c r="F92" s="290"/>
      <c r="G92" s="292"/>
      <c r="H92" s="290"/>
      <c r="I92" s="292"/>
      <c r="J92" s="290"/>
      <c r="K92" s="292"/>
      <c r="L92" s="290"/>
      <c r="M92" s="292"/>
      <c r="N92" s="290"/>
      <c r="O92" s="290"/>
      <c r="P92" s="290"/>
      <c r="Q92" s="290"/>
      <c r="R92" s="290"/>
      <c r="S92" s="290"/>
      <c r="T92" s="290"/>
      <c r="U92" s="290"/>
      <c r="V92" s="290"/>
      <c r="W92" s="290"/>
      <c r="X92" s="290"/>
      <c r="Y92" s="290"/>
      <c r="Z92" s="290"/>
      <c r="AA92" s="290"/>
      <c r="AB92" s="290"/>
      <c r="AC92" s="290"/>
      <c r="AD92" s="290"/>
      <c r="AE92" s="290"/>
      <c r="AF92" s="290"/>
      <c r="AG92" s="290"/>
      <c r="AH92" s="290"/>
    </row>
    <row r="93" ht="15.75" customHeight="1">
      <c r="A93" s="290"/>
      <c r="B93" s="290"/>
      <c r="C93" s="291"/>
      <c r="D93" s="290"/>
      <c r="E93" s="292"/>
      <c r="F93" s="290"/>
      <c r="G93" s="292"/>
      <c r="H93" s="290"/>
      <c r="I93" s="292"/>
      <c r="J93" s="290"/>
      <c r="K93" s="292"/>
      <c r="L93" s="290"/>
      <c r="M93" s="292"/>
      <c r="N93" s="290"/>
      <c r="O93" s="290"/>
      <c r="P93" s="290"/>
      <c r="Q93" s="290"/>
      <c r="R93" s="290"/>
      <c r="S93" s="290"/>
      <c r="T93" s="290"/>
      <c r="U93" s="290"/>
      <c r="V93" s="290"/>
      <c r="W93" s="290"/>
      <c r="X93" s="290"/>
      <c r="Y93" s="290"/>
      <c r="Z93" s="290"/>
      <c r="AA93" s="290"/>
      <c r="AB93" s="290"/>
      <c r="AC93" s="290"/>
      <c r="AD93" s="290"/>
      <c r="AE93" s="290"/>
      <c r="AF93" s="290"/>
      <c r="AG93" s="290"/>
      <c r="AH93" s="290"/>
    </row>
    <row r="94" ht="15.75" customHeight="1">
      <c r="A94" s="290"/>
      <c r="B94" s="290"/>
      <c r="C94" s="291"/>
      <c r="D94" s="290"/>
      <c r="E94" s="292"/>
      <c r="F94" s="290"/>
      <c r="G94" s="292"/>
      <c r="H94" s="290"/>
      <c r="I94" s="292"/>
      <c r="J94" s="290"/>
      <c r="K94" s="292"/>
      <c r="L94" s="290"/>
      <c r="M94" s="292"/>
      <c r="N94" s="290"/>
      <c r="O94" s="290"/>
      <c r="P94" s="290"/>
      <c r="Q94" s="290"/>
      <c r="R94" s="290"/>
      <c r="S94" s="290"/>
      <c r="T94" s="290"/>
      <c r="U94" s="290"/>
      <c r="V94" s="290"/>
      <c r="W94" s="290"/>
      <c r="X94" s="290"/>
      <c r="Y94" s="290"/>
      <c r="Z94" s="290"/>
      <c r="AA94" s="290"/>
      <c r="AB94" s="290"/>
      <c r="AC94" s="290"/>
      <c r="AD94" s="290"/>
      <c r="AE94" s="290"/>
      <c r="AF94" s="290"/>
      <c r="AG94" s="290"/>
      <c r="AH94" s="290"/>
    </row>
    <row r="95" ht="15.75" customHeight="1">
      <c r="A95" s="290"/>
      <c r="B95" s="290"/>
      <c r="C95" s="291"/>
      <c r="D95" s="290"/>
      <c r="E95" s="292"/>
      <c r="F95" s="290"/>
      <c r="G95" s="292"/>
      <c r="H95" s="290"/>
      <c r="I95" s="292"/>
      <c r="J95" s="290"/>
      <c r="K95" s="292"/>
      <c r="L95" s="290"/>
      <c r="M95" s="292"/>
      <c r="N95" s="290"/>
      <c r="O95" s="290"/>
      <c r="P95" s="290"/>
      <c r="Q95" s="290"/>
      <c r="R95" s="290"/>
      <c r="S95" s="290"/>
      <c r="T95" s="290"/>
      <c r="U95" s="290"/>
      <c r="V95" s="290"/>
      <c r="W95" s="290"/>
      <c r="X95" s="290"/>
      <c r="Y95" s="290"/>
      <c r="Z95" s="290"/>
      <c r="AA95" s="290"/>
      <c r="AB95" s="290"/>
      <c r="AC95" s="290"/>
      <c r="AD95" s="290"/>
      <c r="AE95" s="290"/>
      <c r="AF95" s="290"/>
      <c r="AG95" s="290"/>
      <c r="AH95" s="290"/>
    </row>
    <row r="96" ht="15.75" customHeight="1">
      <c r="A96" s="290"/>
      <c r="B96" s="290"/>
      <c r="C96" s="291"/>
      <c r="D96" s="290"/>
      <c r="E96" s="292"/>
      <c r="F96" s="290"/>
      <c r="G96" s="292"/>
      <c r="H96" s="290"/>
      <c r="I96" s="292"/>
      <c r="J96" s="290"/>
      <c r="K96" s="292"/>
      <c r="L96" s="290"/>
      <c r="M96" s="292"/>
      <c r="N96" s="290"/>
      <c r="O96" s="290"/>
      <c r="P96" s="290"/>
      <c r="Q96" s="290"/>
      <c r="R96" s="290"/>
      <c r="S96" s="290"/>
      <c r="T96" s="290"/>
      <c r="U96" s="290"/>
      <c r="V96" s="290"/>
      <c r="W96" s="290"/>
      <c r="X96" s="290"/>
      <c r="Y96" s="290"/>
      <c r="Z96" s="290"/>
      <c r="AA96" s="290"/>
      <c r="AB96" s="290"/>
      <c r="AC96" s="290"/>
      <c r="AD96" s="290"/>
      <c r="AE96" s="290"/>
      <c r="AF96" s="290"/>
      <c r="AG96" s="290"/>
      <c r="AH96" s="290"/>
    </row>
    <row r="97" ht="15.75" customHeight="1">
      <c r="A97" s="290"/>
      <c r="B97" s="290"/>
      <c r="C97" s="291"/>
      <c r="D97" s="290"/>
      <c r="E97" s="292"/>
      <c r="F97" s="290"/>
      <c r="G97" s="292"/>
      <c r="H97" s="290"/>
      <c r="I97" s="292"/>
      <c r="J97" s="290"/>
      <c r="K97" s="292"/>
      <c r="L97" s="290"/>
      <c r="M97" s="292"/>
      <c r="N97" s="290"/>
      <c r="O97" s="290"/>
      <c r="P97" s="290"/>
      <c r="Q97" s="290"/>
      <c r="R97" s="290"/>
      <c r="S97" s="290"/>
      <c r="T97" s="290"/>
      <c r="U97" s="290"/>
      <c r="V97" s="290"/>
      <c r="W97" s="290"/>
      <c r="X97" s="290"/>
      <c r="Y97" s="290"/>
      <c r="Z97" s="290"/>
      <c r="AA97" s="290"/>
      <c r="AB97" s="290"/>
      <c r="AC97" s="290"/>
      <c r="AD97" s="290"/>
      <c r="AE97" s="290"/>
      <c r="AF97" s="290"/>
      <c r="AG97" s="290"/>
      <c r="AH97" s="290"/>
    </row>
    <row r="98" ht="15.75" customHeight="1">
      <c r="A98" s="290"/>
      <c r="B98" s="290"/>
      <c r="C98" s="291"/>
      <c r="D98" s="290"/>
      <c r="E98" s="292"/>
      <c r="F98" s="290"/>
      <c r="G98" s="292"/>
      <c r="H98" s="290"/>
      <c r="I98" s="292"/>
      <c r="J98" s="290"/>
      <c r="K98" s="292"/>
      <c r="L98" s="290"/>
      <c r="M98" s="292"/>
      <c r="N98" s="290"/>
      <c r="O98" s="290"/>
      <c r="P98" s="290"/>
      <c r="Q98" s="290"/>
      <c r="R98" s="290"/>
      <c r="S98" s="290"/>
      <c r="T98" s="290"/>
      <c r="U98" s="290"/>
      <c r="V98" s="290"/>
      <c r="W98" s="290"/>
      <c r="X98" s="290"/>
      <c r="Y98" s="290"/>
      <c r="Z98" s="290"/>
      <c r="AA98" s="290"/>
      <c r="AB98" s="290"/>
      <c r="AC98" s="290"/>
      <c r="AD98" s="290"/>
      <c r="AE98" s="290"/>
      <c r="AF98" s="290"/>
      <c r="AG98" s="290"/>
      <c r="AH98" s="290"/>
    </row>
    <row r="99" ht="15.75" customHeight="1">
      <c r="A99" s="290"/>
      <c r="B99" s="290"/>
      <c r="C99" s="291"/>
      <c r="D99" s="290"/>
      <c r="E99" s="292"/>
      <c r="F99" s="290"/>
      <c r="G99" s="292"/>
      <c r="H99" s="290"/>
      <c r="I99" s="292"/>
      <c r="J99" s="290"/>
      <c r="K99" s="292"/>
      <c r="L99" s="290"/>
      <c r="M99" s="292"/>
      <c r="N99" s="290"/>
      <c r="O99" s="290"/>
      <c r="P99" s="290"/>
      <c r="Q99" s="290"/>
      <c r="R99" s="290"/>
      <c r="S99" s="290"/>
      <c r="T99" s="290"/>
      <c r="U99" s="290"/>
      <c r="V99" s="290"/>
      <c r="W99" s="290"/>
      <c r="X99" s="290"/>
      <c r="Y99" s="290"/>
      <c r="Z99" s="290"/>
      <c r="AA99" s="290"/>
      <c r="AB99" s="290"/>
      <c r="AC99" s="290"/>
      <c r="AD99" s="290"/>
      <c r="AE99" s="290"/>
      <c r="AF99" s="290"/>
      <c r="AG99" s="290"/>
      <c r="AH99" s="290"/>
    </row>
    <row r="100" ht="15.75" customHeight="1">
      <c r="A100" s="290"/>
      <c r="B100" s="290"/>
      <c r="C100" s="291"/>
      <c r="D100" s="290"/>
      <c r="E100" s="292"/>
      <c r="F100" s="290"/>
      <c r="G100" s="292"/>
      <c r="H100" s="290"/>
      <c r="I100" s="292"/>
      <c r="J100" s="290"/>
      <c r="K100" s="292"/>
      <c r="L100" s="290"/>
      <c r="M100" s="292"/>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row>
    <row r="101" ht="15.75" customHeight="1">
      <c r="A101" s="290"/>
      <c r="B101" s="290"/>
      <c r="C101" s="291"/>
      <c r="D101" s="290"/>
      <c r="E101" s="292"/>
      <c r="F101" s="290"/>
      <c r="G101" s="292"/>
      <c r="H101" s="290"/>
      <c r="I101" s="292"/>
      <c r="J101" s="290"/>
      <c r="K101" s="292"/>
      <c r="L101" s="290"/>
      <c r="M101" s="292"/>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row>
    <row r="102" ht="15.75" customHeight="1">
      <c r="A102" s="290"/>
      <c r="B102" s="290"/>
      <c r="C102" s="291"/>
      <c r="D102" s="290"/>
      <c r="E102" s="292"/>
      <c r="F102" s="290"/>
      <c r="G102" s="292"/>
      <c r="H102" s="290"/>
      <c r="I102" s="292"/>
      <c r="J102" s="290"/>
      <c r="K102" s="292"/>
      <c r="L102" s="290"/>
      <c r="M102" s="292"/>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row>
    <row r="103" ht="15.75" customHeight="1">
      <c r="A103" s="290"/>
      <c r="B103" s="290"/>
      <c r="C103" s="291"/>
      <c r="D103" s="290"/>
      <c r="E103" s="292"/>
      <c r="F103" s="290"/>
      <c r="G103" s="292"/>
      <c r="H103" s="290"/>
      <c r="I103" s="292"/>
      <c r="J103" s="290"/>
      <c r="K103" s="292"/>
      <c r="L103" s="290"/>
      <c r="M103" s="292"/>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row>
    <row r="104" ht="15.75" customHeight="1">
      <c r="A104" s="290"/>
      <c r="B104" s="290"/>
      <c r="C104" s="291"/>
      <c r="D104" s="290"/>
      <c r="E104" s="292"/>
      <c r="F104" s="290"/>
      <c r="G104" s="292"/>
      <c r="H104" s="290"/>
      <c r="I104" s="292"/>
      <c r="J104" s="290"/>
      <c r="K104" s="292"/>
      <c r="L104" s="290"/>
      <c r="M104" s="292"/>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row>
    <row r="105" ht="15.75" customHeight="1">
      <c r="A105" s="290"/>
      <c r="B105" s="290"/>
      <c r="C105" s="291"/>
      <c r="D105" s="290"/>
      <c r="E105" s="292"/>
      <c r="F105" s="290"/>
      <c r="G105" s="292"/>
      <c r="H105" s="290"/>
      <c r="I105" s="292"/>
      <c r="J105" s="290"/>
      <c r="K105" s="292"/>
      <c r="L105" s="290"/>
      <c r="M105" s="292"/>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row>
    <row r="106" ht="15.75" customHeight="1">
      <c r="A106" s="290"/>
      <c r="B106" s="290"/>
      <c r="C106" s="291"/>
      <c r="D106" s="290"/>
      <c r="E106" s="292"/>
      <c r="F106" s="290"/>
      <c r="G106" s="292"/>
      <c r="H106" s="290"/>
      <c r="I106" s="292"/>
      <c r="J106" s="290"/>
      <c r="K106" s="292"/>
      <c r="L106" s="290"/>
      <c r="M106" s="292"/>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row>
    <row r="107" ht="15.75" customHeight="1">
      <c r="A107" s="290"/>
      <c r="B107" s="290"/>
      <c r="C107" s="291"/>
      <c r="D107" s="290"/>
      <c r="E107" s="292"/>
      <c r="F107" s="290"/>
      <c r="G107" s="292"/>
      <c r="H107" s="290"/>
      <c r="I107" s="292"/>
      <c r="J107" s="290"/>
      <c r="K107" s="292"/>
      <c r="L107" s="290"/>
      <c r="M107" s="292"/>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row>
    <row r="108" ht="15.75" customHeight="1">
      <c r="A108" s="290"/>
      <c r="B108" s="290"/>
      <c r="C108" s="291"/>
      <c r="D108" s="290"/>
      <c r="E108" s="292"/>
      <c r="F108" s="290"/>
      <c r="G108" s="292"/>
      <c r="H108" s="290"/>
      <c r="I108" s="292"/>
      <c r="J108" s="290"/>
      <c r="K108" s="292"/>
      <c r="L108" s="290"/>
      <c r="M108" s="292"/>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row>
    <row r="109" ht="15.75" customHeight="1">
      <c r="A109" s="290"/>
      <c r="B109" s="290"/>
      <c r="C109" s="291"/>
      <c r="D109" s="290"/>
      <c r="E109" s="292"/>
      <c r="F109" s="290"/>
      <c r="G109" s="292"/>
      <c r="H109" s="290"/>
      <c r="I109" s="292"/>
      <c r="J109" s="290"/>
      <c r="K109" s="292"/>
      <c r="L109" s="290"/>
      <c r="M109" s="292"/>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row>
    <row r="110" ht="15.75" customHeight="1">
      <c r="A110" s="290"/>
      <c r="B110" s="290"/>
      <c r="C110" s="291"/>
      <c r="D110" s="290"/>
      <c r="E110" s="292"/>
      <c r="F110" s="290"/>
      <c r="G110" s="292"/>
      <c r="H110" s="290"/>
      <c r="I110" s="292"/>
      <c r="J110" s="290"/>
      <c r="K110" s="292"/>
      <c r="L110" s="290"/>
      <c r="M110" s="292"/>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row>
    <row r="111" ht="15.75" customHeight="1">
      <c r="A111" s="290"/>
      <c r="B111" s="290"/>
      <c r="C111" s="291"/>
      <c r="D111" s="290"/>
      <c r="E111" s="292"/>
      <c r="F111" s="290"/>
      <c r="G111" s="292"/>
      <c r="H111" s="290"/>
      <c r="I111" s="292"/>
      <c r="J111" s="290"/>
      <c r="K111" s="292"/>
      <c r="L111" s="290"/>
      <c r="M111" s="292"/>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row>
    <row r="112" ht="15.75" customHeight="1">
      <c r="A112" s="290"/>
      <c r="B112" s="290"/>
      <c r="C112" s="291"/>
      <c r="D112" s="290"/>
      <c r="E112" s="292"/>
      <c r="F112" s="290"/>
      <c r="G112" s="292"/>
      <c r="H112" s="290"/>
      <c r="I112" s="292"/>
      <c r="J112" s="290"/>
      <c r="K112" s="292"/>
      <c r="L112" s="290"/>
      <c r="M112" s="292"/>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row>
    <row r="113" ht="15.75" customHeight="1">
      <c r="A113" s="290"/>
      <c r="B113" s="290"/>
      <c r="C113" s="291"/>
      <c r="D113" s="290"/>
      <c r="E113" s="292"/>
      <c r="F113" s="290"/>
      <c r="G113" s="292"/>
      <c r="H113" s="290"/>
      <c r="I113" s="292"/>
      <c r="J113" s="290"/>
      <c r="K113" s="292"/>
      <c r="L113" s="290"/>
      <c r="M113" s="292"/>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row>
    <row r="114" ht="15.75" customHeight="1">
      <c r="A114" s="290"/>
      <c r="B114" s="290"/>
      <c r="C114" s="291"/>
      <c r="D114" s="290"/>
      <c r="E114" s="292"/>
      <c r="F114" s="290"/>
      <c r="G114" s="292"/>
      <c r="H114" s="290"/>
      <c r="I114" s="292"/>
      <c r="J114" s="290"/>
      <c r="K114" s="292"/>
      <c r="L114" s="290"/>
      <c r="M114" s="292"/>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ht="15.75" customHeight="1">
      <c r="A115" s="290"/>
      <c r="B115" s="290"/>
      <c r="C115" s="291"/>
      <c r="D115" s="290"/>
      <c r="E115" s="292"/>
      <c r="F115" s="290"/>
      <c r="G115" s="292"/>
      <c r="H115" s="290"/>
      <c r="I115" s="292"/>
      <c r="J115" s="290"/>
      <c r="K115" s="292"/>
      <c r="L115" s="290"/>
      <c r="M115" s="292"/>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row>
    <row r="116" ht="15.75" customHeight="1">
      <c r="A116" s="290"/>
      <c r="B116" s="290"/>
      <c r="C116" s="291"/>
      <c r="D116" s="290"/>
      <c r="E116" s="292"/>
      <c r="F116" s="290"/>
      <c r="G116" s="292"/>
      <c r="H116" s="290"/>
      <c r="I116" s="292"/>
      <c r="J116" s="290"/>
      <c r="K116" s="292"/>
      <c r="L116" s="290"/>
      <c r="M116" s="292"/>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row>
    <row r="117" ht="15.75" customHeight="1">
      <c r="A117" s="290"/>
      <c r="B117" s="290"/>
      <c r="C117" s="291"/>
      <c r="D117" s="290"/>
      <c r="E117" s="292"/>
      <c r="F117" s="290"/>
      <c r="G117" s="292"/>
      <c r="H117" s="290"/>
      <c r="I117" s="292"/>
      <c r="J117" s="290"/>
      <c r="K117" s="292"/>
      <c r="L117" s="290"/>
      <c r="M117" s="292"/>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row>
    <row r="118" ht="15.75" customHeight="1">
      <c r="A118" s="290"/>
      <c r="B118" s="290"/>
      <c r="C118" s="291"/>
      <c r="D118" s="290"/>
      <c r="E118" s="292"/>
      <c r="F118" s="290"/>
      <c r="G118" s="292"/>
      <c r="H118" s="290"/>
      <c r="I118" s="292"/>
      <c r="J118" s="290"/>
      <c r="K118" s="292"/>
      <c r="L118" s="290"/>
      <c r="M118" s="292"/>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row>
    <row r="119" ht="15.75" customHeight="1">
      <c r="A119" s="290"/>
      <c r="B119" s="290"/>
      <c r="C119" s="291"/>
      <c r="D119" s="290"/>
      <c r="E119" s="292"/>
      <c r="F119" s="290"/>
      <c r="G119" s="292"/>
      <c r="H119" s="290"/>
      <c r="I119" s="292"/>
      <c r="J119" s="290"/>
      <c r="K119" s="292"/>
      <c r="L119" s="290"/>
      <c r="M119" s="292"/>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row>
    <row r="120" ht="15.75" customHeight="1">
      <c r="A120" s="290"/>
      <c r="B120" s="290"/>
      <c r="C120" s="291"/>
      <c r="D120" s="290"/>
      <c r="E120" s="292"/>
      <c r="F120" s="290"/>
      <c r="G120" s="292"/>
      <c r="H120" s="290"/>
      <c r="I120" s="292"/>
      <c r="J120" s="290"/>
      <c r="K120" s="292"/>
      <c r="L120" s="290"/>
      <c r="M120" s="292"/>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row>
    <row r="121" ht="15.75" customHeight="1">
      <c r="A121" s="290"/>
      <c r="B121" s="290"/>
      <c r="C121" s="291"/>
      <c r="D121" s="290"/>
      <c r="E121" s="292"/>
      <c r="F121" s="290"/>
      <c r="G121" s="292"/>
      <c r="H121" s="290"/>
      <c r="I121" s="292"/>
      <c r="J121" s="290"/>
      <c r="K121" s="292"/>
      <c r="L121" s="290"/>
      <c r="M121" s="292"/>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row>
    <row r="122" ht="15.75" customHeight="1">
      <c r="A122" s="290"/>
      <c r="B122" s="290"/>
      <c r="C122" s="291"/>
      <c r="D122" s="290"/>
      <c r="E122" s="292"/>
      <c r="F122" s="290"/>
      <c r="G122" s="292"/>
      <c r="H122" s="290"/>
      <c r="I122" s="292"/>
      <c r="J122" s="290"/>
      <c r="K122" s="292"/>
      <c r="L122" s="290"/>
      <c r="M122" s="292"/>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row>
    <row r="123" ht="15.75" customHeight="1">
      <c r="A123" s="290"/>
      <c r="B123" s="290"/>
      <c r="C123" s="291"/>
      <c r="D123" s="290"/>
      <c r="E123" s="292"/>
      <c r="F123" s="290"/>
      <c r="G123" s="292"/>
      <c r="H123" s="290"/>
      <c r="I123" s="292"/>
      <c r="J123" s="290"/>
      <c r="K123" s="292"/>
      <c r="L123" s="290"/>
      <c r="M123" s="292"/>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row>
    <row r="124" ht="15.75" customHeight="1">
      <c r="A124" s="290"/>
      <c r="B124" s="290"/>
      <c r="C124" s="291"/>
      <c r="D124" s="290"/>
      <c r="E124" s="292"/>
      <c r="F124" s="290"/>
      <c r="G124" s="292"/>
      <c r="H124" s="290"/>
      <c r="I124" s="292"/>
      <c r="J124" s="290"/>
      <c r="K124" s="292"/>
      <c r="L124" s="290"/>
      <c r="M124" s="292"/>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row>
    <row r="125" ht="15.75" customHeight="1">
      <c r="A125" s="290"/>
      <c r="B125" s="290"/>
      <c r="C125" s="291"/>
      <c r="D125" s="290"/>
      <c r="E125" s="292"/>
      <c r="F125" s="290"/>
      <c r="G125" s="292"/>
      <c r="H125" s="290"/>
      <c r="I125" s="292"/>
      <c r="J125" s="290"/>
      <c r="K125" s="292"/>
      <c r="L125" s="290"/>
      <c r="M125" s="292"/>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ht="15.75" customHeight="1">
      <c r="A126" s="290"/>
      <c r="B126" s="290"/>
      <c r="C126" s="291"/>
      <c r="D126" s="290"/>
      <c r="E126" s="292"/>
      <c r="F126" s="290"/>
      <c r="G126" s="292"/>
      <c r="H126" s="290"/>
      <c r="I126" s="292"/>
      <c r="J126" s="290"/>
      <c r="K126" s="292"/>
      <c r="L126" s="290"/>
      <c r="M126" s="292"/>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row>
    <row r="127" ht="15.75" customHeight="1">
      <c r="A127" s="290"/>
      <c r="B127" s="290"/>
      <c r="C127" s="291"/>
      <c r="D127" s="290"/>
      <c r="E127" s="292"/>
      <c r="F127" s="290"/>
      <c r="G127" s="292"/>
      <c r="H127" s="290"/>
      <c r="I127" s="292"/>
      <c r="J127" s="290"/>
      <c r="K127" s="292"/>
      <c r="L127" s="290"/>
      <c r="M127" s="292"/>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row>
    <row r="128" ht="15.75" customHeight="1">
      <c r="A128" s="290"/>
      <c r="B128" s="290"/>
      <c r="C128" s="291"/>
      <c r="D128" s="290"/>
      <c r="E128" s="292"/>
      <c r="F128" s="290"/>
      <c r="G128" s="292"/>
      <c r="H128" s="290"/>
      <c r="I128" s="292"/>
      <c r="J128" s="290"/>
      <c r="K128" s="292"/>
      <c r="L128" s="290"/>
      <c r="M128" s="292"/>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row>
    <row r="129" ht="15.75" customHeight="1">
      <c r="A129" s="290"/>
      <c r="B129" s="290"/>
      <c r="C129" s="291"/>
      <c r="D129" s="290"/>
      <c r="E129" s="292"/>
      <c r="F129" s="290"/>
      <c r="G129" s="292"/>
      <c r="H129" s="290"/>
      <c r="I129" s="292"/>
      <c r="J129" s="290"/>
      <c r="K129" s="292"/>
      <c r="L129" s="290"/>
      <c r="M129" s="292"/>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row>
    <row r="130" ht="15.75" customHeight="1">
      <c r="A130" s="290"/>
      <c r="B130" s="290"/>
      <c r="C130" s="291"/>
      <c r="D130" s="290"/>
      <c r="E130" s="292"/>
      <c r="F130" s="290"/>
      <c r="G130" s="292"/>
      <c r="H130" s="290"/>
      <c r="I130" s="292"/>
      <c r="J130" s="290"/>
      <c r="K130" s="292"/>
      <c r="L130" s="290"/>
      <c r="M130" s="292"/>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row>
    <row r="131" ht="15.75" customHeight="1">
      <c r="A131" s="290"/>
      <c r="B131" s="290"/>
      <c r="C131" s="291"/>
      <c r="D131" s="290"/>
      <c r="E131" s="292"/>
      <c r="F131" s="290"/>
      <c r="G131" s="292"/>
      <c r="H131" s="290"/>
      <c r="I131" s="292"/>
      <c r="J131" s="290"/>
      <c r="K131" s="292"/>
      <c r="L131" s="290"/>
      <c r="M131" s="292"/>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row>
    <row r="132" ht="15.75" customHeight="1">
      <c r="A132" s="290"/>
      <c r="B132" s="290"/>
      <c r="C132" s="291"/>
      <c r="D132" s="290"/>
      <c r="E132" s="292"/>
      <c r="F132" s="290"/>
      <c r="G132" s="292"/>
      <c r="H132" s="290"/>
      <c r="I132" s="292"/>
      <c r="J132" s="290"/>
      <c r="K132" s="292"/>
      <c r="L132" s="290"/>
      <c r="M132" s="292"/>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row>
    <row r="133" ht="15.75" customHeight="1">
      <c r="A133" s="290"/>
      <c r="B133" s="290"/>
      <c r="C133" s="291"/>
      <c r="D133" s="290"/>
      <c r="E133" s="292"/>
      <c r="F133" s="290"/>
      <c r="G133" s="292"/>
      <c r="H133" s="290"/>
      <c r="I133" s="292"/>
      <c r="J133" s="290"/>
      <c r="K133" s="292"/>
      <c r="L133" s="290"/>
      <c r="M133" s="292"/>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row>
    <row r="134" ht="15.75" customHeight="1">
      <c r="A134" s="290"/>
      <c r="B134" s="290"/>
      <c r="C134" s="291"/>
      <c r="D134" s="290"/>
      <c r="E134" s="292"/>
      <c r="F134" s="290"/>
      <c r="G134" s="292"/>
      <c r="H134" s="290"/>
      <c r="I134" s="292"/>
      <c r="J134" s="290"/>
      <c r="K134" s="292"/>
      <c r="L134" s="290"/>
      <c r="M134" s="292"/>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row>
    <row r="135" ht="15.75" customHeight="1">
      <c r="A135" s="290"/>
      <c r="B135" s="290"/>
      <c r="C135" s="291"/>
      <c r="D135" s="290"/>
      <c r="E135" s="292"/>
      <c r="F135" s="290"/>
      <c r="G135" s="292"/>
      <c r="H135" s="290"/>
      <c r="I135" s="292"/>
      <c r="J135" s="290"/>
      <c r="K135" s="292"/>
      <c r="L135" s="290"/>
      <c r="M135" s="292"/>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row>
    <row r="136" ht="15.75" customHeight="1">
      <c r="A136" s="290"/>
      <c r="B136" s="290"/>
      <c r="C136" s="291"/>
      <c r="D136" s="290"/>
      <c r="E136" s="292"/>
      <c r="F136" s="290"/>
      <c r="G136" s="292"/>
      <c r="H136" s="290"/>
      <c r="I136" s="292"/>
      <c r="J136" s="290"/>
      <c r="K136" s="292"/>
      <c r="L136" s="290"/>
      <c r="M136" s="292"/>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row>
    <row r="137" ht="15.75" customHeight="1">
      <c r="A137" s="290"/>
      <c r="B137" s="290"/>
      <c r="C137" s="291"/>
      <c r="D137" s="290"/>
      <c r="E137" s="292"/>
      <c r="F137" s="290"/>
      <c r="G137" s="292"/>
      <c r="H137" s="290"/>
      <c r="I137" s="292"/>
      <c r="J137" s="290"/>
      <c r="K137" s="292"/>
      <c r="L137" s="290"/>
      <c r="M137" s="292"/>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row>
    <row r="138" ht="15.75" customHeight="1">
      <c r="A138" s="290"/>
      <c r="B138" s="290"/>
      <c r="C138" s="291"/>
      <c r="D138" s="290"/>
      <c r="E138" s="292"/>
      <c r="F138" s="290"/>
      <c r="G138" s="292"/>
      <c r="H138" s="290"/>
      <c r="I138" s="292"/>
      <c r="J138" s="290"/>
      <c r="K138" s="292"/>
      <c r="L138" s="290"/>
      <c r="M138" s="292"/>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row>
    <row r="139" ht="15.75" customHeight="1">
      <c r="A139" s="290"/>
      <c r="B139" s="290"/>
      <c r="C139" s="291"/>
      <c r="D139" s="290"/>
      <c r="E139" s="292"/>
      <c r="F139" s="290"/>
      <c r="G139" s="292"/>
      <c r="H139" s="290"/>
      <c r="I139" s="292"/>
      <c r="J139" s="290"/>
      <c r="K139" s="292"/>
      <c r="L139" s="290"/>
      <c r="M139" s="292"/>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row>
    <row r="140" ht="15.75" customHeight="1">
      <c r="A140" s="290"/>
      <c r="B140" s="290"/>
      <c r="C140" s="291"/>
      <c r="D140" s="290"/>
      <c r="E140" s="292"/>
      <c r="F140" s="290"/>
      <c r="G140" s="292"/>
      <c r="H140" s="290"/>
      <c r="I140" s="292"/>
      <c r="J140" s="290"/>
      <c r="K140" s="292"/>
      <c r="L140" s="290"/>
      <c r="M140" s="292"/>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row>
    <row r="141" ht="15.75" customHeight="1">
      <c r="A141" s="290"/>
      <c r="B141" s="290"/>
      <c r="C141" s="291"/>
      <c r="D141" s="290"/>
      <c r="E141" s="292"/>
      <c r="F141" s="290"/>
      <c r="G141" s="292"/>
      <c r="H141" s="290"/>
      <c r="I141" s="292"/>
      <c r="J141" s="290"/>
      <c r="K141" s="292"/>
      <c r="L141" s="290"/>
      <c r="M141" s="292"/>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row>
    <row r="142" ht="15.75" customHeight="1">
      <c r="A142" s="290"/>
      <c r="B142" s="290"/>
      <c r="C142" s="291"/>
      <c r="D142" s="290"/>
      <c r="E142" s="292"/>
      <c r="F142" s="290"/>
      <c r="G142" s="292"/>
      <c r="H142" s="290"/>
      <c r="I142" s="292"/>
      <c r="J142" s="290"/>
      <c r="K142" s="292"/>
      <c r="L142" s="290"/>
      <c r="M142" s="292"/>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row>
    <row r="143" ht="15.75" customHeight="1">
      <c r="A143" s="290"/>
      <c r="B143" s="290"/>
      <c r="C143" s="291"/>
      <c r="D143" s="290"/>
      <c r="E143" s="292"/>
      <c r="F143" s="290"/>
      <c r="G143" s="292"/>
      <c r="H143" s="290"/>
      <c r="I143" s="292"/>
      <c r="J143" s="290"/>
      <c r="K143" s="292"/>
      <c r="L143" s="290"/>
      <c r="M143" s="292"/>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row>
    <row r="144" ht="15.75" customHeight="1">
      <c r="A144" s="290"/>
      <c r="B144" s="290"/>
      <c r="C144" s="291"/>
      <c r="D144" s="290"/>
      <c r="E144" s="292"/>
      <c r="F144" s="290"/>
      <c r="G144" s="292"/>
      <c r="H144" s="290"/>
      <c r="I144" s="292"/>
      <c r="J144" s="290"/>
      <c r="K144" s="292"/>
      <c r="L144" s="290"/>
      <c r="M144" s="292"/>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row>
    <row r="145" ht="15.75" customHeight="1">
      <c r="A145" s="290"/>
      <c r="B145" s="290"/>
      <c r="C145" s="291"/>
      <c r="D145" s="290"/>
      <c r="E145" s="292"/>
      <c r="F145" s="290"/>
      <c r="G145" s="292"/>
      <c r="H145" s="290"/>
      <c r="I145" s="292"/>
      <c r="J145" s="290"/>
      <c r="K145" s="292"/>
      <c r="L145" s="290"/>
      <c r="M145" s="292"/>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row>
    <row r="146" ht="15.75" customHeight="1">
      <c r="A146" s="290"/>
      <c r="B146" s="290"/>
      <c r="C146" s="291"/>
      <c r="D146" s="290"/>
      <c r="E146" s="292"/>
      <c r="F146" s="290"/>
      <c r="G146" s="292"/>
      <c r="H146" s="290"/>
      <c r="I146" s="292"/>
      <c r="J146" s="290"/>
      <c r="K146" s="292"/>
      <c r="L146" s="290"/>
      <c r="M146" s="292"/>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row>
    <row r="147" ht="15.75" customHeight="1">
      <c r="A147" s="290"/>
      <c r="B147" s="290"/>
      <c r="C147" s="291"/>
      <c r="D147" s="290"/>
      <c r="E147" s="292"/>
      <c r="F147" s="290"/>
      <c r="G147" s="292"/>
      <c r="H147" s="290"/>
      <c r="I147" s="292"/>
      <c r="J147" s="290"/>
      <c r="K147" s="292"/>
      <c r="L147" s="290"/>
      <c r="M147" s="292"/>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row>
    <row r="148" ht="15.75" customHeight="1">
      <c r="A148" s="290"/>
      <c r="B148" s="290"/>
      <c r="C148" s="291"/>
      <c r="D148" s="290"/>
      <c r="E148" s="292"/>
      <c r="F148" s="290"/>
      <c r="G148" s="292"/>
      <c r="H148" s="290"/>
      <c r="I148" s="292"/>
      <c r="J148" s="290"/>
      <c r="K148" s="292"/>
      <c r="L148" s="290"/>
      <c r="M148" s="292"/>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row>
    <row r="149" ht="15.75" customHeight="1">
      <c r="A149" s="290"/>
      <c r="B149" s="290"/>
      <c r="C149" s="291"/>
      <c r="D149" s="290"/>
      <c r="E149" s="292"/>
      <c r="F149" s="290"/>
      <c r="G149" s="292"/>
      <c r="H149" s="290"/>
      <c r="I149" s="292"/>
      <c r="J149" s="290"/>
      <c r="K149" s="292"/>
      <c r="L149" s="290"/>
      <c r="M149" s="292"/>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row>
    <row r="150" ht="15.75" customHeight="1">
      <c r="A150" s="290"/>
      <c r="B150" s="290"/>
      <c r="C150" s="291"/>
      <c r="D150" s="290"/>
      <c r="E150" s="292"/>
      <c r="F150" s="290"/>
      <c r="G150" s="292"/>
      <c r="H150" s="290"/>
      <c r="I150" s="292"/>
      <c r="J150" s="290"/>
      <c r="K150" s="292"/>
      <c r="L150" s="290"/>
      <c r="M150" s="292"/>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row>
    <row r="151" ht="15.75" customHeight="1">
      <c r="A151" s="290"/>
      <c r="B151" s="290"/>
      <c r="C151" s="291"/>
      <c r="D151" s="290"/>
      <c r="E151" s="292"/>
      <c r="F151" s="290"/>
      <c r="G151" s="292"/>
      <c r="H151" s="290"/>
      <c r="I151" s="292"/>
      <c r="J151" s="290"/>
      <c r="K151" s="292"/>
      <c r="L151" s="290"/>
      <c r="M151" s="292"/>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row>
    <row r="152" ht="15.75" customHeight="1">
      <c r="A152" s="290"/>
      <c r="B152" s="290"/>
      <c r="C152" s="291"/>
      <c r="D152" s="290"/>
      <c r="E152" s="292"/>
      <c r="F152" s="290"/>
      <c r="G152" s="292"/>
      <c r="H152" s="290"/>
      <c r="I152" s="292"/>
      <c r="J152" s="290"/>
      <c r="K152" s="292"/>
      <c r="L152" s="290"/>
      <c r="M152" s="292"/>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row>
    <row r="153" ht="15.75" customHeight="1">
      <c r="A153" s="290"/>
      <c r="B153" s="290"/>
      <c r="C153" s="291"/>
      <c r="D153" s="290"/>
      <c r="E153" s="292"/>
      <c r="F153" s="290"/>
      <c r="G153" s="292"/>
      <c r="H153" s="290"/>
      <c r="I153" s="292"/>
      <c r="J153" s="290"/>
      <c r="K153" s="292"/>
      <c r="L153" s="290"/>
      <c r="M153" s="292"/>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row>
    <row r="154" ht="15.75" customHeight="1">
      <c r="A154" s="290"/>
      <c r="B154" s="290"/>
      <c r="C154" s="291"/>
      <c r="D154" s="290"/>
      <c r="E154" s="292"/>
      <c r="F154" s="290"/>
      <c r="G154" s="292"/>
      <c r="H154" s="290"/>
      <c r="I154" s="292"/>
      <c r="J154" s="290"/>
      <c r="K154" s="292"/>
      <c r="L154" s="290"/>
      <c r="M154" s="292"/>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row>
    <row r="155" ht="15.75" customHeight="1">
      <c r="A155" s="290"/>
      <c r="B155" s="290"/>
      <c r="C155" s="291"/>
      <c r="D155" s="290"/>
      <c r="E155" s="292"/>
      <c r="F155" s="290"/>
      <c r="G155" s="292"/>
      <c r="H155" s="290"/>
      <c r="I155" s="292"/>
      <c r="J155" s="290"/>
      <c r="K155" s="292"/>
      <c r="L155" s="290"/>
      <c r="M155" s="292"/>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row>
    <row r="156" ht="15.75" customHeight="1">
      <c r="A156" s="290"/>
      <c r="B156" s="290"/>
      <c r="C156" s="291"/>
      <c r="D156" s="290"/>
      <c r="E156" s="292"/>
      <c r="F156" s="290"/>
      <c r="G156" s="292"/>
      <c r="H156" s="290"/>
      <c r="I156" s="292"/>
      <c r="J156" s="290"/>
      <c r="K156" s="292"/>
      <c r="L156" s="290"/>
      <c r="M156" s="292"/>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row>
    <row r="157" ht="15.75" customHeight="1">
      <c r="A157" s="290"/>
      <c r="B157" s="290"/>
      <c r="C157" s="291"/>
      <c r="D157" s="290"/>
      <c r="E157" s="292"/>
      <c r="F157" s="290"/>
      <c r="G157" s="292"/>
      <c r="H157" s="290"/>
      <c r="I157" s="292"/>
      <c r="J157" s="290"/>
      <c r="K157" s="292"/>
      <c r="L157" s="290"/>
      <c r="M157" s="292"/>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row>
    <row r="158" ht="15.75" customHeight="1">
      <c r="A158" s="290"/>
      <c r="B158" s="290"/>
      <c r="C158" s="291"/>
      <c r="D158" s="290"/>
      <c r="E158" s="292"/>
      <c r="F158" s="290"/>
      <c r="G158" s="292"/>
      <c r="H158" s="290"/>
      <c r="I158" s="292"/>
      <c r="J158" s="290"/>
      <c r="K158" s="292"/>
      <c r="L158" s="290"/>
      <c r="M158" s="292"/>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row>
    <row r="159" ht="15.75" customHeight="1">
      <c r="A159" s="290"/>
      <c r="B159" s="290"/>
      <c r="C159" s="291"/>
      <c r="D159" s="290"/>
      <c r="E159" s="292"/>
      <c r="F159" s="290"/>
      <c r="G159" s="292"/>
      <c r="H159" s="290"/>
      <c r="I159" s="292"/>
      <c r="J159" s="290"/>
      <c r="K159" s="292"/>
      <c r="L159" s="290"/>
      <c r="M159" s="292"/>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row>
    <row r="160" ht="15.75" customHeight="1">
      <c r="A160" s="290"/>
      <c r="B160" s="290"/>
      <c r="C160" s="291"/>
      <c r="D160" s="290"/>
      <c r="E160" s="292"/>
      <c r="F160" s="290"/>
      <c r="G160" s="292"/>
      <c r="H160" s="290"/>
      <c r="I160" s="292"/>
      <c r="J160" s="290"/>
      <c r="K160" s="292"/>
      <c r="L160" s="290"/>
      <c r="M160" s="292"/>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row>
    <row r="161" ht="15.75" customHeight="1">
      <c r="A161" s="290"/>
      <c r="B161" s="290"/>
      <c r="C161" s="291"/>
      <c r="D161" s="290"/>
      <c r="E161" s="292"/>
      <c r="F161" s="290"/>
      <c r="G161" s="292"/>
      <c r="H161" s="290"/>
      <c r="I161" s="292"/>
      <c r="J161" s="290"/>
      <c r="K161" s="292"/>
      <c r="L161" s="290"/>
      <c r="M161" s="292"/>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row>
    <row r="162" ht="15.75" customHeight="1">
      <c r="A162" s="290"/>
      <c r="B162" s="290"/>
      <c r="C162" s="291"/>
      <c r="D162" s="290"/>
      <c r="E162" s="292"/>
      <c r="F162" s="290"/>
      <c r="G162" s="292"/>
      <c r="H162" s="290"/>
      <c r="I162" s="292"/>
      <c r="J162" s="290"/>
      <c r="K162" s="292"/>
      <c r="L162" s="290"/>
      <c r="M162" s="292"/>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row>
    <row r="163" ht="15.75" customHeight="1">
      <c r="A163" s="290"/>
      <c r="B163" s="290"/>
      <c r="C163" s="291"/>
      <c r="D163" s="290"/>
      <c r="E163" s="292"/>
      <c r="F163" s="290"/>
      <c r="G163" s="292"/>
      <c r="H163" s="290"/>
      <c r="I163" s="292"/>
      <c r="J163" s="290"/>
      <c r="K163" s="292"/>
      <c r="L163" s="290"/>
      <c r="M163" s="292"/>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row>
    <row r="164" ht="15.75" customHeight="1">
      <c r="A164" s="290"/>
      <c r="B164" s="290"/>
      <c r="C164" s="291"/>
      <c r="D164" s="290"/>
      <c r="E164" s="292"/>
      <c r="F164" s="290"/>
      <c r="G164" s="292"/>
      <c r="H164" s="290"/>
      <c r="I164" s="292"/>
      <c r="J164" s="290"/>
      <c r="K164" s="292"/>
      <c r="L164" s="290"/>
      <c r="M164" s="292"/>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row>
    <row r="165" ht="15.75" customHeight="1">
      <c r="A165" s="290"/>
      <c r="B165" s="290"/>
      <c r="C165" s="291"/>
      <c r="D165" s="290"/>
      <c r="E165" s="292"/>
      <c r="F165" s="290"/>
      <c r="G165" s="292"/>
      <c r="H165" s="290"/>
      <c r="I165" s="292"/>
      <c r="J165" s="290"/>
      <c r="K165" s="292"/>
      <c r="L165" s="290"/>
      <c r="M165" s="292"/>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row>
    <row r="166" ht="15.75" customHeight="1">
      <c r="A166" s="290"/>
      <c r="B166" s="290"/>
      <c r="C166" s="291"/>
      <c r="D166" s="290"/>
      <c r="E166" s="292"/>
      <c r="F166" s="290"/>
      <c r="G166" s="292"/>
      <c r="H166" s="290"/>
      <c r="I166" s="292"/>
      <c r="J166" s="290"/>
      <c r="K166" s="292"/>
      <c r="L166" s="290"/>
      <c r="M166" s="292"/>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row>
    <row r="167" ht="15.75" customHeight="1">
      <c r="A167" s="290"/>
      <c r="B167" s="290"/>
      <c r="C167" s="291"/>
      <c r="D167" s="290"/>
      <c r="E167" s="292"/>
      <c r="F167" s="290"/>
      <c r="G167" s="292"/>
      <c r="H167" s="290"/>
      <c r="I167" s="292"/>
      <c r="J167" s="290"/>
      <c r="K167" s="292"/>
      <c r="L167" s="290"/>
      <c r="M167" s="292"/>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row>
    <row r="168" ht="15.75" customHeight="1">
      <c r="A168" s="290"/>
      <c r="B168" s="290"/>
      <c r="C168" s="291"/>
      <c r="D168" s="290"/>
      <c r="E168" s="292"/>
      <c r="F168" s="290"/>
      <c r="G168" s="292"/>
      <c r="H168" s="290"/>
      <c r="I168" s="292"/>
      <c r="J168" s="290"/>
      <c r="K168" s="292"/>
      <c r="L168" s="290"/>
      <c r="M168" s="292"/>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row>
    <row r="169" ht="15.75" customHeight="1">
      <c r="A169" s="290"/>
      <c r="B169" s="290"/>
      <c r="C169" s="291"/>
      <c r="D169" s="290"/>
      <c r="E169" s="292"/>
      <c r="F169" s="290"/>
      <c r="G169" s="292"/>
      <c r="H169" s="290"/>
      <c r="I169" s="292"/>
      <c r="J169" s="290"/>
      <c r="K169" s="292"/>
      <c r="L169" s="290"/>
      <c r="M169" s="292"/>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row>
    <row r="170" ht="15.75" customHeight="1">
      <c r="A170" s="290"/>
      <c r="B170" s="290"/>
      <c r="C170" s="291"/>
      <c r="D170" s="290"/>
      <c r="E170" s="292"/>
      <c r="F170" s="290"/>
      <c r="G170" s="292"/>
      <c r="H170" s="290"/>
      <c r="I170" s="292"/>
      <c r="J170" s="290"/>
      <c r="K170" s="292"/>
      <c r="L170" s="290"/>
      <c r="M170" s="292"/>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row>
    <row r="171" ht="15.75" customHeight="1">
      <c r="A171" s="290"/>
      <c r="B171" s="290"/>
      <c r="C171" s="291"/>
      <c r="D171" s="290"/>
      <c r="E171" s="292"/>
      <c r="F171" s="290"/>
      <c r="G171" s="292"/>
      <c r="H171" s="290"/>
      <c r="I171" s="292"/>
      <c r="J171" s="290"/>
      <c r="K171" s="292"/>
      <c r="L171" s="290"/>
      <c r="M171" s="292"/>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row>
    <row r="172" ht="15.75" customHeight="1">
      <c r="A172" s="290"/>
      <c r="B172" s="290"/>
      <c r="C172" s="291"/>
      <c r="D172" s="290"/>
      <c r="E172" s="292"/>
      <c r="F172" s="290"/>
      <c r="G172" s="292"/>
      <c r="H172" s="290"/>
      <c r="I172" s="292"/>
      <c r="J172" s="290"/>
      <c r="K172" s="292"/>
      <c r="L172" s="290"/>
      <c r="M172" s="292"/>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row>
    <row r="173" ht="15.75" customHeight="1">
      <c r="A173" s="290"/>
      <c r="B173" s="290"/>
      <c r="C173" s="291"/>
      <c r="D173" s="290"/>
      <c r="E173" s="292"/>
      <c r="F173" s="290"/>
      <c r="G173" s="292"/>
      <c r="H173" s="290"/>
      <c r="I173" s="292"/>
      <c r="J173" s="290"/>
      <c r="K173" s="292"/>
      <c r="L173" s="290"/>
      <c r="M173" s="292"/>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row>
    <row r="174" ht="15.75" customHeight="1">
      <c r="A174" s="290"/>
      <c r="B174" s="290"/>
      <c r="C174" s="291"/>
      <c r="D174" s="290"/>
      <c r="E174" s="292"/>
      <c r="F174" s="290"/>
      <c r="G174" s="292"/>
      <c r="H174" s="290"/>
      <c r="I174" s="292"/>
      <c r="J174" s="290"/>
      <c r="K174" s="292"/>
      <c r="L174" s="290"/>
      <c r="M174" s="292"/>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row>
    <row r="175" ht="15.75" customHeight="1">
      <c r="A175" s="290"/>
      <c r="B175" s="290"/>
      <c r="C175" s="291"/>
      <c r="D175" s="290"/>
      <c r="E175" s="292"/>
      <c r="F175" s="290"/>
      <c r="G175" s="292"/>
      <c r="H175" s="290"/>
      <c r="I175" s="292"/>
      <c r="J175" s="290"/>
      <c r="K175" s="292"/>
      <c r="L175" s="290"/>
      <c r="M175" s="292"/>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row>
    <row r="176" ht="15.75" customHeight="1">
      <c r="A176" s="290"/>
      <c r="B176" s="290"/>
      <c r="C176" s="291"/>
      <c r="D176" s="290"/>
      <c r="E176" s="292"/>
      <c r="F176" s="290"/>
      <c r="G176" s="292"/>
      <c r="H176" s="290"/>
      <c r="I176" s="292"/>
      <c r="J176" s="290"/>
      <c r="K176" s="292"/>
      <c r="L176" s="290"/>
      <c r="M176" s="292"/>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row>
    <row r="177" ht="15.75" customHeight="1">
      <c r="A177" s="290"/>
      <c r="B177" s="290"/>
      <c r="C177" s="291"/>
      <c r="D177" s="290"/>
      <c r="E177" s="292"/>
      <c r="F177" s="290"/>
      <c r="G177" s="292"/>
      <c r="H177" s="290"/>
      <c r="I177" s="292"/>
      <c r="J177" s="290"/>
      <c r="K177" s="292"/>
      <c r="L177" s="290"/>
      <c r="M177" s="292"/>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row>
    <row r="178" ht="15.75" customHeight="1">
      <c r="A178" s="290"/>
      <c r="B178" s="290"/>
      <c r="C178" s="291"/>
      <c r="D178" s="290"/>
      <c r="E178" s="292"/>
      <c r="F178" s="290"/>
      <c r="G178" s="292"/>
      <c r="H178" s="290"/>
      <c r="I178" s="292"/>
      <c r="J178" s="290"/>
      <c r="K178" s="292"/>
      <c r="L178" s="290"/>
      <c r="M178" s="292"/>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row>
    <row r="179" ht="15.75" customHeight="1">
      <c r="A179" s="290"/>
      <c r="B179" s="290"/>
      <c r="C179" s="291"/>
      <c r="D179" s="290"/>
      <c r="E179" s="292"/>
      <c r="F179" s="290"/>
      <c r="G179" s="292"/>
      <c r="H179" s="290"/>
      <c r="I179" s="292"/>
      <c r="J179" s="290"/>
      <c r="K179" s="292"/>
      <c r="L179" s="290"/>
      <c r="M179" s="292"/>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row>
    <row r="180" ht="15.75" customHeight="1">
      <c r="A180" s="290"/>
      <c r="B180" s="290"/>
      <c r="C180" s="291"/>
      <c r="D180" s="290"/>
      <c r="E180" s="292"/>
      <c r="F180" s="290"/>
      <c r="G180" s="292"/>
      <c r="H180" s="290"/>
      <c r="I180" s="292"/>
      <c r="J180" s="290"/>
      <c r="K180" s="292"/>
      <c r="L180" s="290"/>
      <c r="M180" s="292"/>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row>
    <row r="181" ht="15.75" customHeight="1">
      <c r="A181" s="290"/>
      <c r="B181" s="290"/>
      <c r="C181" s="291"/>
      <c r="D181" s="290"/>
      <c r="E181" s="292"/>
      <c r="F181" s="290"/>
      <c r="G181" s="292"/>
      <c r="H181" s="290"/>
      <c r="I181" s="292"/>
      <c r="J181" s="290"/>
      <c r="K181" s="292"/>
      <c r="L181" s="290"/>
      <c r="M181" s="292"/>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row>
    <row r="182" ht="15.75" customHeight="1">
      <c r="A182" s="290"/>
      <c r="B182" s="290"/>
      <c r="C182" s="291"/>
      <c r="D182" s="290"/>
      <c r="E182" s="292"/>
      <c r="F182" s="290"/>
      <c r="G182" s="292"/>
      <c r="H182" s="290"/>
      <c r="I182" s="292"/>
      <c r="J182" s="290"/>
      <c r="K182" s="292"/>
      <c r="L182" s="290"/>
      <c r="M182" s="292"/>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row>
    <row r="183" ht="15.75" customHeight="1">
      <c r="A183" s="290"/>
      <c r="B183" s="290"/>
      <c r="C183" s="291"/>
      <c r="D183" s="290"/>
      <c r="E183" s="292"/>
      <c r="F183" s="290"/>
      <c r="G183" s="292"/>
      <c r="H183" s="290"/>
      <c r="I183" s="292"/>
      <c r="J183" s="290"/>
      <c r="K183" s="292"/>
      <c r="L183" s="290"/>
      <c r="M183" s="292"/>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row>
    <row r="184" ht="15.75" customHeight="1">
      <c r="A184" s="290"/>
      <c r="B184" s="290"/>
      <c r="C184" s="291"/>
      <c r="D184" s="290"/>
      <c r="E184" s="292"/>
      <c r="F184" s="290"/>
      <c r="G184" s="292"/>
      <c r="H184" s="290"/>
      <c r="I184" s="292"/>
      <c r="J184" s="290"/>
      <c r="K184" s="292"/>
      <c r="L184" s="290"/>
      <c r="M184" s="292"/>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row>
    <row r="185" ht="15.75" customHeight="1">
      <c r="A185" s="290"/>
      <c r="B185" s="290"/>
      <c r="C185" s="291"/>
      <c r="D185" s="290"/>
      <c r="E185" s="292"/>
      <c r="F185" s="290"/>
      <c r="G185" s="292"/>
      <c r="H185" s="290"/>
      <c r="I185" s="292"/>
      <c r="J185" s="290"/>
      <c r="K185" s="292"/>
      <c r="L185" s="290"/>
      <c r="M185" s="292"/>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row>
    <row r="186" ht="15.75" customHeight="1">
      <c r="A186" s="290"/>
      <c r="B186" s="290"/>
      <c r="C186" s="291"/>
      <c r="D186" s="290"/>
      <c r="E186" s="292"/>
      <c r="F186" s="290"/>
      <c r="G186" s="292"/>
      <c r="H186" s="290"/>
      <c r="I186" s="292"/>
      <c r="J186" s="290"/>
      <c r="K186" s="292"/>
      <c r="L186" s="290"/>
      <c r="M186" s="292"/>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row>
    <row r="187" ht="15.75" customHeight="1">
      <c r="A187" s="290"/>
      <c r="B187" s="290"/>
      <c r="C187" s="291"/>
      <c r="D187" s="290"/>
      <c r="E187" s="292"/>
      <c r="F187" s="290"/>
      <c r="G187" s="292"/>
      <c r="H187" s="290"/>
      <c r="I187" s="292"/>
      <c r="J187" s="290"/>
      <c r="K187" s="292"/>
      <c r="L187" s="290"/>
      <c r="M187" s="292"/>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row>
    <row r="188" ht="15.75" customHeight="1">
      <c r="A188" s="290"/>
      <c r="B188" s="290"/>
      <c r="C188" s="291"/>
      <c r="D188" s="290"/>
      <c r="E188" s="292"/>
      <c r="F188" s="290"/>
      <c r="G188" s="292"/>
      <c r="H188" s="290"/>
      <c r="I188" s="292"/>
      <c r="J188" s="290"/>
      <c r="K188" s="292"/>
      <c r="L188" s="290"/>
      <c r="M188" s="292"/>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row>
    <row r="189" ht="15.75" customHeight="1">
      <c r="A189" s="290"/>
      <c r="B189" s="290"/>
      <c r="C189" s="291"/>
      <c r="D189" s="290"/>
      <c r="E189" s="292"/>
      <c r="F189" s="290"/>
      <c r="G189" s="292"/>
      <c r="H189" s="290"/>
      <c r="I189" s="292"/>
      <c r="J189" s="290"/>
      <c r="K189" s="292"/>
      <c r="L189" s="290"/>
      <c r="M189" s="292"/>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row>
    <row r="190" ht="15.75" customHeight="1">
      <c r="A190" s="290"/>
      <c r="B190" s="290"/>
      <c r="C190" s="291"/>
      <c r="D190" s="290"/>
      <c r="E190" s="292"/>
      <c r="F190" s="290"/>
      <c r="G190" s="292"/>
      <c r="H190" s="290"/>
      <c r="I190" s="292"/>
      <c r="J190" s="290"/>
      <c r="K190" s="292"/>
      <c r="L190" s="290"/>
      <c r="M190" s="292"/>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row>
    <row r="191" ht="15.75" customHeight="1">
      <c r="A191" s="290"/>
      <c r="B191" s="290"/>
      <c r="C191" s="291"/>
      <c r="D191" s="290"/>
      <c r="E191" s="292"/>
      <c r="F191" s="290"/>
      <c r="G191" s="292"/>
      <c r="H191" s="290"/>
      <c r="I191" s="292"/>
      <c r="J191" s="290"/>
      <c r="K191" s="292"/>
      <c r="L191" s="290"/>
      <c r="M191" s="292"/>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row>
    <row r="192" ht="15.75" customHeight="1">
      <c r="A192" s="290"/>
      <c r="B192" s="290"/>
      <c r="C192" s="291"/>
      <c r="D192" s="290"/>
      <c r="E192" s="292"/>
      <c r="F192" s="290"/>
      <c r="G192" s="292"/>
      <c r="H192" s="290"/>
      <c r="I192" s="292"/>
      <c r="J192" s="290"/>
      <c r="K192" s="292"/>
      <c r="L192" s="290"/>
      <c r="M192" s="292"/>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row>
    <row r="193" ht="15.75" customHeight="1">
      <c r="A193" s="290"/>
      <c r="B193" s="290"/>
      <c r="C193" s="291"/>
      <c r="D193" s="290"/>
      <c r="E193" s="292"/>
      <c r="F193" s="290"/>
      <c r="G193" s="292"/>
      <c r="H193" s="290"/>
      <c r="I193" s="292"/>
      <c r="J193" s="290"/>
      <c r="K193" s="292"/>
      <c r="L193" s="290"/>
      <c r="M193" s="292"/>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row>
    <row r="194" ht="15.75" customHeight="1">
      <c r="A194" s="290"/>
      <c r="B194" s="290"/>
      <c r="C194" s="291"/>
      <c r="D194" s="290"/>
      <c r="E194" s="292"/>
      <c r="F194" s="290"/>
      <c r="G194" s="292"/>
      <c r="H194" s="290"/>
      <c r="I194" s="292"/>
      <c r="J194" s="290"/>
      <c r="K194" s="292"/>
      <c r="L194" s="290"/>
      <c r="M194" s="292"/>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row>
    <row r="195" ht="15.75" customHeight="1">
      <c r="A195" s="290"/>
      <c r="B195" s="290"/>
      <c r="C195" s="291"/>
      <c r="D195" s="290"/>
      <c r="E195" s="292"/>
      <c r="F195" s="290"/>
      <c r="G195" s="292"/>
      <c r="H195" s="290"/>
      <c r="I195" s="292"/>
      <c r="J195" s="290"/>
      <c r="K195" s="292"/>
      <c r="L195" s="290"/>
      <c r="M195" s="292"/>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row>
    <row r="196" ht="15.75" customHeight="1">
      <c r="A196" s="290"/>
      <c r="B196" s="290"/>
      <c r="C196" s="291"/>
      <c r="D196" s="290"/>
      <c r="E196" s="292"/>
      <c r="F196" s="290"/>
      <c r="G196" s="292"/>
      <c r="H196" s="290"/>
      <c r="I196" s="292"/>
      <c r="J196" s="290"/>
      <c r="K196" s="292"/>
      <c r="L196" s="290"/>
      <c r="M196" s="292"/>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row>
    <row r="197" ht="15.75" customHeight="1">
      <c r="A197" s="290"/>
      <c r="B197" s="290"/>
      <c r="C197" s="291"/>
      <c r="D197" s="290"/>
      <c r="E197" s="292"/>
      <c r="F197" s="290"/>
      <c r="G197" s="292"/>
      <c r="H197" s="290"/>
      <c r="I197" s="292"/>
      <c r="J197" s="290"/>
      <c r="K197" s="292"/>
      <c r="L197" s="290"/>
      <c r="M197" s="292"/>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row>
    <row r="198" ht="15.75" customHeight="1">
      <c r="A198" s="290"/>
      <c r="B198" s="290"/>
      <c r="C198" s="291"/>
      <c r="D198" s="290"/>
      <c r="E198" s="292"/>
      <c r="F198" s="290"/>
      <c r="G198" s="292"/>
      <c r="H198" s="290"/>
      <c r="I198" s="292"/>
      <c r="J198" s="290"/>
      <c r="K198" s="292"/>
      <c r="L198" s="290"/>
      <c r="M198" s="292"/>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row>
    <row r="199" ht="15.75" customHeight="1">
      <c r="A199" s="290"/>
      <c r="B199" s="290"/>
      <c r="C199" s="291"/>
      <c r="D199" s="290"/>
      <c r="E199" s="292"/>
      <c r="F199" s="290"/>
      <c r="G199" s="292"/>
      <c r="H199" s="290"/>
      <c r="I199" s="292"/>
      <c r="J199" s="290"/>
      <c r="K199" s="292"/>
      <c r="L199" s="290"/>
      <c r="M199" s="292"/>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row>
    <row r="200" ht="15.75" customHeight="1">
      <c r="A200" s="290"/>
      <c r="B200" s="290"/>
      <c r="C200" s="291"/>
      <c r="D200" s="290"/>
      <c r="E200" s="292"/>
      <c r="F200" s="290"/>
      <c r="G200" s="292"/>
      <c r="H200" s="290"/>
      <c r="I200" s="292"/>
      <c r="J200" s="290"/>
      <c r="K200" s="292"/>
      <c r="L200" s="290"/>
      <c r="M200" s="292"/>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row>
    <row r="201" ht="15.75" customHeight="1">
      <c r="A201" s="290"/>
      <c r="B201" s="290"/>
      <c r="C201" s="291"/>
      <c r="D201" s="290"/>
      <c r="E201" s="292"/>
      <c r="F201" s="290"/>
      <c r="G201" s="292"/>
      <c r="H201" s="290"/>
      <c r="I201" s="292"/>
      <c r="J201" s="290"/>
      <c r="K201" s="292"/>
      <c r="L201" s="290"/>
      <c r="M201" s="292"/>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row>
    <row r="202" ht="15.75" customHeight="1">
      <c r="A202" s="290"/>
      <c r="B202" s="290"/>
      <c r="C202" s="291"/>
      <c r="D202" s="290"/>
      <c r="E202" s="292"/>
      <c r="F202" s="290"/>
      <c r="G202" s="292"/>
      <c r="H202" s="290"/>
      <c r="I202" s="292"/>
      <c r="J202" s="290"/>
      <c r="K202" s="292"/>
      <c r="L202" s="290"/>
      <c r="M202" s="292"/>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row>
    <row r="203" ht="15.75" customHeight="1">
      <c r="A203" s="290"/>
      <c r="B203" s="290"/>
      <c r="C203" s="291"/>
      <c r="D203" s="290"/>
      <c r="E203" s="292"/>
      <c r="F203" s="290"/>
      <c r="G203" s="292"/>
      <c r="H203" s="290"/>
      <c r="I203" s="292"/>
      <c r="J203" s="290"/>
      <c r="K203" s="292"/>
      <c r="L203" s="290"/>
      <c r="M203" s="292"/>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row>
    <row r="204" ht="15.75" customHeight="1">
      <c r="A204" s="290"/>
      <c r="B204" s="290"/>
      <c r="C204" s="291"/>
      <c r="D204" s="290"/>
      <c r="E204" s="292"/>
      <c r="F204" s="290"/>
      <c r="G204" s="292"/>
      <c r="H204" s="290"/>
      <c r="I204" s="292"/>
      <c r="J204" s="290"/>
      <c r="K204" s="292"/>
      <c r="L204" s="290"/>
      <c r="M204" s="292"/>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row>
    <row r="205" ht="15.75" customHeight="1">
      <c r="A205" s="290"/>
      <c r="B205" s="290"/>
      <c r="C205" s="291"/>
      <c r="D205" s="290"/>
      <c r="E205" s="292"/>
      <c r="F205" s="290"/>
      <c r="G205" s="292"/>
      <c r="H205" s="290"/>
      <c r="I205" s="292"/>
      <c r="J205" s="290"/>
      <c r="K205" s="292"/>
      <c r="L205" s="290"/>
      <c r="M205" s="292"/>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row>
    <row r="206" ht="15.75" customHeight="1">
      <c r="A206" s="290"/>
      <c r="B206" s="290"/>
      <c r="C206" s="291"/>
      <c r="D206" s="290"/>
      <c r="E206" s="292"/>
      <c r="F206" s="290"/>
      <c r="G206" s="292"/>
      <c r="H206" s="290"/>
      <c r="I206" s="292"/>
      <c r="J206" s="290"/>
      <c r="K206" s="292"/>
      <c r="L206" s="290"/>
      <c r="M206" s="292"/>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row>
    <row r="207" ht="15.75" customHeight="1">
      <c r="A207" s="290"/>
      <c r="B207" s="290"/>
      <c r="C207" s="291"/>
      <c r="D207" s="290"/>
      <c r="E207" s="292"/>
      <c r="F207" s="290"/>
      <c r="G207" s="292"/>
      <c r="H207" s="290"/>
      <c r="I207" s="292"/>
      <c r="J207" s="290"/>
      <c r="K207" s="292"/>
      <c r="L207" s="290"/>
      <c r="M207" s="292"/>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row>
    <row r="208" ht="15.75" customHeight="1">
      <c r="A208" s="290"/>
      <c r="B208" s="290"/>
      <c r="C208" s="291"/>
      <c r="D208" s="290"/>
      <c r="E208" s="292"/>
      <c r="F208" s="290"/>
      <c r="G208" s="292"/>
      <c r="H208" s="290"/>
      <c r="I208" s="292"/>
      <c r="J208" s="290"/>
      <c r="K208" s="292"/>
      <c r="L208" s="290"/>
      <c r="M208" s="292"/>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row>
    <row r="209" ht="15.75" customHeight="1">
      <c r="A209" s="290"/>
      <c r="B209" s="290"/>
      <c r="C209" s="291"/>
      <c r="D209" s="290"/>
      <c r="E209" s="292"/>
      <c r="F209" s="290"/>
      <c r="G209" s="292"/>
      <c r="H209" s="290"/>
      <c r="I209" s="292"/>
      <c r="J209" s="290"/>
      <c r="K209" s="292"/>
      <c r="L209" s="290"/>
      <c r="M209" s="292"/>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row>
    <row r="210" ht="15.75" customHeight="1">
      <c r="A210" s="290"/>
      <c r="B210" s="290"/>
      <c r="C210" s="291"/>
      <c r="D210" s="290"/>
      <c r="E210" s="292"/>
      <c r="F210" s="290"/>
      <c r="G210" s="292"/>
      <c r="H210" s="290"/>
      <c r="I210" s="292"/>
      <c r="J210" s="290"/>
      <c r="K210" s="292"/>
      <c r="L210" s="290"/>
      <c r="M210" s="292"/>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row>
    <row r="211" ht="15.75" customHeight="1">
      <c r="A211" s="290"/>
      <c r="B211" s="290"/>
      <c r="C211" s="291"/>
      <c r="D211" s="290"/>
      <c r="E211" s="292"/>
      <c r="F211" s="290"/>
      <c r="G211" s="292"/>
      <c r="H211" s="290"/>
      <c r="I211" s="292"/>
      <c r="J211" s="290"/>
      <c r="K211" s="292"/>
      <c r="L211" s="290"/>
      <c r="M211" s="292"/>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row>
    <row r="212" ht="15.75" customHeight="1">
      <c r="A212" s="290"/>
      <c r="B212" s="290"/>
      <c r="C212" s="291"/>
      <c r="D212" s="290"/>
      <c r="E212" s="292"/>
      <c r="F212" s="290"/>
      <c r="G212" s="292"/>
      <c r="H212" s="290"/>
      <c r="I212" s="292"/>
      <c r="J212" s="290"/>
      <c r="K212" s="292"/>
      <c r="L212" s="290"/>
      <c r="M212" s="292"/>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row>
    <row r="213" ht="15.75" customHeight="1">
      <c r="A213" s="290"/>
      <c r="B213" s="290"/>
      <c r="C213" s="291"/>
      <c r="D213" s="290"/>
      <c r="E213" s="292"/>
      <c r="F213" s="290"/>
      <c r="G213" s="292"/>
      <c r="H213" s="290"/>
      <c r="I213" s="292"/>
      <c r="J213" s="290"/>
      <c r="K213" s="292"/>
      <c r="L213" s="290"/>
      <c r="M213" s="292"/>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row>
    <row r="214" ht="15.75" customHeight="1">
      <c r="A214" s="290"/>
      <c r="B214" s="290"/>
      <c r="C214" s="291"/>
      <c r="D214" s="290"/>
      <c r="E214" s="292"/>
      <c r="F214" s="290"/>
      <c r="G214" s="292"/>
      <c r="H214" s="290"/>
      <c r="I214" s="292"/>
      <c r="J214" s="290"/>
      <c r="K214" s="292"/>
      <c r="L214" s="290"/>
      <c r="M214" s="292"/>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row>
    <row r="215" ht="15.75" customHeight="1">
      <c r="A215" s="290"/>
      <c r="B215" s="290"/>
      <c r="C215" s="291"/>
      <c r="D215" s="290"/>
      <c r="E215" s="292"/>
      <c r="F215" s="290"/>
      <c r="G215" s="292"/>
      <c r="H215" s="290"/>
      <c r="I215" s="292"/>
      <c r="J215" s="290"/>
      <c r="K215" s="292"/>
      <c r="L215" s="290"/>
      <c r="M215" s="292"/>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row>
    <row r="216" ht="15.75" customHeight="1">
      <c r="A216" s="290"/>
      <c r="B216" s="290"/>
      <c r="C216" s="291"/>
      <c r="D216" s="290"/>
      <c r="E216" s="292"/>
      <c r="F216" s="290"/>
      <c r="G216" s="292"/>
      <c r="H216" s="290"/>
      <c r="I216" s="292"/>
      <c r="J216" s="290"/>
      <c r="K216" s="292"/>
      <c r="L216" s="290"/>
      <c r="M216" s="292"/>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row>
    <row r="217" ht="15.75" customHeight="1">
      <c r="A217" s="290"/>
      <c r="B217" s="290"/>
      <c r="C217" s="291"/>
      <c r="D217" s="290"/>
      <c r="E217" s="292"/>
      <c r="F217" s="290"/>
      <c r="G217" s="292"/>
      <c r="H217" s="290"/>
      <c r="I217" s="292"/>
      <c r="J217" s="290"/>
      <c r="K217" s="292"/>
      <c r="L217" s="290"/>
      <c r="M217" s="292"/>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row>
    <row r="218" ht="15.75" customHeight="1">
      <c r="A218" s="290"/>
      <c r="B218" s="290"/>
      <c r="C218" s="291"/>
      <c r="D218" s="290"/>
      <c r="E218" s="292"/>
      <c r="F218" s="290"/>
      <c r="G218" s="292"/>
      <c r="H218" s="290"/>
      <c r="I218" s="292"/>
      <c r="J218" s="290"/>
      <c r="K218" s="292"/>
      <c r="L218" s="290"/>
      <c r="M218" s="292"/>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row>
    <row r="219" ht="15.75" customHeight="1">
      <c r="A219" s="290"/>
      <c r="B219" s="290"/>
      <c r="C219" s="291"/>
      <c r="D219" s="290"/>
      <c r="E219" s="292"/>
      <c r="F219" s="290"/>
      <c r="G219" s="292"/>
      <c r="H219" s="290"/>
      <c r="I219" s="292"/>
      <c r="J219" s="290"/>
      <c r="K219" s="292"/>
      <c r="L219" s="290"/>
      <c r="M219" s="292"/>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row>
    <row r="220" ht="15.75" customHeight="1">
      <c r="A220" s="290"/>
      <c r="B220" s="290"/>
      <c r="C220" s="291"/>
      <c r="D220" s="290"/>
      <c r="E220" s="292"/>
      <c r="F220" s="290"/>
      <c r="G220" s="292"/>
      <c r="H220" s="290"/>
      <c r="I220" s="292"/>
      <c r="J220" s="290"/>
      <c r="K220" s="292"/>
      <c r="L220" s="290"/>
      <c r="M220" s="292"/>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row>
    <row r="221" ht="15.75" customHeight="1">
      <c r="A221" s="290"/>
      <c r="B221" s="290"/>
      <c r="C221" s="291"/>
      <c r="D221" s="290"/>
      <c r="E221" s="292"/>
      <c r="F221" s="290"/>
      <c r="G221" s="292"/>
      <c r="H221" s="290"/>
      <c r="I221" s="292"/>
      <c r="J221" s="290"/>
      <c r="K221" s="292"/>
      <c r="L221" s="290"/>
      <c r="M221" s="292"/>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row>
    <row r="222" ht="15.75" customHeight="1">
      <c r="A222" s="290"/>
      <c r="B222" s="290"/>
      <c r="C222" s="291"/>
      <c r="D222" s="290"/>
      <c r="E222" s="292"/>
      <c r="F222" s="290"/>
      <c r="G222" s="292"/>
      <c r="H222" s="290"/>
      <c r="I222" s="292"/>
      <c r="J222" s="290"/>
      <c r="K222" s="292"/>
      <c r="L222" s="290"/>
      <c r="M222" s="292"/>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row>
    <row r="223" ht="15.75" customHeight="1">
      <c r="A223" s="290"/>
      <c r="B223" s="290"/>
      <c r="C223" s="291"/>
      <c r="D223" s="290"/>
      <c r="E223" s="292"/>
      <c r="F223" s="290"/>
      <c r="G223" s="292"/>
      <c r="H223" s="290"/>
      <c r="I223" s="292"/>
      <c r="J223" s="290"/>
      <c r="K223" s="292"/>
      <c r="L223" s="290"/>
      <c r="M223" s="292"/>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row>
    <row r="224" ht="15.75" customHeight="1">
      <c r="A224" s="290"/>
      <c r="B224" s="290"/>
      <c r="C224" s="291"/>
      <c r="D224" s="290"/>
      <c r="E224" s="292"/>
      <c r="F224" s="290"/>
      <c r="G224" s="292"/>
      <c r="H224" s="290"/>
      <c r="I224" s="292"/>
      <c r="J224" s="290"/>
      <c r="K224" s="292"/>
      <c r="L224" s="290"/>
      <c r="M224" s="292"/>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row>
    <row r="225" ht="15.75" customHeight="1">
      <c r="A225" s="290"/>
      <c r="B225" s="290"/>
      <c r="C225" s="291"/>
      <c r="D225" s="290"/>
      <c r="E225" s="292"/>
      <c r="F225" s="290"/>
      <c r="G225" s="292"/>
      <c r="H225" s="290"/>
      <c r="I225" s="292"/>
      <c r="J225" s="290"/>
      <c r="K225" s="292"/>
      <c r="L225" s="290"/>
      <c r="M225" s="292"/>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row>
    <row r="226" ht="15.75" customHeight="1">
      <c r="A226" s="290"/>
      <c r="B226" s="290"/>
      <c r="C226" s="291"/>
      <c r="D226" s="290"/>
      <c r="E226" s="292"/>
      <c r="F226" s="290"/>
      <c r="G226" s="292"/>
      <c r="H226" s="290"/>
      <c r="I226" s="292"/>
      <c r="J226" s="290"/>
      <c r="K226" s="292"/>
      <c r="L226" s="290"/>
      <c r="M226" s="292"/>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row>
    <row r="227" ht="15.75" customHeight="1">
      <c r="A227" s="290"/>
      <c r="B227" s="290"/>
      <c r="C227" s="291"/>
      <c r="D227" s="290"/>
      <c r="E227" s="292"/>
      <c r="F227" s="290"/>
      <c r="G227" s="292"/>
      <c r="H227" s="290"/>
      <c r="I227" s="292"/>
      <c r="J227" s="290"/>
      <c r="K227" s="292"/>
      <c r="L227" s="290"/>
      <c r="M227" s="292"/>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row>
    <row r="228" ht="15.75" customHeight="1">
      <c r="A228" s="290"/>
      <c r="B228" s="290"/>
      <c r="C228" s="291"/>
      <c r="D228" s="290"/>
      <c r="E228" s="292"/>
      <c r="F228" s="290"/>
      <c r="G228" s="292"/>
      <c r="H228" s="290"/>
      <c r="I228" s="292"/>
      <c r="J228" s="290"/>
      <c r="K228" s="292"/>
      <c r="L228" s="290"/>
      <c r="M228" s="292"/>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row>
    <row r="229" ht="15.75" customHeight="1">
      <c r="A229" s="290"/>
      <c r="B229" s="290"/>
      <c r="C229" s="291"/>
      <c r="D229" s="290"/>
      <c r="E229" s="292"/>
      <c r="F229" s="290"/>
      <c r="G229" s="292"/>
      <c r="H229" s="290"/>
      <c r="I229" s="292"/>
      <c r="J229" s="290"/>
      <c r="K229" s="292"/>
      <c r="L229" s="290"/>
      <c r="M229" s="292"/>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row>
    <row r="230" ht="15.75" customHeight="1">
      <c r="A230" s="290"/>
      <c r="B230" s="290"/>
      <c r="C230" s="291"/>
      <c r="D230" s="290"/>
      <c r="E230" s="292"/>
      <c r="F230" s="290"/>
      <c r="G230" s="292"/>
      <c r="H230" s="290"/>
      <c r="I230" s="292"/>
      <c r="J230" s="290"/>
      <c r="K230" s="292"/>
      <c r="L230" s="290"/>
      <c r="M230" s="292"/>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row>
    <row r="231" ht="15.75" customHeight="1">
      <c r="A231" s="290"/>
      <c r="B231" s="290"/>
      <c r="C231" s="291"/>
      <c r="D231" s="290"/>
      <c r="E231" s="292"/>
      <c r="F231" s="290"/>
      <c r="G231" s="292"/>
      <c r="H231" s="290"/>
      <c r="I231" s="292"/>
      <c r="J231" s="290"/>
      <c r="K231" s="292"/>
      <c r="L231" s="290"/>
      <c r="M231" s="292"/>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row>
    <row r="232" ht="15.75" customHeight="1">
      <c r="A232" s="290"/>
      <c r="B232" s="290"/>
      <c r="C232" s="291"/>
      <c r="D232" s="290"/>
      <c r="E232" s="292"/>
      <c r="F232" s="290"/>
      <c r="G232" s="292"/>
      <c r="H232" s="290"/>
      <c r="I232" s="292"/>
      <c r="J232" s="290"/>
      <c r="K232" s="292"/>
      <c r="L232" s="290"/>
      <c r="M232" s="292"/>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row>
    <row r="233" ht="15.75" customHeight="1">
      <c r="A233" s="290"/>
      <c r="B233" s="290"/>
      <c r="C233" s="291"/>
      <c r="D233" s="290"/>
      <c r="E233" s="292"/>
      <c r="F233" s="290"/>
      <c r="G233" s="292"/>
      <c r="H233" s="290"/>
      <c r="I233" s="292"/>
      <c r="J233" s="290"/>
      <c r="K233" s="292"/>
      <c r="L233" s="290"/>
      <c r="M233" s="292"/>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row>
    <row r="234" ht="15.75" customHeight="1">
      <c r="A234" s="290"/>
      <c r="B234" s="290"/>
      <c r="C234" s="291"/>
      <c r="D234" s="290"/>
      <c r="E234" s="292"/>
      <c r="F234" s="290"/>
      <c r="G234" s="292"/>
      <c r="H234" s="290"/>
      <c r="I234" s="292"/>
      <c r="J234" s="290"/>
      <c r="K234" s="292"/>
      <c r="L234" s="290"/>
      <c r="M234" s="292"/>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row>
    <row r="235" ht="15.75" customHeight="1">
      <c r="A235" s="290"/>
      <c r="B235" s="290"/>
      <c r="C235" s="291"/>
      <c r="D235" s="290"/>
      <c r="E235" s="292"/>
      <c r="F235" s="290"/>
      <c r="G235" s="292"/>
      <c r="H235" s="290"/>
      <c r="I235" s="292"/>
      <c r="J235" s="290"/>
      <c r="K235" s="292"/>
      <c r="L235" s="290"/>
      <c r="M235" s="292"/>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row>
    <row r="236" ht="15.75" customHeight="1">
      <c r="A236" s="290"/>
      <c r="B236" s="290"/>
      <c r="C236" s="291"/>
      <c r="D236" s="290"/>
      <c r="E236" s="292"/>
      <c r="F236" s="290"/>
      <c r="G236" s="292"/>
      <c r="H236" s="290"/>
      <c r="I236" s="292"/>
      <c r="J236" s="290"/>
      <c r="K236" s="292"/>
      <c r="L236" s="290"/>
      <c r="M236" s="292"/>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row>
    <row r="237" ht="15.75" customHeight="1">
      <c r="A237" s="290"/>
      <c r="B237" s="290"/>
      <c r="C237" s="291"/>
      <c r="D237" s="290"/>
      <c r="E237" s="292"/>
      <c r="F237" s="290"/>
      <c r="G237" s="292"/>
      <c r="H237" s="290"/>
      <c r="I237" s="292"/>
      <c r="J237" s="290"/>
      <c r="K237" s="292"/>
      <c r="L237" s="290"/>
      <c r="M237" s="292"/>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row>
    <row r="238" ht="15.75" customHeight="1">
      <c r="A238" s="290"/>
      <c r="B238" s="290"/>
      <c r="C238" s="291"/>
      <c r="D238" s="290"/>
      <c r="E238" s="292"/>
      <c r="F238" s="290"/>
      <c r="G238" s="292"/>
      <c r="H238" s="290"/>
      <c r="I238" s="292"/>
      <c r="J238" s="290"/>
      <c r="K238" s="292"/>
      <c r="L238" s="290"/>
      <c r="M238" s="292"/>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row>
    <row r="239" ht="15.75" customHeight="1">
      <c r="A239" s="290"/>
      <c r="B239" s="290"/>
      <c r="C239" s="291"/>
      <c r="D239" s="290"/>
      <c r="E239" s="292"/>
      <c r="F239" s="290"/>
      <c r="G239" s="292"/>
      <c r="H239" s="290"/>
      <c r="I239" s="292"/>
      <c r="J239" s="290"/>
      <c r="K239" s="292"/>
      <c r="L239" s="290"/>
      <c r="M239" s="292"/>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row>
    <row r="240" ht="15.75" customHeight="1">
      <c r="A240" s="290"/>
      <c r="B240" s="290"/>
      <c r="C240" s="291"/>
      <c r="D240" s="290"/>
      <c r="E240" s="292"/>
      <c r="F240" s="290"/>
      <c r="G240" s="292"/>
      <c r="H240" s="290"/>
      <c r="I240" s="292"/>
      <c r="J240" s="290"/>
      <c r="K240" s="292"/>
      <c r="L240" s="290"/>
      <c r="M240" s="292"/>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row>
    <row r="241" ht="15.75" customHeight="1">
      <c r="A241" s="290"/>
      <c r="B241" s="290"/>
      <c r="C241" s="291"/>
      <c r="D241" s="290"/>
      <c r="E241" s="292"/>
      <c r="F241" s="290"/>
      <c r="G241" s="292"/>
      <c r="H241" s="290"/>
      <c r="I241" s="292"/>
      <c r="J241" s="290"/>
      <c r="K241" s="292"/>
      <c r="L241" s="290"/>
      <c r="M241" s="292"/>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row>
    <row r="242" ht="15.75" customHeight="1">
      <c r="A242" s="290"/>
      <c r="B242" s="290"/>
      <c r="C242" s="291"/>
      <c r="D242" s="290"/>
      <c r="E242" s="292"/>
      <c r="F242" s="290"/>
      <c r="G242" s="292"/>
      <c r="H242" s="290"/>
      <c r="I242" s="292"/>
      <c r="J242" s="290"/>
      <c r="K242" s="292"/>
      <c r="L242" s="290"/>
      <c r="M242" s="292"/>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row>
    <row r="243" ht="15.75" customHeight="1">
      <c r="A243" s="290"/>
      <c r="B243" s="290"/>
      <c r="C243" s="291"/>
      <c r="D243" s="290"/>
      <c r="E243" s="292"/>
      <c r="F243" s="290"/>
      <c r="G243" s="292"/>
      <c r="H243" s="290"/>
      <c r="I243" s="292"/>
      <c r="J243" s="290"/>
      <c r="K243" s="292"/>
      <c r="L243" s="290"/>
      <c r="M243" s="292"/>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row>
    <row r="244" ht="15.75" customHeight="1">
      <c r="A244" s="290"/>
      <c r="B244" s="290"/>
      <c r="C244" s="291"/>
      <c r="D244" s="290"/>
      <c r="E244" s="292"/>
      <c r="F244" s="290"/>
      <c r="G244" s="292"/>
      <c r="H244" s="290"/>
      <c r="I244" s="292"/>
      <c r="J244" s="290"/>
      <c r="K244" s="292"/>
      <c r="L244" s="290"/>
      <c r="M244" s="292"/>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row>
    <row r="245" ht="15.75" customHeight="1">
      <c r="A245" s="290"/>
      <c r="B245" s="290"/>
      <c r="C245" s="291"/>
      <c r="D245" s="290"/>
      <c r="E245" s="292"/>
      <c r="F245" s="290"/>
      <c r="G245" s="292"/>
      <c r="H245" s="290"/>
      <c r="I245" s="292"/>
      <c r="J245" s="290"/>
      <c r="K245" s="292"/>
      <c r="L245" s="290"/>
      <c r="M245" s="292"/>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row>
    <row r="246" ht="15.75" customHeight="1">
      <c r="A246" s="290"/>
      <c r="B246" s="290"/>
      <c r="C246" s="291"/>
      <c r="D246" s="290"/>
      <c r="E246" s="292"/>
      <c r="F246" s="290"/>
      <c r="G246" s="292"/>
      <c r="H246" s="290"/>
      <c r="I246" s="292"/>
      <c r="J246" s="290"/>
      <c r="K246" s="292"/>
      <c r="L246" s="290"/>
      <c r="M246" s="292"/>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row>
    <row r="247" ht="15.75" customHeight="1">
      <c r="A247" s="290"/>
      <c r="B247" s="290"/>
      <c r="C247" s="291"/>
      <c r="D247" s="290"/>
      <c r="E247" s="292"/>
      <c r="F247" s="290"/>
      <c r="G247" s="292"/>
      <c r="H247" s="290"/>
      <c r="I247" s="292"/>
      <c r="J247" s="290"/>
      <c r="K247" s="292"/>
      <c r="L247" s="290"/>
      <c r="M247" s="292"/>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row>
    <row r="248" ht="15.75" customHeight="1">
      <c r="A248" s="290"/>
      <c r="B248" s="290"/>
      <c r="C248" s="291"/>
      <c r="D248" s="290"/>
      <c r="E248" s="292"/>
      <c r="F248" s="290"/>
      <c r="G248" s="292"/>
      <c r="H248" s="290"/>
      <c r="I248" s="292"/>
      <c r="J248" s="290"/>
      <c r="K248" s="292"/>
      <c r="L248" s="290"/>
      <c r="M248" s="292"/>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row>
    <row r="249" ht="15.75" customHeight="1">
      <c r="A249" s="290"/>
      <c r="B249" s="290"/>
      <c r="C249" s="291"/>
      <c r="D249" s="290"/>
      <c r="E249" s="292"/>
      <c r="F249" s="290"/>
      <c r="G249" s="292"/>
      <c r="H249" s="290"/>
      <c r="I249" s="292"/>
      <c r="J249" s="290"/>
      <c r="K249" s="292"/>
      <c r="L249" s="290"/>
      <c r="M249" s="292"/>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row>
    <row r="250" ht="15.75" customHeight="1">
      <c r="A250" s="290"/>
      <c r="B250" s="290"/>
      <c r="C250" s="291"/>
      <c r="D250" s="290"/>
      <c r="E250" s="292"/>
      <c r="F250" s="290"/>
      <c r="G250" s="292"/>
      <c r="H250" s="290"/>
      <c r="I250" s="292"/>
      <c r="J250" s="290"/>
      <c r="K250" s="292"/>
      <c r="L250" s="290"/>
      <c r="M250" s="292"/>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row>
    <row r="251" ht="15.75" customHeight="1">
      <c r="A251" s="290"/>
      <c r="B251" s="290"/>
      <c r="C251" s="291"/>
      <c r="D251" s="290"/>
      <c r="E251" s="292"/>
      <c r="F251" s="290"/>
      <c r="G251" s="292"/>
      <c r="H251" s="290"/>
      <c r="I251" s="292"/>
      <c r="J251" s="290"/>
      <c r="K251" s="292"/>
      <c r="L251" s="290"/>
      <c r="M251" s="292"/>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row>
    <row r="252" ht="15.75" customHeight="1">
      <c r="A252" s="290"/>
      <c r="B252" s="290"/>
      <c r="C252" s="291"/>
      <c r="D252" s="290"/>
      <c r="E252" s="292"/>
      <c r="F252" s="290"/>
      <c r="G252" s="292"/>
      <c r="H252" s="290"/>
      <c r="I252" s="292"/>
      <c r="J252" s="290"/>
      <c r="K252" s="292"/>
      <c r="L252" s="290"/>
      <c r="M252" s="292"/>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row>
    <row r="253" ht="15.75" customHeight="1">
      <c r="A253" s="290"/>
      <c r="B253" s="290"/>
      <c r="C253" s="291"/>
      <c r="D253" s="290"/>
      <c r="E253" s="292"/>
      <c r="F253" s="290"/>
      <c r="G253" s="292"/>
      <c r="H253" s="290"/>
      <c r="I253" s="292"/>
      <c r="J253" s="290"/>
      <c r="K253" s="292"/>
      <c r="L253" s="290"/>
      <c r="M253" s="292"/>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row>
    <row r="254" ht="15.75" customHeight="1">
      <c r="A254" s="290"/>
      <c r="B254" s="290"/>
      <c r="C254" s="291"/>
      <c r="D254" s="290"/>
      <c r="E254" s="292"/>
      <c r="F254" s="290"/>
      <c r="G254" s="292"/>
      <c r="H254" s="290"/>
      <c r="I254" s="292"/>
      <c r="J254" s="290"/>
      <c r="K254" s="292"/>
      <c r="L254" s="290"/>
      <c r="M254" s="292"/>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row>
    <row r="255" ht="15.75" customHeight="1">
      <c r="A255" s="290"/>
      <c r="B255" s="290"/>
      <c r="C255" s="291"/>
      <c r="D255" s="290"/>
      <c r="E255" s="292"/>
      <c r="F255" s="290"/>
      <c r="G255" s="292"/>
      <c r="H255" s="290"/>
      <c r="I255" s="292"/>
      <c r="J255" s="290"/>
      <c r="K255" s="292"/>
      <c r="L255" s="290"/>
      <c r="M255" s="292"/>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row>
    <row r="256" ht="15.75" customHeight="1">
      <c r="A256" s="290"/>
      <c r="B256" s="290"/>
      <c r="C256" s="291"/>
      <c r="D256" s="290"/>
      <c r="E256" s="292"/>
      <c r="F256" s="290"/>
      <c r="G256" s="292"/>
      <c r="H256" s="290"/>
      <c r="I256" s="292"/>
      <c r="J256" s="290"/>
      <c r="K256" s="292"/>
      <c r="L256" s="290"/>
      <c r="M256" s="292"/>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row>
    <row r="257" ht="15.75" customHeight="1">
      <c r="A257" s="290"/>
      <c r="B257" s="290"/>
      <c r="C257" s="291"/>
      <c r="D257" s="290"/>
      <c r="E257" s="292"/>
      <c r="F257" s="290"/>
      <c r="G257" s="292"/>
      <c r="H257" s="290"/>
      <c r="I257" s="292"/>
      <c r="J257" s="290"/>
      <c r="K257" s="292"/>
      <c r="L257" s="290"/>
      <c r="M257" s="292"/>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row>
    <row r="258" ht="15.75" customHeight="1">
      <c r="A258" s="290"/>
      <c r="B258" s="290"/>
      <c r="C258" s="291"/>
      <c r="D258" s="290"/>
      <c r="E258" s="292"/>
      <c r="F258" s="290"/>
      <c r="G258" s="292"/>
      <c r="H258" s="290"/>
      <c r="I258" s="292"/>
      <c r="J258" s="290"/>
      <c r="K258" s="292"/>
      <c r="L258" s="290"/>
      <c r="M258" s="292"/>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row>
    <row r="259" ht="15.75" customHeight="1">
      <c r="A259" s="290"/>
      <c r="B259" s="290"/>
      <c r="C259" s="291"/>
      <c r="D259" s="290"/>
      <c r="E259" s="292"/>
      <c r="F259" s="290"/>
      <c r="G259" s="292"/>
      <c r="H259" s="290"/>
      <c r="I259" s="292"/>
      <c r="J259" s="290"/>
      <c r="K259" s="292"/>
      <c r="L259" s="290"/>
      <c r="M259" s="292"/>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row>
    <row r="260" ht="15.75" customHeight="1">
      <c r="A260" s="290"/>
      <c r="B260" s="290"/>
      <c r="C260" s="291"/>
      <c r="D260" s="290"/>
      <c r="E260" s="292"/>
      <c r="F260" s="290"/>
      <c r="G260" s="292"/>
      <c r="H260" s="290"/>
      <c r="I260" s="292"/>
      <c r="J260" s="290"/>
      <c r="K260" s="292"/>
      <c r="L260" s="290"/>
      <c r="M260" s="292"/>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row>
    <row r="261" ht="15.75" customHeight="1">
      <c r="A261" s="290"/>
      <c r="B261" s="290"/>
      <c r="C261" s="291"/>
      <c r="D261" s="290"/>
      <c r="E261" s="292"/>
      <c r="F261" s="290"/>
      <c r="G261" s="292"/>
      <c r="H261" s="290"/>
      <c r="I261" s="292"/>
      <c r="J261" s="290"/>
      <c r="K261" s="292"/>
      <c r="L261" s="290"/>
      <c r="M261" s="292"/>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row>
    <row r="262" ht="15.75" customHeight="1">
      <c r="A262" s="290"/>
      <c r="B262" s="290"/>
      <c r="C262" s="291"/>
      <c r="D262" s="290"/>
      <c r="E262" s="292"/>
      <c r="F262" s="290"/>
      <c r="G262" s="292"/>
      <c r="H262" s="290"/>
      <c r="I262" s="292"/>
      <c r="J262" s="290"/>
      <c r="K262" s="292"/>
      <c r="L262" s="290"/>
      <c r="M262" s="292"/>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row>
    <row r="263" ht="15.75" customHeight="1">
      <c r="A263" s="290"/>
      <c r="B263" s="290"/>
      <c r="C263" s="291"/>
      <c r="D263" s="290"/>
      <c r="E263" s="292"/>
      <c r="F263" s="290"/>
      <c r="G263" s="292"/>
      <c r="H263" s="290"/>
      <c r="I263" s="292"/>
      <c r="J263" s="290"/>
      <c r="K263" s="292"/>
      <c r="L263" s="290"/>
      <c r="M263" s="292"/>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row>
    <row r="264" ht="15.75" customHeight="1">
      <c r="A264" s="290"/>
      <c r="B264" s="290"/>
      <c r="C264" s="291"/>
      <c r="D264" s="290"/>
      <c r="E264" s="292"/>
      <c r="F264" s="290"/>
      <c r="G264" s="292"/>
      <c r="H264" s="290"/>
      <c r="I264" s="292"/>
      <c r="J264" s="290"/>
      <c r="K264" s="292"/>
      <c r="L264" s="290"/>
      <c r="M264" s="292"/>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row>
    <row r="265" ht="15.75" customHeight="1">
      <c r="A265" s="290"/>
      <c r="B265" s="290"/>
      <c r="C265" s="291"/>
      <c r="D265" s="290"/>
      <c r="E265" s="292"/>
      <c r="F265" s="290"/>
      <c r="G265" s="292"/>
      <c r="H265" s="290"/>
      <c r="I265" s="292"/>
      <c r="J265" s="290"/>
      <c r="K265" s="292"/>
      <c r="L265" s="290"/>
      <c r="M265" s="292"/>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row>
    <row r="266" ht="15.75" customHeight="1">
      <c r="A266" s="290"/>
      <c r="B266" s="290"/>
      <c r="C266" s="291"/>
      <c r="D266" s="290"/>
      <c r="E266" s="292"/>
      <c r="F266" s="290"/>
      <c r="G266" s="292"/>
      <c r="H266" s="290"/>
      <c r="I266" s="292"/>
      <c r="J266" s="290"/>
      <c r="K266" s="292"/>
      <c r="L266" s="290"/>
      <c r="M266" s="292"/>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row>
    <row r="267" ht="15.75" customHeight="1">
      <c r="A267" s="290"/>
      <c r="B267" s="290"/>
      <c r="C267" s="291"/>
      <c r="D267" s="290"/>
      <c r="E267" s="292"/>
      <c r="F267" s="290"/>
      <c r="G267" s="292"/>
      <c r="H267" s="290"/>
      <c r="I267" s="292"/>
      <c r="J267" s="290"/>
      <c r="K267" s="292"/>
      <c r="L267" s="290"/>
      <c r="M267" s="292"/>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row>
    <row r="268" ht="15.75" customHeight="1">
      <c r="A268" s="290"/>
      <c r="B268" s="290"/>
      <c r="C268" s="291"/>
      <c r="D268" s="290"/>
      <c r="E268" s="292"/>
      <c r="F268" s="290"/>
      <c r="G268" s="292"/>
      <c r="H268" s="290"/>
      <c r="I268" s="292"/>
      <c r="J268" s="290"/>
      <c r="K268" s="292"/>
      <c r="L268" s="290"/>
      <c r="M268" s="292"/>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row>
    <row r="269" ht="15.75" customHeight="1">
      <c r="A269" s="290"/>
      <c r="B269" s="290"/>
      <c r="C269" s="291"/>
      <c r="D269" s="290"/>
      <c r="E269" s="292"/>
      <c r="F269" s="290"/>
      <c r="G269" s="292"/>
      <c r="H269" s="290"/>
      <c r="I269" s="292"/>
      <c r="J269" s="290"/>
      <c r="K269" s="292"/>
      <c r="L269" s="290"/>
      <c r="M269" s="292"/>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row>
    <row r="270" ht="15.75" customHeight="1">
      <c r="A270" s="290"/>
      <c r="B270" s="290"/>
      <c r="C270" s="291"/>
      <c r="D270" s="290"/>
      <c r="E270" s="292"/>
      <c r="F270" s="290"/>
      <c r="G270" s="292"/>
      <c r="H270" s="290"/>
      <c r="I270" s="292"/>
      <c r="J270" s="290"/>
      <c r="K270" s="292"/>
      <c r="L270" s="290"/>
      <c r="M270" s="292"/>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row>
    <row r="271" ht="15.75" customHeight="1">
      <c r="A271" s="290"/>
      <c r="B271" s="290"/>
      <c r="C271" s="291"/>
      <c r="D271" s="290"/>
      <c r="E271" s="292"/>
      <c r="F271" s="290"/>
      <c r="G271" s="292"/>
      <c r="H271" s="290"/>
      <c r="I271" s="292"/>
      <c r="J271" s="290"/>
      <c r="K271" s="292"/>
      <c r="L271" s="290"/>
      <c r="M271" s="292"/>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row>
    <row r="272" ht="15.75" customHeight="1">
      <c r="A272" s="290"/>
      <c r="B272" s="290"/>
      <c r="C272" s="291"/>
      <c r="D272" s="290"/>
      <c r="E272" s="292"/>
      <c r="F272" s="290"/>
      <c r="G272" s="292"/>
      <c r="H272" s="290"/>
      <c r="I272" s="292"/>
      <c r="J272" s="290"/>
      <c r="K272" s="292"/>
      <c r="L272" s="290"/>
      <c r="M272" s="292"/>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row>
    <row r="273" ht="15.75" customHeight="1">
      <c r="A273" s="290"/>
      <c r="B273" s="290"/>
      <c r="C273" s="291"/>
      <c r="D273" s="290"/>
      <c r="E273" s="292"/>
      <c r="F273" s="290"/>
      <c r="G273" s="292"/>
      <c r="H273" s="290"/>
      <c r="I273" s="292"/>
      <c r="J273" s="290"/>
      <c r="K273" s="292"/>
      <c r="L273" s="290"/>
      <c r="M273" s="292"/>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row>
    <row r="274" ht="15.75" customHeight="1">
      <c r="A274" s="290"/>
      <c r="B274" s="290"/>
      <c r="C274" s="291"/>
      <c r="D274" s="290"/>
      <c r="E274" s="292"/>
      <c r="F274" s="290"/>
      <c r="G274" s="292"/>
      <c r="H274" s="290"/>
      <c r="I274" s="292"/>
      <c r="J274" s="290"/>
      <c r="K274" s="292"/>
      <c r="L274" s="290"/>
      <c r="M274" s="292"/>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row>
    <row r="275" ht="15.75" customHeight="1">
      <c r="A275" s="290"/>
      <c r="B275" s="290"/>
      <c r="C275" s="291"/>
      <c r="D275" s="290"/>
      <c r="E275" s="292"/>
      <c r="F275" s="290"/>
      <c r="G275" s="292"/>
      <c r="H275" s="290"/>
      <c r="I275" s="292"/>
      <c r="J275" s="290"/>
      <c r="K275" s="292"/>
      <c r="L275" s="290"/>
      <c r="M275" s="292"/>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row>
    <row r="276" ht="15.75" customHeight="1">
      <c r="A276" s="290"/>
      <c r="B276" s="290"/>
      <c r="C276" s="291"/>
      <c r="D276" s="290"/>
      <c r="E276" s="292"/>
      <c r="F276" s="290"/>
      <c r="G276" s="292"/>
      <c r="H276" s="290"/>
      <c r="I276" s="292"/>
      <c r="J276" s="290"/>
      <c r="K276" s="292"/>
      <c r="L276" s="290"/>
      <c r="M276" s="292"/>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row>
    <row r="277" ht="15.75" customHeight="1">
      <c r="A277" s="290"/>
      <c r="B277" s="290"/>
      <c r="C277" s="291"/>
      <c r="D277" s="290"/>
      <c r="E277" s="292"/>
      <c r="F277" s="290"/>
      <c r="G277" s="292"/>
      <c r="H277" s="290"/>
      <c r="I277" s="292"/>
      <c r="J277" s="290"/>
      <c r="K277" s="292"/>
      <c r="L277" s="290"/>
      <c r="M277" s="292"/>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row>
    <row r="278" ht="15.75" customHeight="1">
      <c r="A278" s="290"/>
      <c r="B278" s="290"/>
      <c r="C278" s="291"/>
      <c r="D278" s="290"/>
      <c r="E278" s="292"/>
      <c r="F278" s="290"/>
      <c r="G278" s="292"/>
      <c r="H278" s="290"/>
      <c r="I278" s="292"/>
      <c r="J278" s="290"/>
      <c r="K278" s="292"/>
      <c r="L278" s="290"/>
      <c r="M278" s="292"/>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row>
    <row r="279" ht="15.75" customHeight="1">
      <c r="A279" s="290"/>
      <c r="B279" s="290"/>
      <c r="C279" s="291"/>
      <c r="D279" s="290"/>
      <c r="E279" s="292"/>
      <c r="F279" s="290"/>
      <c r="G279" s="292"/>
      <c r="H279" s="290"/>
      <c r="I279" s="292"/>
      <c r="J279" s="290"/>
      <c r="K279" s="292"/>
      <c r="L279" s="290"/>
      <c r="M279" s="292"/>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row>
    <row r="280" ht="15.75" customHeight="1">
      <c r="A280" s="290"/>
      <c r="B280" s="290"/>
      <c r="C280" s="291"/>
      <c r="D280" s="290"/>
      <c r="E280" s="292"/>
      <c r="F280" s="290"/>
      <c r="G280" s="292"/>
      <c r="H280" s="290"/>
      <c r="I280" s="292"/>
      <c r="J280" s="290"/>
      <c r="K280" s="292"/>
      <c r="L280" s="290"/>
      <c r="M280" s="292"/>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row>
    <row r="281" ht="15.75" customHeight="1">
      <c r="A281" s="290"/>
      <c r="B281" s="290"/>
      <c r="C281" s="291"/>
      <c r="D281" s="290"/>
      <c r="E281" s="292"/>
      <c r="F281" s="290"/>
      <c r="G281" s="292"/>
      <c r="H281" s="290"/>
      <c r="I281" s="292"/>
      <c r="J281" s="290"/>
      <c r="K281" s="292"/>
      <c r="L281" s="290"/>
      <c r="M281" s="292"/>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row>
    <row r="282" ht="15.75" customHeight="1">
      <c r="A282" s="290"/>
      <c r="B282" s="290"/>
      <c r="C282" s="291"/>
      <c r="D282" s="290"/>
      <c r="E282" s="292"/>
      <c r="F282" s="290"/>
      <c r="G282" s="292"/>
      <c r="H282" s="290"/>
      <c r="I282" s="292"/>
      <c r="J282" s="290"/>
      <c r="K282" s="292"/>
      <c r="L282" s="290"/>
      <c r="M282" s="292"/>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row>
    <row r="283" ht="15.75" customHeight="1">
      <c r="A283" s="290"/>
      <c r="B283" s="290"/>
      <c r="C283" s="291"/>
      <c r="D283" s="290"/>
      <c r="E283" s="292"/>
      <c r="F283" s="290"/>
      <c r="G283" s="292"/>
      <c r="H283" s="290"/>
      <c r="I283" s="292"/>
      <c r="J283" s="290"/>
      <c r="K283" s="292"/>
      <c r="L283" s="290"/>
      <c r="M283" s="292"/>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row>
    <row r="284" ht="15.75" customHeight="1">
      <c r="A284" s="290"/>
      <c r="B284" s="290"/>
      <c r="C284" s="291"/>
      <c r="D284" s="290"/>
      <c r="E284" s="292"/>
      <c r="F284" s="290"/>
      <c r="G284" s="292"/>
      <c r="H284" s="290"/>
      <c r="I284" s="292"/>
      <c r="J284" s="290"/>
      <c r="K284" s="292"/>
      <c r="L284" s="290"/>
      <c r="M284" s="292"/>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row>
    <row r="285" ht="15.75" customHeight="1">
      <c r="A285" s="290"/>
      <c r="B285" s="290"/>
      <c r="C285" s="291"/>
      <c r="D285" s="290"/>
      <c r="E285" s="292"/>
      <c r="F285" s="290"/>
      <c r="G285" s="292"/>
      <c r="H285" s="290"/>
      <c r="I285" s="292"/>
      <c r="J285" s="290"/>
      <c r="K285" s="292"/>
      <c r="L285" s="290"/>
      <c r="M285" s="292"/>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row>
    <row r="286" ht="15.75" customHeight="1">
      <c r="A286" s="290"/>
      <c r="B286" s="290"/>
      <c r="C286" s="291"/>
      <c r="D286" s="290"/>
      <c r="E286" s="292"/>
      <c r="F286" s="290"/>
      <c r="G286" s="292"/>
      <c r="H286" s="290"/>
      <c r="I286" s="292"/>
      <c r="J286" s="290"/>
      <c r="K286" s="292"/>
      <c r="L286" s="290"/>
      <c r="M286" s="292"/>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row>
    <row r="287" ht="15.75" customHeight="1">
      <c r="A287" s="290"/>
      <c r="B287" s="290"/>
      <c r="C287" s="291"/>
      <c r="D287" s="290"/>
      <c r="E287" s="292"/>
      <c r="F287" s="290"/>
      <c r="G287" s="292"/>
      <c r="H287" s="290"/>
      <c r="I287" s="292"/>
      <c r="J287" s="290"/>
      <c r="K287" s="292"/>
      <c r="L287" s="290"/>
      <c r="M287" s="292"/>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row>
    <row r="288" ht="15.75" customHeight="1">
      <c r="A288" s="290"/>
      <c r="B288" s="290"/>
      <c r="C288" s="291"/>
      <c r="D288" s="290"/>
      <c r="E288" s="292"/>
      <c r="F288" s="290"/>
      <c r="G288" s="292"/>
      <c r="H288" s="290"/>
      <c r="I288" s="292"/>
      <c r="J288" s="290"/>
      <c r="K288" s="292"/>
      <c r="L288" s="290"/>
      <c r="M288" s="292"/>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row>
    <row r="289" ht="15.75" customHeight="1">
      <c r="A289" s="290"/>
      <c r="B289" s="290"/>
      <c r="C289" s="291"/>
      <c r="D289" s="290"/>
      <c r="E289" s="292"/>
      <c r="F289" s="290"/>
      <c r="G289" s="292"/>
      <c r="H289" s="290"/>
      <c r="I289" s="292"/>
      <c r="J289" s="290"/>
      <c r="K289" s="292"/>
      <c r="L289" s="290"/>
      <c r="M289" s="292"/>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row>
    <row r="290" ht="15.75" customHeight="1">
      <c r="A290" s="290"/>
      <c r="B290" s="290"/>
      <c r="C290" s="291"/>
      <c r="D290" s="290"/>
      <c r="E290" s="292"/>
      <c r="F290" s="290"/>
      <c r="G290" s="292"/>
      <c r="H290" s="290"/>
      <c r="I290" s="292"/>
      <c r="J290" s="290"/>
      <c r="K290" s="292"/>
      <c r="L290" s="290"/>
      <c r="M290" s="292"/>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row>
    <row r="291" ht="15.75" customHeight="1">
      <c r="A291" s="290"/>
      <c r="B291" s="290"/>
      <c r="C291" s="291"/>
      <c r="D291" s="290"/>
      <c r="E291" s="292"/>
      <c r="F291" s="290"/>
      <c r="G291" s="292"/>
      <c r="H291" s="290"/>
      <c r="I291" s="292"/>
      <c r="J291" s="290"/>
      <c r="K291" s="292"/>
      <c r="L291" s="290"/>
      <c r="M291" s="292"/>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row>
    <row r="292" ht="15.75" customHeight="1">
      <c r="A292" s="290"/>
      <c r="B292" s="290"/>
      <c r="C292" s="291"/>
      <c r="D292" s="290"/>
      <c r="E292" s="292"/>
      <c r="F292" s="290"/>
      <c r="G292" s="292"/>
      <c r="H292" s="290"/>
      <c r="I292" s="292"/>
      <c r="J292" s="290"/>
      <c r="K292" s="292"/>
      <c r="L292" s="290"/>
      <c r="M292" s="292"/>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row>
    <row r="293" ht="15.75" customHeight="1">
      <c r="A293" s="290"/>
      <c r="B293" s="290"/>
      <c r="C293" s="291"/>
      <c r="D293" s="290"/>
      <c r="E293" s="292"/>
      <c r="F293" s="290"/>
      <c r="G293" s="292"/>
      <c r="H293" s="290"/>
      <c r="I293" s="292"/>
      <c r="J293" s="290"/>
      <c r="K293" s="292"/>
      <c r="L293" s="290"/>
      <c r="M293" s="292"/>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row>
    <row r="294" ht="15.75" customHeight="1">
      <c r="A294" s="290"/>
      <c r="B294" s="290"/>
      <c r="C294" s="291"/>
      <c r="D294" s="290"/>
      <c r="E294" s="292"/>
      <c r="F294" s="290"/>
      <c r="G294" s="292"/>
      <c r="H294" s="290"/>
      <c r="I294" s="292"/>
      <c r="J294" s="290"/>
      <c r="K294" s="292"/>
      <c r="L294" s="290"/>
      <c r="M294" s="292"/>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row>
    <row r="295" ht="15.75" customHeight="1">
      <c r="A295" s="290"/>
      <c r="B295" s="290"/>
      <c r="C295" s="291"/>
      <c r="D295" s="290"/>
      <c r="E295" s="292"/>
      <c r="F295" s="290"/>
      <c r="G295" s="292"/>
      <c r="H295" s="290"/>
      <c r="I295" s="292"/>
      <c r="J295" s="290"/>
      <c r="K295" s="292"/>
      <c r="L295" s="290"/>
      <c r="M295" s="292"/>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row>
    <row r="296" ht="15.75" customHeight="1">
      <c r="A296" s="290"/>
      <c r="B296" s="290"/>
      <c r="C296" s="291"/>
      <c r="D296" s="290"/>
      <c r="E296" s="292"/>
      <c r="F296" s="290"/>
      <c r="G296" s="292"/>
      <c r="H296" s="290"/>
      <c r="I296" s="292"/>
      <c r="J296" s="290"/>
      <c r="K296" s="292"/>
      <c r="L296" s="290"/>
      <c r="M296" s="292"/>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row>
    <row r="297" ht="15.75" customHeight="1">
      <c r="A297" s="290"/>
      <c r="B297" s="290"/>
      <c r="C297" s="291"/>
      <c r="D297" s="290"/>
      <c r="E297" s="292"/>
      <c r="F297" s="290"/>
      <c r="G297" s="292"/>
      <c r="H297" s="290"/>
      <c r="I297" s="292"/>
      <c r="J297" s="290"/>
      <c r="K297" s="292"/>
      <c r="L297" s="290"/>
      <c r="M297" s="292"/>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row>
    <row r="298" ht="15.75" customHeight="1">
      <c r="A298" s="290"/>
      <c r="B298" s="290"/>
      <c r="C298" s="291"/>
      <c r="D298" s="290"/>
      <c r="E298" s="292"/>
      <c r="F298" s="290"/>
      <c r="G298" s="292"/>
      <c r="H298" s="290"/>
      <c r="I298" s="292"/>
      <c r="J298" s="290"/>
      <c r="K298" s="292"/>
      <c r="L298" s="290"/>
      <c r="M298" s="292"/>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row>
    <row r="299" ht="15.75" customHeight="1">
      <c r="A299" s="290"/>
      <c r="B299" s="290"/>
      <c r="C299" s="291"/>
      <c r="D299" s="290"/>
      <c r="E299" s="292"/>
      <c r="F299" s="290"/>
      <c r="G299" s="292"/>
      <c r="H299" s="290"/>
      <c r="I299" s="292"/>
      <c r="J299" s="290"/>
      <c r="K299" s="292"/>
      <c r="L299" s="290"/>
      <c r="M299" s="292"/>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row>
    <row r="300" ht="15.75" customHeight="1">
      <c r="A300" s="290"/>
      <c r="B300" s="290"/>
      <c r="C300" s="291"/>
      <c r="D300" s="290"/>
      <c r="E300" s="292"/>
      <c r="F300" s="290"/>
      <c r="G300" s="292"/>
      <c r="H300" s="290"/>
      <c r="I300" s="292"/>
      <c r="J300" s="290"/>
      <c r="K300" s="292"/>
      <c r="L300" s="290"/>
      <c r="M300" s="292"/>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row>
    <row r="301" ht="15.75" customHeight="1">
      <c r="A301" s="290"/>
      <c r="B301" s="290"/>
      <c r="C301" s="291"/>
      <c r="D301" s="290"/>
      <c r="E301" s="292"/>
      <c r="F301" s="290"/>
      <c r="G301" s="292"/>
      <c r="H301" s="290"/>
      <c r="I301" s="292"/>
      <c r="J301" s="290"/>
      <c r="K301" s="292"/>
      <c r="L301" s="290"/>
      <c r="M301" s="292"/>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row>
    <row r="302" ht="15.75" customHeight="1">
      <c r="A302" s="290"/>
      <c r="B302" s="290"/>
      <c r="C302" s="291"/>
      <c r="D302" s="290"/>
      <c r="E302" s="292"/>
      <c r="F302" s="290"/>
      <c r="G302" s="292"/>
      <c r="H302" s="290"/>
      <c r="I302" s="292"/>
      <c r="J302" s="290"/>
      <c r="K302" s="292"/>
      <c r="L302" s="290"/>
      <c r="M302" s="292"/>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row>
    <row r="303" ht="15.75" customHeight="1">
      <c r="A303" s="290"/>
      <c r="B303" s="290"/>
      <c r="C303" s="291"/>
      <c r="D303" s="290"/>
      <c r="E303" s="292"/>
      <c r="F303" s="290"/>
      <c r="G303" s="292"/>
      <c r="H303" s="290"/>
      <c r="I303" s="292"/>
      <c r="J303" s="290"/>
      <c r="K303" s="292"/>
      <c r="L303" s="290"/>
      <c r="M303" s="292"/>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row>
    <row r="304" ht="15.75" customHeight="1">
      <c r="A304" s="290"/>
      <c r="B304" s="290"/>
      <c r="C304" s="291"/>
      <c r="D304" s="290"/>
      <c r="E304" s="292"/>
      <c r="F304" s="290"/>
      <c r="G304" s="292"/>
      <c r="H304" s="290"/>
      <c r="I304" s="292"/>
      <c r="J304" s="290"/>
      <c r="K304" s="292"/>
      <c r="L304" s="290"/>
      <c r="M304" s="292"/>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row>
    <row r="305" ht="15.75" customHeight="1">
      <c r="A305" s="290"/>
      <c r="B305" s="290"/>
      <c r="C305" s="291"/>
      <c r="D305" s="290"/>
      <c r="E305" s="292"/>
      <c r="F305" s="290"/>
      <c r="G305" s="292"/>
      <c r="H305" s="290"/>
      <c r="I305" s="292"/>
      <c r="J305" s="290"/>
      <c r="K305" s="292"/>
      <c r="L305" s="290"/>
      <c r="M305" s="292"/>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row>
    <row r="306" ht="15.75" customHeight="1">
      <c r="A306" s="290"/>
      <c r="B306" s="290"/>
      <c r="C306" s="291"/>
      <c r="D306" s="290"/>
      <c r="E306" s="292"/>
      <c r="F306" s="290"/>
      <c r="G306" s="292"/>
      <c r="H306" s="290"/>
      <c r="I306" s="292"/>
      <c r="J306" s="290"/>
      <c r="K306" s="292"/>
      <c r="L306" s="290"/>
      <c r="M306" s="292"/>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row>
    <row r="307" ht="15.75" customHeight="1">
      <c r="A307" s="290"/>
      <c r="B307" s="290"/>
      <c r="C307" s="291"/>
      <c r="D307" s="290"/>
      <c r="E307" s="292"/>
      <c r="F307" s="290"/>
      <c r="G307" s="292"/>
      <c r="H307" s="290"/>
      <c r="I307" s="292"/>
      <c r="J307" s="290"/>
      <c r="K307" s="292"/>
      <c r="L307" s="290"/>
      <c r="M307" s="292"/>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row>
    <row r="308" ht="15.75" customHeight="1">
      <c r="A308" s="290"/>
      <c r="B308" s="290"/>
      <c r="C308" s="291"/>
      <c r="D308" s="290"/>
      <c r="E308" s="292"/>
      <c r="F308" s="290"/>
      <c r="G308" s="292"/>
      <c r="H308" s="290"/>
      <c r="I308" s="292"/>
      <c r="J308" s="290"/>
      <c r="K308" s="292"/>
      <c r="L308" s="290"/>
      <c r="M308" s="292"/>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row>
    <row r="309" ht="15.75" customHeight="1">
      <c r="A309" s="290"/>
      <c r="B309" s="290"/>
      <c r="C309" s="291"/>
      <c r="D309" s="290"/>
      <c r="E309" s="292"/>
      <c r="F309" s="290"/>
      <c r="G309" s="292"/>
      <c r="H309" s="290"/>
      <c r="I309" s="292"/>
      <c r="J309" s="290"/>
      <c r="K309" s="292"/>
      <c r="L309" s="290"/>
      <c r="M309" s="292"/>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row>
    <row r="310" ht="15.75" customHeight="1">
      <c r="A310" s="290"/>
      <c r="B310" s="290"/>
      <c r="C310" s="291"/>
      <c r="D310" s="290"/>
      <c r="E310" s="292"/>
      <c r="F310" s="290"/>
      <c r="G310" s="292"/>
      <c r="H310" s="290"/>
      <c r="I310" s="292"/>
      <c r="J310" s="290"/>
      <c r="K310" s="292"/>
      <c r="L310" s="290"/>
      <c r="M310" s="292"/>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row>
    <row r="311" ht="15.75" customHeight="1">
      <c r="A311" s="290"/>
      <c r="B311" s="290"/>
      <c r="C311" s="291"/>
      <c r="D311" s="290"/>
      <c r="E311" s="292"/>
      <c r="F311" s="290"/>
      <c r="G311" s="292"/>
      <c r="H311" s="290"/>
      <c r="I311" s="292"/>
      <c r="J311" s="290"/>
      <c r="K311" s="292"/>
      <c r="L311" s="290"/>
      <c r="M311" s="292"/>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row>
    <row r="312" ht="15.75" customHeight="1">
      <c r="A312" s="290"/>
      <c r="B312" s="290"/>
      <c r="C312" s="291"/>
      <c r="D312" s="290"/>
      <c r="E312" s="292"/>
      <c r="F312" s="290"/>
      <c r="G312" s="292"/>
      <c r="H312" s="290"/>
      <c r="I312" s="292"/>
      <c r="J312" s="290"/>
      <c r="K312" s="292"/>
      <c r="L312" s="290"/>
      <c r="M312" s="292"/>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row>
    <row r="313" ht="15.75" customHeight="1">
      <c r="A313" s="290"/>
      <c r="B313" s="290"/>
      <c r="C313" s="291"/>
      <c r="D313" s="290"/>
      <c r="E313" s="292"/>
      <c r="F313" s="290"/>
      <c r="G313" s="292"/>
      <c r="H313" s="290"/>
      <c r="I313" s="292"/>
      <c r="J313" s="290"/>
      <c r="K313" s="292"/>
      <c r="L313" s="290"/>
      <c r="M313" s="292"/>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row>
    <row r="314" ht="15.75" customHeight="1">
      <c r="A314" s="290"/>
      <c r="B314" s="290"/>
      <c r="C314" s="291"/>
      <c r="D314" s="290"/>
      <c r="E314" s="292"/>
      <c r="F314" s="290"/>
      <c r="G314" s="292"/>
      <c r="H314" s="290"/>
      <c r="I314" s="292"/>
      <c r="J314" s="290"/>
      <c r="K314" s="292"/>
      <c r="L314" s="290"/>
      <c r="M314" s="292"/>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row>
    <row r="315" ht="15.75" customHeight="1">
      <c r="A315" s="290"/>
      <c r="B315" s="290"/>
      <c r="C315" s="291"/>
      <c r="D315" s="290"/>
      <c r="E315" s="292"/>
      <c r="F315" s="290"/>
      <c r="G315" s="292"/>
      <c r="H315" s="290"/>
      <c r="I315" s="292"/>
      <c r="J315" s="290"/>
      <c r="K315" s="292"/>
      <c r="L315" s="290"/>
      <c r="M315" s="292"/>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row>
    <row r="316" ht="15.75" customHeight="1">
      <c r="A316" s="290"/>
      <c r="B316" s="290"/>
      <c r="C316" s="291"/>
      <c r="D316" s="290"/>
      <c r="E316" s="292"/>
      <c r="F316" s="290"/>
      <c r="G316" s="292"/>
      <c r="H316" s="290"/>
      <c r="I316" s="292"/>
      <c r="J316" s="290"/>
      <c r="K316" s="292"/>
      <c r="L316" s="290"/>
      <c r="M316" s="292"/>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row>
    <row r="317" ht="15.75" customHeight="1">
      <c r="A317" s="290"/>
      <c r="B317" s="290"/>
      <c r="C317" s="291"/>
      <c r="D317" s="290"/>
      <c r="E317" s="292"/>
      <c r="F317" s="290"/>
      <c r="G317" s="292"/>
      <c r="H317" s="290"/>
      <c r="I317" s="292"/>
      <c r="J317" s="290"/>
      <c r="K317" s="292"/>
      <c r="L317" s="290"/>
      <c r="M317" s="292"/>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row>
    <row r="318" ht="15.75" customHeight="1">
      <c r="A318" s="290"/>
      <c r="B318" s="290"/>
      <c r="C318" s="291"/>
      <c r="D318" s="290"/>
      <c r="E318" s="292"/>
      <c r="F318" s="290"/>
      <c r="G318" s="292"/>
      <c r="H318" s="290"/>
      <c r="I318" s="292"/>
      <c r="J318" s="290"/>
      <c r="K318" s="292"/>
      <c r="L318" s="290"/>
      <c r="M318" s="292"/>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row>
    <row r="319" ht="15.75" customHeight="1">
      <c r="A319" s="290"/>
      <c r="B319" s="290"/>
      <c r="C319" s="291"/>
      <c r="D319" s="290"/>
      <c r="E319" s="292"/>
      <c r="F319" s="290"/>
      <c r="G319" s="292"/>
      <c r="H319" s="290"/>
      <c r="I319" s="292"/>
      <c r="J319" s="290"/>
      <c r="K319" s="292"/>
      <c r="L319" s="290"/>
      <c r="M319" s="292"/>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row>
    <row r="320" ht="15.75" customHeight="1">
      <c r="A320" s="290"/>
      <c r="B320" s="290"/>
      <c r="C320" s="291"/>
      <c r="D320" s="290"/>
      <c r="E320" s="292"/>
      <c r="F320" s="290"/>
      <c r="G320" s="292"/>
      <c r="H320" s="290"/>
      <c r="I320" s="292"/>
      <c r="J320" s="290"/>
      <c r="K320" s="292"/>
      <c r="L320" s="290"/>
      <c r="M320" s="292"/>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row>
    <row r="321" ht="15.75" customHeight="1">
      <c r="A321" s="290"/>
      <c r="B321" s="290"/>
      <c r="C321" s="291"/>
      <c r="D321" s="290"/>
      <c r="E321" s="292"/>
      <c r="F321" s="290"/>
      <c r="G321" s="292"/>
      <c r="H321" s="290"/>
      <c r="I321" s="292"/>
      <c r="J321" s="290"/>
      <c r="K321" s="292"/>
      <c r="L321" s="290"/>
      <c r="M321" s="292"/>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row>
    <row r="322" ht="15.75" customHeight="1">
      <c r="A322" s="290"/>
      <c r="B322" s="290"/>
      <c r="C322" s="291"/>
      <c r="D322" s="290"/>
      <c r="E322" s="292"/>
      <c r="F322" s="290"/>
      <c r="G322" s="292"/>
      <c r="H322" s="290"/>
      <c r="I322" s="292"/>
      <c r="J322" s="290"/>
      <c r="K322" s="292"/>
      <c r="L322" s="290"/>
      <c r="M322" s="292"/>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row>
    <row r="323" ht="15.75" customHeight="1">
      <c r="A323" s="290"/>
      <c r="B323" s="290"/>
      <c r="C323" s="291"/>
      <c r="D323" s="290"/>
      <c r="E323" s="292"/>
      <c r="F323" s="290"/>
      <c r="G323" s="292"/>
      <c r="H323" s="290"/>
      <c r="I323" s="292"/>
      <c r="J323" s="290"/>
      <c r="K323" s="292"/>
      <c r="L323" s="290"/>
      <c r="M323" s="292"/>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row>
    <row r="324" ht="15.75" customHeight="1">
      <c r="A324" s="290"/>
      <c r="B324" s="290"/>
      <c r="C324" s="291"/>
      <c r="D324" s="290"/>
      <c r="E324" s="292"/>
      <c r="F324" s="290"/>
      <c r="G324" s="292"/>
      <c r="H324" s="290"/>
      <c r="I324" s="292"/>
      <c r="J324" s="290"/>
      <c r="K324" s="292"/>
      <c r="L324" s="290"/>
      <c r="M324" s="292"/>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row>
    <row r="325" ht="15.75" customHeight="1">
      <c r="A325" s="290"/>
      <c r="B325" s="290"/>
      <c r="C325" s="291"/>
      <c r="D325" s="290"/>
      <c r="E325" s="292"/>
      <c r="F325" s="290"/>
      <c r="G325" s="292"/>
      <c r="H325" s="290"/>
      <c r="I325" s="292"/>
      <c r="J325" s="290"/>
      <c r="K325" s="292"/>
      <c r="L325" s="290"/>
      <c r="M325" s="292"/>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row>
    <row r="326" ht="15.75" customHeight="1">
      <c r="A326" s="290"/>
      <c r="B326" s="290"/>
      <c r="C326" s="291"/>
      <c r="D326" s="290"/>
      <c r="E326" s="292"/>
      <c r="F326" s="290"/>
      <c r="G326" s="292"/>
      <c r="H326" s="290"/>
      <c r="I326" s="292"/>
      <c r="J326" s="290"/>
      <c r="K326" s="292"/>
      <c r="L326" s="290"/>
      <c r="M326" s="292"/>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row>
    <row r="327" ht="15.75" customHeight="1">
      <c r="A327" s="290"/>
      <c r="B327" s="290"/>
      <c r="C327" s="291"/>
      <c r="D327" s="290"/>
      <c r="E327" s="292"/>
      <c r="F327" s="290"/>
      <c r="G327" s="292"/>
      <c r="H327" s="290"/>
      <c r="I327" s="292"/>
      <c r="J327" s="290"/>
      <c r="K327" s="292"/>
      <c r="L327" s="290"/>
      <c r="M327" s="292"/>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row>
    <row r="328" ht="15.75" customHeight="1">
      <c r="A328" s="290"/>
      <c r="B328" s="290"/>
      <c r="C328" s="291"/>
      <c r="D328" s="290"/>
      <c r="E328" s="292"/>
      <c r="F328" s="290"/>
      <c r="G328" s="292"/>
      <c r="H328" s="290"/>
      <c r="I328" s="292"/>
      <c r="J328" s="290"/>
      <c r="K328" s="292"/>
      <c r="L328" s="290"/>
      <c r="M328" s="292"/>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row>
    <row r="329" ht="15.75" customHeight="1">
      <c r="A329" s="290"/>
      <c r="B329" s="290"/>
      <c r="C329" s="291"/>
      <c r="D329" s="290"/>
      <c r="E329" s="292"/>
      <c r="F329" s="290"/>
      <c r="G329" s="292"/>
      <c r="H329" s="290"/>
      <c r="I329" s="292"/>
      <c r="J329" s="290"/>
      <c r="K329" s="292"/>
      <c r="L329" s="290"/>
      <c r="M329" s="292"/>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row>
    <row r="330" ht="15.75" customHeight="1">
      <c r="A330" s="290"/>
      <c r="B330" s="290"/>
      <c r="C330" s="291"/>
      <c r="D330" s="290"/>
      <c r="E330" s="292"/>
      <c r="F330" s="290"/>
      <c r="G330" s="292"/>
      <c r="H330" s="290"/>
      <c r="I330" s="292"/>
      <c r="J330" s="290"/>
      <c r="K330" s="292"/>
      <c r="L330" s="290"/>
      <c r="M330" s="292"/>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row>
    <row r="331" ht="15.75" customHeight="1">
      <c r="A331" s="290"/>
      <c r="B331" s="290"/>
      <c r="C331" s="291"/>
      <c r="D331" s="290"/>
      <c r="E331" s="292"/>
      <c r="F331" s="290"/>
      <c r="G331" s="292"/>
      <c r="H331" s="290"/>
      <c r="I331" s="292"/>
      <c r="J331" s="290"/>
      <c r="K331" s="292"/>
      <c r="L331" s="290"/>
      <c r="M331" s="292"/>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row>
    <row r="332" ht="15.75" customHeight="1">
      <c r="A332" s="290"/>
      <c r="B332" s="290"/>
      <c r="C332" s="291"/>
      <c r="D332" s="290"/>
      <c r="E332" s="292"/>
      <c r="F332" s="290"/>
      <c r="G332" s="292"/>
      <c r="H332" s="290"/>
      <c r="I332" s="292"/>
      <c r="J332" s="290"/>
      <c r="K332" s="292"/>
      <c r="L332" s="290"/>
      <c r="M332" s="292"/>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row>
    <row r="333" ht="15.75" customHeight="1">
      <c r="A333" s="290"/>
      <c r="B333" s="290"/>
      <c r="C333" s="291"/>
      <c r="D333" s="290"/>
      <c r="E333" s="292"/>
      <c r="F333" s="290"/>
      <c r="G333" s="292"/>
      <c r="H333" s="290"/>
      <c r="I333" s="292"/>
      <c r="J333" s="290"/>
      <c r="K333" s="292"/>
      <c r="L333" s="290"/>
      <c r="M333" s="292"/>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row>
    <row r="334" ht="15.75" customHeight="1">
      <c r="A334" s="290"/>
      <c r="B334" s="290"/>
      <c r="C334" s="291"/>
      <c r="D334" s="290"/>
      <c r="E334" s="292"/>
      <c r="F334" s="290"/>
      <c r="G334" s="292"/>
      <c r="H334" s="290"/>
      <c r="I334" s="292"/>
      <c r="J334" s="290"/>
      <c r="K334" s="292"/>
      <c r="L334" s="290"/>
      <c r="M334" s="292"/>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row>
    <row r="335" ht="15.75" customHeight="1">
      <c r="A335" s="290"/>
      <c r="B335" s="290"/>
      <c r="C335" s="291"/>
      <c r="D335" s="290"/>
      <c r="E335" s="292"/>
      <c r="F335" s="290"/>
      <c r="G335" s="292"/>
      <c r="H335" s="290"/>
      <c r="I335" s="292"/>
      <c r="J335" s="290"/>
      <c r="K335" s="292"/>
      <c r="L335" s="290"/>
      <c r="M335" s="292"/>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row>
    <row r="336" ht="15.75" customHeight="1">
      <c r="A336" s="290"/>
      <c r="B336" s="290"/>
      <c r="C336" s="291"/>
      <c r="D336" s="290"/>
      <c r="E336" s="292"/>
      <c r="F336" s="290"/>
      <c r="G336" s="292"/>
      <c r="H336" s="290"/>
      <c r="I336" s="292"/>
      <c r="J336" s="290"/>
      <c r="K336" s="292"/>
      <c r="L336" s="290"/>
      <c r="M336" s="292"/>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row>
    <row r="337" ht="15.75" customHeight="1">
      <c r="A337" s="290"/>
      <c r="B337" s="290"/>
      <c r="C337" s="291"/>
      <c r="D337" s="290"/>
      <c r="E337" s="292"/>
      <c r="F337" s="290"/>
      <c r="G337" s="292"/>
      <c r="H337" s="290"/>
      <c r="I337" s="292"/>
      <c r="J337" s="290"/>
      <c r="K337" s="292"/>
      <c r="L337" s="290"/>
      <c r="M337" s="292"/>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row>
    <row r="338" ht="15.75" customHeight="1">
      <c r="A338" s="290"/>
      <c r="B338" s="290"/>
      <c r="C338" s="291"/>
      <c r="D338" s="290"/>
      <c r="E338" s="292"/>
      <c r="F338" s="290"/>
      <c r="G338" s="292"/>
      <c r="H338" s="290"/>
      <c r="I338" s="292"/>
      <c r="J338" s="290"/>
      <c r="K338" s="292"/>
      <c r="L338" s="290"/>
      <c r="M338" s="292"/>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row>
    <row r="339" ht="15.75" customHeight="1">
      <c r="A339" s="290"/>
      <c r="B339" s="290"/>
      <c r="C339" s="291"/>
      <c r="D339" s="290"/>
      <c r="E339" s="292"/>
      <c r="F339" s="290"/>
      <c r="G339" s="292"/>
      <c r="H339" s="290"/>
      <c r="I339" s="292"/>
      <c r="J339" s="290"/>
      <c r="K339" s="292"/>
      <c r="L339" s="290"/>
      <c r="M339" s="292"/>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row>
    <row r="340" ht="15.75" customHeight="1">
      <c r="A340" s="290"/>
      <c r="B340" s="290"/>
      <c r="C340" s="291"/>
      <c r="D340" s="290"/>
      <c r="E340" s="292"/>
      <c r="F340" s="290"/>
      <c r="G340" s="292"/>
      <c r="H340" s="290"/>
      <c r="I340" s="292"/>
      <c r="J340" s="290"/>
      <c r="K340" s="292"/>
      <c r="L340" s="290"/>
      <c r="M340" s="292"/>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row>
    <row r="341" ht="15.75" customHeight="1">
      <c r="A341" s="290"/>
      <c r="B341" s="290"/>
      <c r="C341" s="291"/>
      <c r="D341" s="290"/>
      <c r="E341" s="292"/>
      <c r="F341" s="290"/>
      <c r="G341" s="292"/>
      <c r="H341" s="290"/>
      <c r="I341" s="292"/>
      <c r="J341" s="290"/>
      <c r="K341" s="292"/>
      <c r="L341" s="290"/>
      <c r="M341" s="292"/>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row>
    <row r="342" ht="15.75" customHeight="1">
      <c r="A342" s="290"/>
      <c r="B342" s="290"/>
      <c r="C342" s="291"/>
      <c r="D342" s="290"/>
      <c r="E342" s="292"/>
      <c r="F342" s="290"/>
      <c r="G342" s="292"/>
      <c r="H342" s="290"/>
      <c r="I342" s="292"/>
      <c r="J342" s="290"/>
      <c r="K342" s="292"/>
      <c r="L342" s="290"/>
      <c r="M342" s="292"/>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row>
    <row r="343" ht="15.75" customHeight="1">
      <c r="A343" s="290"/>
      <c r="B343" s="290"/>
      <c r="C343" s="291"/>
      <c r="D343" s="290"/>
      <c r="E343" s="292"/>
      <c r="F343" s="290"/>
      <c r="G343" s="292"/>
      <c r="H343" s="290"/>
      <c r="I343" s="292"/>
      <c r="J343" s="290"/>
      <c r="K343" s="292"/>
      <c r="L343" s="290"/>
      <c r="M343" s="292"/>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row>
    <row r="344" ht="15.75" customHeight="1">
      <c r="A344" s="290"/>
      <c r="B344" s="290"/>
      <c r="C344" s="291"/>
      <c r="D344" s="290"/>
      <c r="E344" s="292"/>
      <c r="F344" s="290"/>
      <c r="G344" s="292"/>
      <c r="H344" s="290"/>
      <c r="I344" s="292"/>
      <c r="J344" s="290"/>
      <c r="K344" s="292"/>
      <c r="L344" s="290"/>
      <c r="M344" s="292"/>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row>
    <row r="345" ht="15.75" customHeight="1">
      <c r="A345" s="290"/>
      <c r="B345" s="290"/>
      <c r="C345" s="291"/>
      <c r="D345" s="290"/>
      <c r="E345" s="292"/>
      <c r="F345" s="290"/>
      <c r="G345" s="292"/>
      <c r="H345" s="290"/>
      <c r="I345" s="292"/>
      <c r="J345" s="290"/>
      <c r="K345" s="292"/>
      <c r="L345" s="290"/>
      <c r="M345" s="292"/>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row>
    <row r="346" ht="15.75" customHeight="1">
      <c r="A346" s="290"/>
      <c r="B346" s="290"/>
      <c r="C346" s="291"/>
      <c r="D346" s="290"/>
      <c r="E346" s="292"/>
      <c r="F346" s="290"/>
      <c r="G346" s="292"/>
      <c r="H346" s="290"/>
      <c r="I346" s="292"/>
      <c r="J346" s="290"/>
      <c r="K346" s="292"/>
      <c r="L346" s="290"/>
      <c r="M346" s="292"/>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row>
    <row r="347" ht="15.75" customHeight="1">
      <c r="A347" s="290"/>
      <c r="B347" s="290"/>
      <c r="C347" s="291"/>
      <c r="D347" s="290"/>
      <c r="E347" s="292"/>
      <c r="F347" s="290"/>
      <c r="G347" s="292"/>
      <c r="H347" s="290"/>
      <c r="I347" s="292"/>
      <c r="J347" s="290"/>
      <c r="K347" s="292"/>
      <c r="L347" s="290"/>
      <c r="M347" s="292"/>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row>
    <row r="348" ht="15.75" customHeight="1">
      <c r="A348" s="290"/>
      <c r="B348" s="290"/>
      <c r="C348" s="291"/>
      <c r="D348" s="290"/>
      <c r="E348" s="292"/>
      <c r="F348" s="290"/>
      <c r="G348" s="292"/>
      <c r="H348" s="290"/>
      <c r="I348" s="292"/>
      <c r="J348" s="290"/>
      <c r="K348" s="292"/>
      <c r="L348" s="290"/>
      <c r="M348" s="292"/>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row>
    <row r="349" ht="15.75" customHeight="1">
      <c r="A349" s="290"/>
      <c r="B349" s="290"/>
      <c r="C349" s="291"/>
      <c r="D349" s="290"/>
      <c r="E349" s="292"/>
      <c r="F349" s="290"/>
      <c r="G349" s="292"/>
      <c r="H349" s="290"/>
      <c r="I349" s="292"/>
      <c r="J349" s="290"/>
      <c r="K349" s="292"/>
      <c r="L349" s="290"/>
      <c r="M349" s="292"/>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row>
    <row r="350" ht="15.75" customHeight="1">
      <c r="A350" s="290"/>
      <c r="B350" s="290"/>
      <c r="C350" s="291"/>
      <c r="D350" s="290"/>
      <c r="E350" s="292"/>
      <c r="F350" s="290"/>
      <c r="G350" s="292"/>
      <c r="H350" s="290"/>
      <c r="I350" s="292"/>
      <c r="J350" s="290"/>
      <c r="K350" s="292"/>
      <c r="L350" s="290"/>
      <c r="M350" s="292"/>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row>
    <row r="351" ht="15.75" customHeight="1">
      <c r="A351" s="290"/>
      <c r="B351" s="290"/>
      <c r="C351" s="291"/>
      <c r="D351" s="290"/>
      <c r="E351" s="292"/>
      <c r="F351" s="290"/>
      <c r="G351" s="292"/>
      <c r="H351" s="290"/>
      <c r="I351" s="292"/>
      <c r="J351" s="290"/>
      <c r="K351" s="292"/>
      <c r="L351" s="290"/>
      <c r="M351" s="292"/>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row>
    <row r="352" ht="15.75" customHeight="1">
      <c r="A352" s="290"/>
      <c r="B352" s="290"/>
      <c r="C352" s="291"/>
      <c r="D352" s="290"/>
      <c r="E352" s="292"/>
      <c r="F352" s="290"/>
      <c r="G352" s="292"/>
      <c r="H352" s="290"/>
      <c r="I352" s="292"/>
      <c r="J352" s="290"/>
      <c r="K352" s="292"/>
      <c r="L352" s="290"/>
      <c r="M352" s="292"/>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row>
    <row r="353" ht="15.75" customHeight="1">
      <c r="A353" s="290"/>
      <c r="B353" s="290"/>
      <c r="C353" s="291"/>
      <c r="D353" s="290"/>
      <c r="E353" s="292"/>
      <c r="F353" s="290"/>
      <c r="G353" s="292"/>
      <c r="H353" s="290"/>
      <c r="I353" s="292"/>
      <c r="J353" s="290"/>
      <c r="K353" s="292"/>
      <c r="L353" s="290"/>
      <c r="M353" s="292"/>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row>
    <row r="354" ht="15.75" customHeight="1">
      <c r="A354" s="290"/>
      <c r="B354" s="290"/>
      <c r="C354" s="291"/>
      <c r="D354" s="290"/>
      <c r="E354" s="292"/>
      <c r="F354" s="290"/>
      <c r="G354" s="292"/>
      <c r="H354" s="290"/>
      <c r="I354" s="292"/>
      <c r="J354" s="290"/>
      <c r="K354" s="292"/>
      <c r="L354" s="290"/>
      <c r="M354" s="292"/>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row>
    <row r="355" ht="15.75" customHeight="1">
      <c r="A355" s="290"/>
      <c r="B355" s="290"/>
      <c r="C355" s="291"/>
      <c r="D355" s="290"/>
      <c r="E355" s="292"/>
      <c r="F355" s="290"/>
      <c r="G355" s="292"/>
      <c r="H355" s="290"/>
      <c r="I355" s="292"/>
      <c r="J355" s="290"/>
      <c r="K355" s="292"/>
      <c r="L355" s="290"/>
      <c r="M355" s="292"/>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row>
    <row r="356" ht="15.75" customHeight="1">
      <c r="A356" s="290"/>
      <c r="B356" s="290"/>
      <c r="C356" s="291"/>
      <c r="D356" s="290"/>
      <c r="E356" s="292"/>
      <c r="F356" s="290"/>
      <c r="G356" s="292"/>
      <c r="H356" s="290"/>
      <c r="I356" s="292"/>
      <c r="J356" s="290"/>
      <c r="K356" s="292"/>
      <c r="L356" s="290"/>
      <c r="M356" s="292"/>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row>
    <row r="357" ht="15.75" customHeight="1">
      <c r="A357" s="290"/>
      <c r="B357" s="290"/>
      <c r="C357" s="291"/>
      <c r="D357" s="290"/>
      <c r="E357" s="292"/>
      <c r="F357" s="290"/>
      <c r="G357" s="292"/>
      <c r="H357" s="290"/>
      <c r="I357" s="292"/>
      <c r="J357" s="290"/>
      <c r="K357" s="292"/>
      <c r="L357" s="290"/>
      <c r="M357" s="292"/>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row>
    <row r="358" ht="15.75" customHeight="1">
      <c r="A358" s="290"/>
      <c r="B358" s="290"/>
      <c r="C358" s="291"/>
      <c r="D358" s="290"/>
      <c r="E358" s="292"/>
      <c r="F358" s="290"/>
      <c r="G358" s="292"/>
      <c r="H358" s="290"/>
      <c r="I358" s="292"/>
      <c r="J358" s="290"/>
      <c r="K358" s="292"/>
      <c r="L358" s="290"/>
      <c r="M358" s="292"/>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row>
    <row r="359" ht="15.75" customHeight="1">
      <c r="A359" s="290"/>
      <c r="B359" s="290"/>
      <c r="C359" s="291"/>
      <c r="D359" s="290"/>
      <c r="E359" s="292"/>
      <c r="F359" s="290"/>
      <c r="G359" s="292"/>
      <c r="H359" s="290"/>
      <c r="I359" s="292"/>
      <c r="J359" s="290"/>
      <c r="K359" s="292"/>
      <c r="L359" s="290"/>
      <c r="M359" s="292"/>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row>
    <row r="360" ht="15.75" customHeight="1">
      <c r="A360" s="290"/>
      <c r="B360" s="290"/>
      <c r="C360" s="291"/>
      <c r="D360" s="290"/>
      <c r="E360" s="292"/>
      <c r="F360" s="290"/>
      <c r="G360" s="292"/>
      <c r="H360" s="290"/>
      <c r="I360" s="292"/>
      <c r="J360" s="290"/>
      <c r="K360" s="292"/>
      <c r="L360" s="290"/>
      <c r="M360" s="292"/>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row>
    <row r="361" ht="15.75" customHeight="1">
      <c r="A361" s="290"/>
      <c r="B361" s="290"/>
      <c r="C361" s="291"/>
      <c r="D361" s="290"/>
      <c r="E361" s="292"/>
      <c r="F361" s="290"/>
      <c r="G361" s="292"/>
      <c r="H361" s="290"/>
      <c r="I361" s="292"/>
      <c r="J361" s="290"/>
      <c r="K361" s="292"/>
      <c r="L361" s="290"/>
      <c r="M361" s="292"/>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row>
    <row r="362" ht="15.75" customHeight="1">
      <c r="A362" s="290"/>
      <c r="B362" s="290"/>
      <c r="C362" s="291"/>
      <c r="D362" s="290"/>
      <c r="E362" s="292"/>
      <c r="F362" s="290"/>
      <c r="G362" s="292"/>
      <c r="H362" s="290"/>
      <c r="I362" s="292"/>
      <c r="J362" s="290"/>
      <c r="K362" s="292"/>
      <c r="L362" s="290"/>
      <c r="M362" s="292"/>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row>
    <row r="363" ht="15.75" customHeight="1">
      <c r="A363" s="290"/>
      <c r="B363" s="290"/>
      <c r="C363" s="291"/>
      <c r="D363" s="290"/>
      <c r="E363" s="292"/>
      <c r="F363" s="290"/>
      <c r="G363" s="292"/>
      <c r="H363" s="290"/>
      <c r="I363" s="292"/>
      <c r="J363" s="290"/>
      <c r="K363" s="292"/>
      <c r="L363" s="290"/>
      <c r="M363" s="292"/>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row>
    <row r="364" ht="15.75" customHeight="1">
      <c r="A364" s="290"/>
      <c r="B364" s="290"/>
      <c r="C364" s="291"/>
      <c r="D364" s="290"/>
      <c r="E364" s="292"/>
      <c r="F364" s="290"/>
      <c r="G364" s="292"/>
      <c r="H364" s="290"/>
      <c r="I364" s="292"/>
      <c r="J364" s="290"/>
      <c r="K364" s="292"/>
      <c r="L364" s="290"/>
      <c r="M364" s="292"/>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row>
    <row r="365" ht="15.75" customHeight="1">
      <c r="A365" s="290"/>
      <c r="B365" s="290"/>
      <c r="C365" s="291"/>
      <c r="D365" s="290"/>
      <c r="E365" s="292"/>
      <c r="F365" s="290"/>
      <c r="G365" s="292"/>
      <c r="H365" s="290"/>
      <c r="I365" s="292"/>
      <c r="J365" s="290"/>
      <c r="K365" s="292"/>
      <c r="L365" s="290"/>
      <c r="M365" s="292"/>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row>
    <row r="366" ht="15.75" customHeight="1">
      <c r="A366" s="290"/>
      <c r="B366" s="290"/>
      <c r="C366" s="291"/>
      <c r="D366" s="290"/>
      <c r="E366" s="292"/>
      <c r="F366" s="290"/>
      <c r="G366" s="292"/>
      <c r="H366" s="290"/>
      <c r="I366" s="292"/>
      <c r="J366" s="290"/>
      <c r="K366" s="292"/>
      <c r="L366" s="290"/>
      <c r="M366" s="292"/>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row>
    <row r="367" ht="15.75" customHeight="1">
      <c r="A367" s="290"/>
      <c r="B367" s="290"/>
      <c r="C367" s="291"/>
      <c r="D367" s="290"/>
      <c r="E367" s="292"/>
      <c r="F367" s="290"/>
      <c r="G367" s="292"/>
      <c r="H367" s="290"/>
      <c r="I367" s="292"/>
      <c r="J367" s="290"/>
      <c r="K367" s="292"/>
      <c r="L367" s="290"/>
      <c r="M367" s="292"/>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row>
    <row r="368" ht="15.75" customHeight="1">
      <c r="A368" s="290"/>
      <c r="B368" s="290"/>
      <c r="C368" s="291"/>
      <c r="D368" s="290"/>
      <c r="E368" s="292"/>
      <c r="F368" s="290"/>
      <c r="G368" s="292"/>
      <c r="H368" s="290"/>
      <c r="I368" s="292"/>
      <c r="J368" s="290"/>
      <c r="K368" s="292"/>
      <c r="L368" s="290"/>
      <c r="M368" s="292"/>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row>
    <row r="369" ht="15.75" customHeight="1">
      <c r="A369" s="290"/>
      <c r="B369" s="290"/>
      <c r="C369" s="291"/>
      <c r="D369" s="290"/>
      <c r="E369" s="292"/>
      <c r="F369" s="290"/>
      <c r="G369" s="292"/>
      <c r="H369" s="290"/>
      <c r="I369" s="292"/>
      <c r="J369" s="290"/>
      <c r="K369" s="292"/>
      <c r="L369" s="290"/>
      <c r="M369" s="292"/>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row>
    <row r="370" ht="15.75" customHeight="1">
      <c r="A370" s="290"/>
      <c r="B370" s="290"/>
      <c r="C370" s="291"/>
      <c r="D370" s="290"/>
      <c r="E370" s="292"/>
      <c r="F370" s="290"/>
      <c r="G370" s="292"/>
      <c r="H370" s="290"/>
      <c r="I370" s="292"/>
      <c r="J370" s="290"/>
      <c r="K370" s="292"/>
      <c r="L370" s="290"/>
      <c r="M370" s="292"/>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row>
    <row r="371" ht="15.75" customHeight="1">
      <c r="A371" s="290"/>
      <c r="B371" s="290"/>
      <c r="C371" s="291"/>
      <c r="D371" s="290"/>
      <c r="E371" s="292"/>
      <c r="F371" s="290"/>
      <c r="G371" s="292"/>
      <c r="H371" s="290"/>
      <c r="I371" s="292"/>
      <c r="J371" s="290"/>
      <c r="K371" s="292"/>
      <c r="L371" s="290"/>
      <c r="M371" s="292"/>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row>
    <row r="372" ht="15.75" customHeight="1">
      <c r="A372" s="290"/>
      <c r="B372" s="290"/>
      <c r="C372" s="291"/>
      <c r="D372" s="290"/>
      <c r="E372" s="292"/>
      <c r="F372" s="290"/>
      <c r="G372" s="292"/>
      <c r="H372" s="290"/>
      <c r="I372" s="292"/>
      <c r="J372" s="290"/>
      <c r="K372" s="292"/>
      <c r="L372" s="290"/>
      <c r="M372" s="292"/>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row>
    <row r="373" ht="15.75" customHeight="1">
      <c r="A373" s="290"/>
      <c r="B373" s="290"/>
      <c r="C373" s="291"/>
      <c r="D373" s="290"/>
      <c r="E373" s="292"/>
      <c r="F373" s="290"/>
      <c r="G373" s="292"/>
      <c r="H373" s="290"/>
      <c r="I373" s="292"/>
      <c r="J373" s="290"/>
      <c r="K373" s="292"/>
      <c r="L373" s="290"/>
      <c r="M373" s="292"/>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row>
    <row r="374" ht="15.75" customHeight="1">
      <c r="A374" s="290"/>
      <c r="B374" s="290"/>
      <c r="C374" s="291"/>
      <c r="D374" s="290"/>
      <c r="E374" s="292"/>
      <c r="F374" s="290"/>
      <c r="G374" s="292"/>
      <c r="H374" s="290"/>
      <c r="I374" s="292"/>
      <c r="J374" s="290"/>
      <c r="K374" s="292"/>
      <c r="L374" s="290"/>
      <c r="M374" s="292"/>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row>
    <row r="375" ht="15.75" customHeight="1">
      <c r="A375" s="290"/>
      <c r="B375" s="290"/>
      <c r="C375" s="291"/>
      <c r="D375" s="290"/>
      <c r="E375" s="292"/>
      <c r="F375" s="290"/>
      <c r="G375" s="292"/>
      <c r="H375" s="290"/>
      <c r="I375" s="292"/>
      <c r="J375" s="290"/>
      <c r="K375" s="292"/>
      <c r="L375" s="290"/>
      <c r="M375" s="292"/>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row>
    <row r="376" ht="15.75" customHeight="1">
      <c r="A376" s="290"/>
      <c r="B376" s="290"/>
      <c r="C376" s="291"/>
      <c r="D376" s="290"/>
      <c r="E376" s="292"/>
      <c r="F376" s="290"/>
      <c r="G376" s="292"/>
      <c r="H376" s="290"/>
      <c r="I376" s="292"/>
      <c r="J376" s="290"/>
      <c r="K376" s="292"/>
      <c r="L376" s="290"/>
      <c r="M376" s="292"/>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row>
    <row r="377" ht="15.75" customHeight="1">
      <c r="A377" s="290"/>
      <c r="B377" s="290"/>
      <c r="C377" s="291"/>
      <c r="D377" s="290"/>
      <c r="E377" s="292"/>
      <c r="F377" s="290"/>
      <c r="G377" s="292"/>
      <c r="H377" s="290"/>
      <c r="I377" s="292"/>
      <c r="J377" s="290"/>
      <c r="K377" s="292"/>
      <c r="L377" s="290"/>
      <c r="M377" s="292"/>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row>
    <row r="378" ht="15.75" customHeight="1">
      <c r="A378" s="290"/>
      <c r="B378" s="290"/>
      <c r="C378" s="291"/>
      <c r="D378" s="290"/>
      <c r="E378" s="292"/>
      <c r="F378" s="290"/>
      <c r="G378" s="292"/>
      <c r="H378" s="290"/>
      <c r="I378" s="292"/>
      <c r="J378" s="290"/>
      <c r="K378" s="292"/>
      <c r="L378" s="290"/>
      <c r="M378" s="292"/>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row>
    <row r="379" ht="15.75" customHeight="1">
      <c r="A379" s="290"/>
      <c r="B379" s="290"/>
      <c r="C379" s="291"/>
      <c r="D379" s="290"/>
      <c r="E379" s="292"/>
      <c r="F379" s="290"/>
      <c r="G379" s="292"/>
      <c r="H379" s="290"/>
      <c r="I379" s="292"/>
      <c r="J379" s="290"/>
      <c r="K379" s="292"/>
      <c r="L379" s="290"/>
      <c r="M379" s="292"/>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row>
    <row r="380" ht="15.75" customHeight="1">
      <c r="A380" s="290"/>
      <c r="B380" s="290"/>
      <c r="C380" s="291"/>
      <c r="D380" s="290"/>
      <c r="E380" s="292"/>
      <c r="F380" s="290"/>
      <c r="G380" s="292"/>
      <c r="H380" s="290"/>
      <c r="I380" s="292"/>
      <c r="J380" s="290"/>
      <c r="K380" s="292"/>
      <c r="L380" s="290"/>
      <c r="M380" s="292"/>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row>
    <row r="381" ht="15.75" customHeight="1">
      <c r="A381" s="290"/>
      <c r="B381" s="290"/>
      <c r="C381" s="291"/>
      <c r="D381" s="290"/>
      <c r="E381" s="292"/>
      <c r="F381" s="290"/>
      <c r="G381" s="292"/>
      <c r="H381" s="290"/>
      <c r="I381" s="292"/>
      <c r="J381" s="290"/>
      <c r="K381" s="292"/>
      <c r="L381" s="290"/>
      <c r="M381" s="292"/>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row>
    <row r="382" ht="15.75" customHeight="1">
      <c r="A382" s="290"/>
      <c r="B382" s="290"/>
      <c r="C382" s="291"/>
      <c r="D382" s="290"/>
      <c r="E382" s="292"/>
      <c r="F382" s="290"/>
      <c r="G382" s="292"/>
      <c r="H382" s="290"/>
      <c r="I382" s="292"/>
      <c r="J382" s="290"/>
      <c r="K382" s="292"/>
      <c r="L382" s="290"/>
      <c r="M382" s="292"/>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row>
    <row r="383" ht="15.75" customHeight="1">
      <c r="A383" s="290"/>
      <c r="B383" s="290"/>
      <c r="C383" s="291"/>
      <c r="D383" s="290"/>
      <c r="E383" s="292"/>
      <c r="F383" s="290"/>
      <c r="G383" s="292"/>
      <c r="H383" s="290"/>
      <c r="I383" s="292"/>
      <c r="J383" s="290"/>
      <c r="K383" s="292"/>
      <c r="L383" s="290"/>
      <c r="M383" s="292"/>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row>
    <row r="384" ht="15.75" customHeight="1">
      <c r="A384" s="290"/>
      <c r="B384" s="290"/>
      <c r="C384" s="291"/>
      <c r="D384" s="290"/>
      <c r="E384" s="292"/>
      <c r="F384" s="290"/>
      <c r="G384" s="292"/>
      <c r="H384" s="290"/>
      <c r="I384" s="292"/>
      <c r="J384" s="290"/>
      <c r="K384" s="292"/>
      <c r="L384" s="290"/>
      <c r="M384" s="292"/>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row>
    <row r="385" ht="15.75" customHeight="1">
      <c r="A385" s="290"/>
      <c r="B385" s="290"/>
      <c r="C385" s="291"/>
      <c r="D385" s="290"/>
      <c r="E385" s="292"/>
      <c r="F385" s="290"/>
      <c r="G385" s="292"/>
      <c r="H385" s="290"/>
      <c r="I385" s="292"/>
      <c r="J385" s="290"/>
      <c r="K385" s="292"/>
      <c r="L385" s="290"/>
      <c r="M385" s="292"/>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row>
    <row r="386" ht="15.75" customHeight="1">
      <c r="A386" s="290"/>
      <c r="B386" s="290"/>
      <c r="C386" s="291"/>
      <c r="D386" s="290"/>
      <c r="E386" s="292"/>
      <c r="F386" s="290"/>
      <c r="G386" s="292"/>
      <c r="H386" s="290"/>
      <c r="I386" s="292"/>
      <c r="J386" s="290"/>
      <c r="K386" s="292"/>
      <c r="L386" s="290"/>
      <c r="M386" s="292"/>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row>
    <row r="387" ht="15.75" customHeight="1">
      <c r="A387" s="290"/>
      <c r="B387" s="290"/>
      <c r="C387" s="291"/>
      <c r="D387" s="290"/>
      <c r="E387" s="292"/>
      <c r="F387" s="290"/>
      <c r="G387" s="292"/>
      <c r="H387" s="290"/>
      <c r="I387" s="292"/>
      <c r="J387" s="290"/>
      <c r="K387" s="292"/>
      <c r="L387" s="290"/>
      <c r="M387" s="292"/>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row>
    <row r="388" ht="15.75" customHeight="1">
      <c r="A388" s="290"/>
      <c r="B388" s="290"/>
      <c r="C388" s="291"/>
      <c r="D388" s="290"/>
      <c r="E388" s="292"/>
      <c r="F388" s="290"/>
      <c r="G388" s="292"/>
      <c r="H388" s="290"/>
      <c r="I388" s="292"/>
      <c r="J388" s="290"/>
      <c r="K388" s="292"/>
      <c r="L388" s="290"/>
      <c r="M388" s="292"/>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row>
    <row r="389" ht="15.75" customHeight="1">
      <c r="A389" s="290"/>
      <c r="B389" s="290"/>
      <c r="C389" s="291"/>
      <c r="D389" s="290"/>
      <c r="E389" s="292"/>
      <c r="F389" s="290"/>
      <c r="G389" s="292"/>
      <c r="H389" s="290"/>
      <c r="I389" s="292"/>
      <c r="J389" s="290"/>
      <c r="K389" s="292"/>
      <c r="L389" s="290"/>
      <c r="M389" s="292"/>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row>
    <row r="390" ht="15.75" customHeight="1">
      <c r="A390" s="290"/>
      <c r="B390" s="290"/>
      <c r="C390" s="291"/>
      <c r="D390" s="290"/>
      <c r="E390" s="292"/>
      <c r="F390" s="290"/>
      <c r="G390" s="292"/>
      <c r="H390" s="290"/>
      <c r="I390" s="292"/>
      <c r="J390" s="290"/>
      <c r="K390" s="292"/>
      <c r="L390" s="290"/>
      <c r="M390" s="292"/>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row>
    <row r="391" ht="15.75" customHeight="1">
      <c r="A391" s="290"/>
      <c r="B391" s="290"/>
      <c r="C391" s="291"/>
      <c r="D391" s="290"/>
      <c r="E391" s="292"/>
      <c r="F391" s="290"/>
      <c r="G391" s="292"/>
      <c r="H391" s="290"/>
      <c r="I391" s="292"/>
      <c r="J391" s="290"/>
      <c r="K391" s="292"/>
      <c r="L391" s="290"/>
      <c r="M391" s="292"/>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row>
    <row r="392" ht="15.75" customHeight="1">
      <c r="A392" s="290"/>
      <c r="B392" s="290"/>
      <c r="C392" s="291"/>
      <c r="D392" s="290"/>
      <c r="E392" s="292"/>
      <c r="F392" s="290"/>
      <c r="G392" s="292"/>
      <c r="H392" s="290"/>
      <c r="I392" s="292"/>
      <c r="J392" s="290"/>
      <c r="K392" s="292"/>
      <c r="L392" s="290"/>
      <c r="M392" s="292"/>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row>
    <row r="393" ht="15.75" customHeight="1">
      <c r="A393" s="290"/>
      <c r="B393" s="290"/>
      <c r="C393" s="291"/>
      <c r="D393" s="290"/>
      <c r="E393" s="292"/>
      <c r="F393" s="290"/>
      <c r="G393" s="292"/>
      <c r="H393" s="290"/>
      <c r="I393" s="292"/>
      <c r="J393" s="290"/>
      <c r="K393" s="292"/>
      <c r="L393" s="290"/>
      <c r="M393" s="292"/>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row>
    <row r="394" ht="15.75" customHeight="1">
      <c r="A394" s="290"/>
      <c r="B394" s="290"/>
      <c r="C394" s="291"/>
      <c r="D394" s="290"/>
      <c r="E394" s="292"/>
      <c r="F394" s="290"/>
      <c r="G394" s="292"/>
      <c r="H394" s="290"/>
      <c r="I394" s="292"/>
      <c r="J394" s="290"/>
      <c r="K394" s="292"/>
      <c r="L394" s="290"/>
      <c r="M394" s="292"/>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row>
    <row r="395" ht="15.75" customHeight="1">
      <c r="A395" s="290"/>
      <c r="B395" s="290"/>
      <c r="C395" s="291"/>
      <c r="D395" s="290"/>
      <c r="E395" s="292"/>
      <c r="F395" s="290"/>
      <c r="G395" s="292"/>
      <c r="H395" s="290"/>
      <c r="I395" s="292"/>
      <c r="J395" s="290"/>
      <c r="K395" s="292"/>
      <c r="L395" s="290"/>
      <c r="M395" s="292"/>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row>
    <row r="396" ht="15.75" customHeight="1">
      <c r="A396" s="290"/>
      <c r="B396" s="290"/>
      <c r="C396" s="291"/>
      <c r="D396" s="290"/>
      <c r="E396" s="292"/>
      <c r="F396" s="290"/>
      <c r="G396" s="292"/>
      <c r="H396" s="290"/>
      <c r="I396" s="292"/>
      <c r="J396" s="290"/>
      <c r="K396" s="292"/>
      <c r="L396" s="290"/>
      <c r="M396" s="292"/>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row>
    <row r="397" ht="15.75" customHeight="1">
      <c r="A397" s="290"/>
      <c r="B397" s="290"/>
      <c r="C397" s="291"/>
      <c r="D397" s="290"/>
      <c r="E397" s="292"/>
      <c r="F397" s="290"/>
      <c r="G397" s="292"/>
      <c r="H397" s="290"/>
      <c r="I397" s="292"/>
      <c r="J397" s="290"/>
      <c r="K397" s="292"/>
      <c r="L397" s="290"/>
      <c r="M397" s="292"/>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row>
    <row r="398" ht="15.75" customHeight="1">
      <c r="A398" s="290"/>
      <c r="B398" s="290"/>
      <c r="C398" s="291"/>
      <c r="D398" s="290"/>
      <c r="E398" s="292"/>
      <c r="F398" s="290"/>
      <c r="G398" s="292"/>
      <c r="H398" s="290"/>
      <c r="I398" s="292"/>
      <c r="J398" s="290"/>
      <c r="K398" s="292"/>
      <c r="L398" s="290"/>
      <c r="M398" s="292"/>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row>
    <row r="399" ht="15.75" customHeight="1">
      <c r="A399" s="290"/>
      <c r="B399" s="290"/>
      <c r="C399" s="291"/>
      <c r="D399" s="290"/>
      <c r="E399" s="292"/>
      <c r="F399" s="290"/>
      <c r="G399" s="292"/>
      <c r="H399" s="290"/>
      <c r="I399" s="292"/>
      <c r="J399" s="290"/>
      <c r="K399" s="292"/>
      <c r="L399" s="290"/>
      <c r="M399" s="292"/>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row>
    <row r="400" ht="15.75" customHeight="1">
      <c r="A400" s="290"/>
      <c r="B400" s="290"/>
      <c r="C400" s="291"/>
      <c r="D400" s="290"/>
      <c r="E400" s="292"/>
      <c r="F400" s="290"/>
      <c r="G400" s="292"/>
      <c r="H400" s="290"/>
      <c r="I400" s="292"/>
      <c r="J400" s="290"/>
      <c r="K400" s="292"/>
      <c r="L400" s="290"/>
      <c r="M400" s="292"/>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row>
    <row r="401" ht="15.75" customHeight="1">
      <c r="A401" s="290"/>
      <c r="B401" s="290"/>
      <c r="C401" s="291"/>
      <c r="D401" s="290"/>
      <c r="E401" s="292"/>
      <c r="F401" s="290"/>
      <c r="G401" s="292"/>
      <c r="H401" s="290"/>
      <c r="I401" s="292"/>
      <c r="J401" s="290"/>
      <c r="K401" s="292"/>
      <c r="L401" s="290"/>
      <c r="M401" s="292"/>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row>
    <row r="402" ht="15.75" customHeight="1">
      <c r="A402" s="290"/>
      <c r="B402" s="290"/>
      <c r="C402" s="291"/>
      <c r="D402" s="290"/>
      <c r="E402" s="292"/>
      <c r="F402" s="290"/>
      <c r="G402" s="292"/>
      <c r="H402" s="290"/>
      <c r="I402" s="292"/>
      <c r="J402" s="290"/>
      <c r="K402" s="292"/>
      <c r="L402" s="290"/>
      <c r="M402" s="292"/>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row>
    <row r="403" ht="15.75" customHeight="1">
      <c r="A403" s="290"/>
      <c r="B403" s="290"/>
      <c r="C403" s="291"/>
      <c r="D403" s="290"/>
      <c r="E403" s="292"/>
      <c r="F403" s="290"/>
      <c r="G403" s="292"/>
      <c r="H403" s="290"/>
      <c r="I403" s="292"/>
      <c r="J403" s="290"/>
      <c r="K403" s="292"/>
      <c r="L403" s="290"/>
      <c r="M403" s="292"/>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row>
    <row r="404" ht="15.75" customHeight="1">
      <c r="A404" s="290"/>
      <c r="B404" s="290"/>
      <c r="C404" s="291"/>
      <c r="D404" s="290"/>
      <c r="E404" s="292"/>
      <c r="F404" s="290"/>
      <c r="G404" s="292"/>
      <c r="H404" s="290"/>
      <c r="I404" s="292"/>
      <c r="J404" s="290"/>
      <c r="K404" s="292"/>
      <c r="L404" s="290"/>
      <c r="M404" s="292"/>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row>
    <row r="405" ht="15.75" customHeight="1">
      <c r="A405" s="290"/>
      <c r="B405" s="290"/>
      <c r="C405" s="291"/>
      <c r="D405" s="290"/>
      <c r="E405" s="292"/>
      <c r="F405" s="290"/>
      <c r="G405" s="292"/>
      <c r="H405" s="290"/>
      <c r="I405" s="292"/>
      <c r="J405" s="290"/>
      <c r="K405" s="292"/>
      <c r="L405" s="290"/>
      <c r="M405" s="292"/>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row>
    <row r="406" ht="15.75" customHeight="1">
      <c r="A406" s="290"/>
      <c r="B406" s="290"/>
      <c r="C406" s="291"/>
      <c r="D406" s="290"/>
      <c r="E406" s="292"/>
      <c r="F406" s="290"/>
      <c r="G406" s="292"/>
      <c r="H406" s="290"/>
      <c r="I406" s="292"/>
      <c r="J406" s="290"/>
      <c r="K406" s="292"/>
      <c r="L406" s="290"/>
      <c r="M406" s="292"/>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row>
    <row r="407" ht="15.75" customHeight="1">
      <c r="A407" s="290"/>
      <c r="B407" s="290"/>
      <c r="C407" s="291"/>
      <c r="D407" s="290"/>
      <c r="E407" s="292"/>
      <c r="F407" s="290"/>
      <c r="G407" s="292"/>
      <c r="H407" s="290"/>
      <c r="I407" s="292"/>
      <c r="J407" s="290"/>
      <c r="K407" s="292"/>
      <c r="L407" s="290"/>
      <c r="M407" s="292"/>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row>
    <row r="408" ht="15.75" customHeight="1">
      <c r="A408" s="290"/>
      <c r="B408" s="290"/>
      <c r="C408" s="291"/>
      <c r="D408" s="290"/>
      <c r="E408" s="292"/>
      <c r="F408" s="290"/>
      <c r="G408" s="292"/>
      <c r="H408" s="290"/>
      <c r="I408" s="292"/>
      <c r="J408" s="290"/>
      <c r="K408" s="292"/>
      <c r="L408" s="290"/>
      <c r="M408" s="292"/>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row>
    <row r="409" ht="15.75" customHeight="1">
      <c r="A409" s="290"/>
      <c r="B409" s="290"/>
      <c r="C409" s="291"/>
      <c r="D409" s="290"/>
      <c r="E409" s="292"/>
      <c r="F409" s="290"/>
      <c r="G409" s="292"/>
      <c r="H409" s="290"/>
      <c r="I409" s="292"/>
      <c r="J409" s="290"/>
      <c r="K409" s="292"/>
      <c r="L409" s="290"/>
      <c r="M409" s="292"/>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row>
    <row r="410" ht="15.75" customHeight="1">
      <c r="A410" s="290"/>
      <c r="B410" s="290"/>
      <c r="C410" s="291"/>
      <c r="D410" s="290"/>
      <c r="E410" s="292"/>
      <c r="F410" s="290"/>
      <c r="G410" s="292"/>
      <c r="H410" s="290"/>
      <c r="I410" s="292"/>
      <c r="J410" s="290"/>
      <c r="K410" s="292"/>
      <c r="L410" s="290"/>
      <c r="M410" s="292"/>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row>
    <row r="411" ht="15.75" customHeight="1">
      <c r="A411" s="290"/>
      <c r="B411" s="290"/>
      <c r="C411" s="291"/>
      <c r="D411" s="290"/>
      <c r="E411" s="292"/>
      <c r="F411" s="290"/>
      <c r="G411" s="292"/>
      <c r="H411" s="290"/>
      <c r="I411" s="292"/>
      <c r="J411" s="290"/>
      <c r="K411" s="292"/>
      <c r="L411" s="290"/>
      <c r="M411" s="292"/>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row>
    <row r="412" ht="15.75" customHeight="1">
      <c r="A412" s="290"/>
      <c r="B412" s="290"/>
      <c r="C412" s="291"/>
      <c r="D412" s="290"/>
      <c r="E412" s="292"/>
      <c r="F412" s="290"/>
      <c r="G412" s="292"/>
      <c r="H412" s="290"/>
      <c r="I412" s="292"/>
      <c r="J412" s="290"/>
      <c r="K412" s="292"/>
      <c r="L412" s="290"/>
      <c r="M412" s="292"/>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row>
    <row r="413" ht="15.75" customHeight="1">
      <c r="A413" s="290"/>
      <c r="B413" s="290"/>
      <c r="C413" s="291"/>
      <c r="D413" s="290"/>
      <c r="E413" s="292"/>
      <c r="F413" s="290"/>
      <c r="G413" s="292"/>
      <c r="H413" s="290"/>
      <c r="I413" s="292"/>
      <c r="J413" s="290"/>
      <c r="K413" s="292"/>
      <c r="L413" s="290"/>
      <c r="M413" s="292"/>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row>
    <row r="414" ht="15.75" customHeight="1">
      <c r="A414" s="290"/>
      <c r="B414" s="290"/>
      <c r="C414" s="291"/>
      <c r="D414" s="290"/>
      <c r="E414" s="292"/>
      <c r="F414" s="290"/>
      <c r="G414" s="292"/>
      <c r="H414" s="290"/>
      <c r="I414" s="292"/>
      <c r="J414" s="290"/>
      <c r="K414" s="292"/>
      <c r="L414" s="290"/>
      <c r="M414" s="292"/>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row>
    <row r="415" ht="15.75" customHeight="1">
      <c r="A415" s="290"/>
      <c r="B415" s="290"/>
      <c r="C415" s="291"/>
      <c r="D415" s="290"/>
      <c r="E415" s="292"/>
      <c r="F415" s="290"/>
      <c r="G415" s="292"/>
      <c r="H415" s="290"/>
      <c r="I415" s="292"/>
      <c r="J415" s="290"/>
      <c r="K415" s="292"/>
      <c r="L415" s="290"/>
      <c r="M415" s="292"/>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row>
    <row r="416" ht="15.75" customHeight="1">
      <c r="A416" s="290"/>
      <c r="B416" s="290"/>
      <c r="C416" s="291"/>
      <c r="D416" s="290"/>
      <c r="E416" s="292"/>
      <c r="F416" s="290"/>
      <c r="G416" s="292"/>
      <c r="H416" s="290"/>
      <c r="I416" s="292"/>
      <c r="J416" s="290"/>
      <c r="K416" s="292"/>
      <c r="L416" s="290"/>
      <c r="M416" s="292"/>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row>
    <row r="417" ht="15.75" customHeight="1">
      <c r="A417" s="290"/>
      <c r="B417" s="290"/>
      <c r="C417" s="291"/>
      <c r="D417" s="290"/>
      <c r="E417" s="292"/>
      <c r="F417" s="290"/>
      <c r="G417" s="292"/>
      <c r="H417" s="290"/>
      <c r="I417" s="292"/>
      <c r="J417" s="290"/>
      <c r="K417" s="292"/>
      <c r="L417" s="290"/>
      <c r="M417" s="292"/>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row>
    <row r="418" ht="15.75" customHeight="1">
      <c r="A418" s="290"/>
      <c r="B418" s="290"/>
      <c r="C418" s="291"/>
      <c r="D418" s="290"/>
      <c r="E418" s="292"/>
      <c r="F418" s="290"/>
      <c r="G418" s="292"/>
      <c r="H418" s="290"/>
      <c r="I418" s="292"/>
      <c r="J418" s="290"/>
      <c r="K418" s="292"/>
      <c r="L418" s="290"/>
      <c r="M418" s="292"/>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row>
    <row r="419" ht="15.75" customHeight="1">
      <c r="A419" s="290"/>
      <c r="B419" s="290"/>
      <c r="C419" s="291"/>
      <c r="D419" s="290"/>
      <c r="E419" s="292"/>
      <c r="F419" s="290"/>
      <c r="G419" s="292"/>
      <c r="H419" s="290"/>
      <c r="I419" s="292"/>
      <c r="J419" s="290"/>
      <c r="K419" s="292"/>
      <c r="L419" s="290"/>
      <c r="M419" s="292"/>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row>
    <row r="420" ht="15.75" customHeight="1">
      <c r="A420" s="290"/>
      <c r="B420" s="290"/>
      <c r="C420" s="291"/>
      <c r="D420" s="290"/>
      <c r="E420" s="292"/>
      <c r="F420" s="290"/>
      <c r="G420" s="292"/>
      <c r="H420" s="290"/>
      <c r="I420" s="292"/>
      <c r="J420" s="290"/>
      <c r="K420" s="292"/>
      <c r="L420" s="290"/>
      <c r="M420" s="292"/>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row>
    <row r="421" ht="15.75" customHeight="1">
      <c r="A421" s="290"/>
      <c r="B421" s="290"/>
      <c r="C421" s="291"/>
      <c r="D421" s="290"/>
      <c r="E421" s="292"/>
      <c r="F421" s="290"/>
      <c r="G421" s="292"/>
      <c r="H421" s="290"/>
      <c r="I421" s="292"/>
      <c r="J421" s="290"/>
      <c r="K421" s="292"/>
      <c r="L421" s="290"/>
      <c r="M421" s="292"/>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row>
    <row r="422" ht="15.75" customHeight="1">
      <c r="A422" s="290"/>
      <c r="B422" s="290"/>
      <c r="C422" s="291"/>
      <c r="D422" s="290"/>
      <c r="E422" s="292"/>
      <c r="F422" s="290"/>
      <c r="G422" s="292"/>
      <c r="H422" s="290"/>
      <c r="I422" s="292"/>
      <c r="J422" s="290"/>
      <c r="K422" s="292"/>
      <c r="L422" s="290"/>
      <c r="M422" s="292"/>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row>
    <row r="423" ht="15.75" customHeight="1">
      <c r="A423" s="290"/>
      <c r="B423" s="290"/>
      <c r="C423" s="291"/>
      <c r="D423" s="290"/>
      <c r="E423" s="292"/>
      <c r="F423" s="290"/>
      <c r="G423" s="292"/>
      <c r="H423" s="290"/>
      <c r="I423" s="292"/>
      <c r="J423" s="290"/>
      <c r="K423" s="292"/>
      <c r="L423" s="290"/>
      <c r="M423" s="292"/>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row>
    <row r="424" ht="15.75" customHeight="1">
      <c r="A424" s="290"/>
      <c r="B424" s="290"/>
      <c r="C424" s="291"/>
      <c r="D424" s="290"/>
      <c r="E424" s="292"/>
      <c r="F424" s="290"/>
      <c r="G424" s="292"/>
      <c r="H424" s="290"/>
      <c r="I424" s="292"/>
      <c r="J424" s="290"/>
      <c r="K424" s="292"/>
      <c r="L424" s="290"/>
      <c r="M424" s="292"/>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row>
    <row r="425" ht="15.75" customHeight="1">
      <c r="A425" s="290"/>
      <c r="B425" s="290"/>
      <c r="C425" s="291"/>
      <c r="D425" s="290"/>
      <c r="E425" s="292"/>
      <c r="F425" s="290"/>
      <c r="G425" s="292"/>
      <c r="H425" s="290"/>
      <c r="I425" s="292"/>
      <c r="J425" s="290"/>
      <c r="K425" s="292"/>
      <c r="L425" s="290"/>
      <c r="M425" s="292"/>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row>
    <row r="426" ht="15.75" customHeight="1">
      <c r="A426" s="290"/>
      <c r="B426" s="290"/>
      <c r="C426" s="291"/>
      <c r="D426" s="290"/>
      <c r="E426" s="292"/>
      <c r="F426" s="290"/>
      <c r="G426" s="292"/>
      <c r="H426" s="290"/>
      <c r="I426" s="292"/>
      <c r="J426" s="290"/>
      <c r="K426" s="292"/>
      <c r="L426" s="290"/>
      <c r="M426" s="292"/>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row>
    <row r="427" ht="15.75" customHeight="1">
      <c r="A427" s="290"/>
      <c r="B427" s="290"/>
      <c r="C427" s="291"/>
      <c r="D427" s="290"/>
      <c r="E427" s="292"/>
      <c r="F427" s="290"/>
      <c r="G427" s="292"/>
      <c r="H427" s="290"/>
      <c r="I427" s="292"/>
      <c r="J427" s="290"/>
      <c r="K427" s="292"/>
      <c r="L427" s="290"/>
      <c r="M427" s="292"/>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row>
    <row r="428" ht="15.75" customHeight="1">
      <c r="A428" s="290"/>
      <c r="B428" s="290"/>
      <c r="C428" s="291"/>
      <c r="D428" s="290"/>
      <c r="E428" s="292"/>
      <c r="F428" s="290"/>
      <c r="G428" s="292"/>
      <c r="H428" s="290"/>
      <c r="I428" s="292"/>
      <c r="J428" s="290"/>
      <c r="K428" s="292"/>
      <c r="L428" s="290"/>
      <c r="M428" s="292"/>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row>
    <row r="429" ht="15.75" customHeight="1">
      <c r="A429" s="290"/>
      <c r="B429" s="290"/>
      <c r="C429" s="291"/>
      <c r="D429" s="290"/>
      <c r="E429" s="292"/>
      <c r="F429" s="290"/>
      <c r="G429" s="292"/>
      <c r="H429" s="290"/>
      <c r="I429" s="292"/>
      <c r="J429" s="290"/>
      <c r="K429" s="292"/>
      <c r="L429" s="290"/>
      <c r="M429" s="292"/>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row>
    <row r="430" ht="15.75" customHeight="1">
      <c r="A430" s="290"/>
      <c r="B430" s="290"/>
      <c r="C430" s="291"/>
      <c r="D430" s="290"/>
      <c r="E430" s="292"/>
      <c r="F430" s="290"/>
      <c r="G430" s="292"/>
      <c r="H430" s="290"/>
      <c r="I430" s="292"/>
      <c r="J430" s="290"/>
      <c r="K430" s="292"/>
      <c r="L430" s="290"/>
      <c r="M430" s="292"/>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row>
    <row r="431" ht="15.75" customHeight="1">
      <c r="A431" s="290"/>
      <c r="B431" s="290"/>
      <c r="C431" s="291"/>
      <c r="D431" s="290"/>
      <c r="E431" s="292"/>
      <c r="F431" s="290"/>
      <c r="G431" s="292"/>
      <c r="H431" s="290"/>
      <c r="I431" s="292"/>
      <c r="J431" s="290"/>
      <c r="K431" s="292"/>
      <c r="L431" s="290"/>
      <c r="M431" s="292"/>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row>
    <row r="432" ht="15.75" customHeight="1">
      <c r="A432" s="290"/>
      <c r="B432" s="290"/>
      <c r="C432" s="291"/>
      <c r="D432" s="290"/>
      <c r="E432" s="292"/>
      <c r="F432" s="290"/>
      <c r="G432" s="292"/>
      <c r="H432" s="290"/>
      <c r="I432" s="292"/>
      <c r="J432" s="290"/>
      <c r="K432" s="292"/>
      <c r="L432" s="290"/>
      <c r="M432" s="292"/>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row>
    <row r="433" ht="15.75" customHeight="1">
      <c r="A433" s="290"/>
      <c r="B433" s="290"/>
      <c r="C433" s="291"/>
      <c r="D433" s="290"/>
      <c r="E433" s="292"/>
      <c r="F433" s="290"/>
      <c r="G433" s="292"/>
      <c r="H433" s="290"/>
      <c r="I433" s="292"/>
      <c r="J433" s="290"/>
      <c r="K433" s="292"/>
      <c r="L433" s="290"/>
      <c r="M433" s="292"/>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row>
    <row r="434" ht="15.75" customHeight="1">
      <c r="A434" s="290"/>
      <c r="B434" s="290"/>
      <c r="C434" s="291"/>
      <c r="D434" s="290"/>
      <c r="E434" s="292"/>
      <c r="F434" s="290"/>
      <c r="G434" s="292"/>
      <c r="H434" s="290"/>
      <c r="I434" s="292"/>
      <c r="J434" s="290"/>
      <c r="K434" s="292"/>
      <c r="L434" s="290"/>
      <c r="M434" s="292"/>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row>
    <row r="435" ht="15.75" customHeight="1">
      <c r="A435" s="290"/>
      <c r="B435" s="290"/>
      <c r="C435" s="291"/>
      <c r="D435" s="290"/>
      <c r="E435" s="292"/>
      <c r="F435" s="290"/>
      <c r="G435" s="292"/>
      <c r="H435" s="290"/>
      <c r="I435" s="292"/>
      <c r="J435" s="290"/>
      <c r="K435" s="292"/>
      <c r="L435" s="290"/>
      <c r="M435" s="292"/>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row>
    <row r="436" ht="15.75" customHeight="1">
      <c r="A436" s="290"/>
      <c r="B436" s="290"/>
      <c r="C436" s="291"/>
      <c r="D436" s="290"/>
      <c r="E436" s="292"/>
      <c r="F436" s="290"/>
      <c r="G436" s="292"/>
      <c r="H436" s="290"/>
      <c r="I436" s="292"/>
      <c r="J436" s="290"/>
      <c r="K436" s="292"/>
      <c r="L436" s="290"/>
      <c r="M436" s="292"/>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row>
    <row r="437" ht="15.75" customHeight="1">
      <c r="A437" s="290"/>
      <c r="B437" s="290"/>
      <c r="C437" s="291"/>
      <c r="D437" s="290"/>
      <c r="E437" s="292"/>
      <c r="F437" s="290"/>
      <c r="G437" s="292"/>
      <c r="H437" s="290"/>
      <c r="I437" s="292"/>
      <c r="J437" s="290"/>
      <c r="K437" s="292"/>
      <c r="L437" s="290"/>
      <c r="M437" s="292"/>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row>
    <row r="438" ht="15.75" customHeight="1">
      <c r="A438" s="290"/>
      <c r="B438" s="290"/>
      <c r="C438" s="291"/>
      <c r="D438" s="290"/>
      <c r="E438" s="292"/>
      <c r="F438" s="290"/>
      <c r="G438" s="292"/>
      <c r="H438" s="290"/>
      <c r="I438" s="292"/>
      <c r="J438" s="290"/>
      <c r="K438" s="292"/>
      <c r="L438" s="290"/>
      <c r="M438" s="292"/>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row>
    <row r="439" ht="15.75" customHeight="1">
      <c r="A439" s="290"/>
      <c r="B439" s="290"/>
      <c r="C439" s="291"/>
      <c r="D439" s="290"/>
      <c r="E439" s="292"/>
      <c r="F439" s="290"/>
      <c r="G439" s="292"/>
      <c r="H439" s="290"/>
      <c r="I439" s="292"/>
      <c r="J439" s="290"/>
      <c r="K439" s="292"/>
      <c r="L439" s="290"/>
      <c r="M439" s="292"/>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row>
    <row r="440" ht="15.75" customHeight="1">
      <c r="A440" s="290"/>
      <c r="B440" s="290"/>
      <c r="C440" s="291"/>
      <c r="D440" s="290"/>
      <c r="E440" s="292"/>
      <c r="F440" s="290"/>
      <c r="G440" s="292"/>
      <c r="H440" s="290"/>
      <c r="I440" s="292"/>
      <c r="J440" s="290"/>
      <c r="K440" s="292"/>
      <c r="L440" s="290"/>
      <c r="M440" s="292"/>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row>
    <row r="441" ht="15.75" customHeight="1">
      <c r="A441" s="290"/>
      <c r="B441" s="290"/>
      <c r="C441" s="291"/>
      <c r="D441" s="290"/>
      <c r="E441" s="292"/>
      <c r="F441" s="290"/>
      <c r="G441" s="292"/>
      <c r="H441" s="290"/>
      <c r="I441" s="292"/>
      <c r="J441" s="290"/>
      <c r="K441" s="292"/>
      <c r="L441" s="290"/>
      <c r="M441" s="292"/>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row>
    <row r="442" ht="15.75" customHeight="1">
      <c r="A442" s="290"/>
      <c r="B442" s="290"/>
      <c r="C442" s="291"/>
      <c r="D442" s="290"/>
      <c r="E442" s="292"/>
      <c r="F442" s="290"/>
      <c r="G442" s="292"/>
      <c r="H442" s="290"/>
      <c r="I442" s="292"/>
      <c r="J442" s="290"/>
      <c r="K442" s="292"/>
      <c r="L442" s="290"/>
      <c r="M442" s="292"/>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row>
    <row r="443" ht="15.75" customHeight="1">
      <c r="A443" s="290"/>
      <c r="B443" s="290"/>
      <c r="C443" s="291"/>
      <c r="D443" s="290"/>
      <c r="E443" s="292"/>
      <c r="F443" s="290"/>
      <c r="G443" s="292"/>
      <c r="H443" s="290"/>
      <c r="I443" s="292"/>
      <c r="J443" s="290"/>
      <c r="K443" s="292"/>
      <c r="L443" s="290"/>
      <c r="M443" s="292"/>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row>
    <row r="444" ht="15.75" customHeight="1">
      <c r="A444" s="290"/>
      <c r="B444" s="290"/>
      <c r="C444" s="291"/>
      <c r="D444" s="290"/>
      <c r="E444" s="292"/>
      <c r="F444" s="290"/>
      <c r="G444" s="292"/>
      <c r="H444" s="290"/>
      <c r="I444" s="292"/>
      <c r="J444" s="290"/>
      <c r="K444" s="292"/>
      <c r="L444" s="290"/>
      <c r="M444" s="292"/>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row>
    <row r="445" ht="15.75" customHeight="1">
      <c r="A445" s="290"/>
      <c r="B445" s="290"/>
      <c r="C445" s="291"/>
      <c r="D445" s="290"/>
      <c r="E445" s="292"/>
      <c r="F445" s="290"/>
      <c r="G445" s="292"/>
      <c r="H445" s="290"/>
      <c r="I445" s="292"/>
      <c r="J445" s="290"/>
      <c r="K445" s="292"/>
      <c r="L445" s="290"/>
      <c r="M445" s="292"/>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row>
    <row r="446" ht="15.75" customHeight="1">
      <c r="A446" s="290"/>
      <c r="B446" s="290"/>
      <c r="C446" s="291"/>
      <c r="D446" s="290"/>
      <c r="E446" s="292"/>
      <c r="F446" s="290"/>
      <c r="G446" s="292"/>
      <c r="H446" s="290"/>
      <c r="I446" s="292"/>
      <c r="J446" s="290"/>
      <c r="K446" s="292"/>
      <c r="L446" s="290"/>
      <c r="M446" s="292"/>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row>
    <row r="447" ht="15.75" customHeight="1">
      <c r="A447" s="290"/>
      <c r="B447" s="290"/>
      <c r="C447" s="291"/>
      <c r="D447" s="290"/>
      <c r="E447" s="292"/>
      <c r="F447" s="290"/>
      <c r="G447" s="292"/>
      <c r="H447" s="290"/>
      <c r="I447" s="292"/>
      <c r="J447" s="290"/>
      <c r="K447" s="292"/>
      <c r="L447" s="290"/>
      <c r="M447" s="292"/>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row>
    <row r="448" ht="15.75" customHeight="1">
      <c r="A448" s="290"/>
      <c r="B448" s="290"/>
      <c r="C448" s="291"/>
      <c r="D448" s="290"/>
      <c r="E448" s="292"/>
      <c r="F448" s="290"/>
      <c r="G448" s="292"/>
      <c r="H448" s="290"/>
      <c r="I448" s="292"/>
      <c r="J448" s="290"/>
      <c r="K448" s="292"/>
      <c r="L448" s="290"/>
      <c r="M448" s="292"/>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row>
    <row r="449" ht="15.75" customHeight="1">
      <c r="A449" s="290"/>
      <c r="B449" s="290"/>
      <c r="C449" s="291"/>
      <c r="D449" s="290"/>
      <c r="E449" s="292"/>
      <c r="F449" s="290"/>
      <c r="G449" s="292"/>
      <c r="H449" s="290"/>
      <c r="I449" s="292"/>
      <c r="J449" s="290"/>
      <c r="K449" s="292"/>
      <c r="L449" s="290"/>
      <c r="M449" s="292"/>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row>
    <row r="450" ht="15.75" customHeight="1">
      <c r="A450" s="290"/>
      <c r="B450" s="290"/>
      <c r="C450" s="291"/>
      <c r="D450" s="290"/>
      <c r="E450" s="292"/>
      <c r="F450" s="290"/>
      <c r="G450" s="292"/>
      <c r="H450" s="290"/>
      <c r="I450" s="292"/>
      <c r="J450" s="290"/>
      <c r="K450" s="292"/>
      <c r="L450" s="290"/>
      <c r="M450" s="292"/>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row>
    <row r="451" ht="15.75" customHeight="1">
      <c r="A451" s="290"/>
      <c r="B451" s="290"/>
      <c r="C451" s="291"/>
      <c r="D451" s="290"/>
      <c r="E451" s="292"/>
      <c r="F451" s="290"/>
      <c r="G451" s="292"/>
      <c r="H451" s="290"/>
      <c r="I451" s="292"/>
      <c r="J451" s="290"/>
      <c r="K451" s="292"/>
      <c r="L451" s="290"/>
      <c r="M451" s="292"/>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row>
    <row r="452" ht="15.75" customHeight="1">
      <c r="A452" s="290"/>
      <c r="B452" s="290"/>
      <c r="C452" s="291"/>
      <c r="D452" s="290"/>
      <c r="E452" s="292"/>
      <c r="F452" s="290"/>
      <c r="G452" s="292"/>
      <c r="H452" s="290"/>
      <c r="I452" s="292"/>
      <c r="J452" s="290"/>
      <c r="K452" s="292"/>
      <c r="L452" s="290"/>
      <c r="M452" s="292"/>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row>
    <row r="453" ht="15.75" customHeight="1">
      <c r="A453" s="290"/>
      <c r="B453" s="290"/>
      <c r="C453" s="291"/>
      <c r="D453" s="290"/>
      <c r="E453" s="292"/>
      <c r="F453" s="290"/>
      <c r="G453" s="292"/>
      <c r="H453" s="290"/>
      <c r="I453" s="292"/>
      <c r="J453" s="290"/>
      <c r="K453" s="292"/>
      <c r="L453" s="290"/>
      <c r="M453" s="292"/>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row>
    <row r="454" ht="15.75" customHeight="1">
      <c r="A454" s="290"/>
      <c r="B454" s="290"/>
      <c r="C454" s="291"/>
      <c r="D454" s="290"/>
      <c r="E454" s="292"/>
      <c r="F454" s="290"/>
      <c r="G454" s="292"/>
      <c r="H454" s="290"/>
      <c r="I454" s="292"/>
      <c r="J454" s="290"/>
      <c r="K454" s="292"/>
      <c r="L454" s="290"/>
      <c r="M454" s="292"/>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row>
    <row r="455" ht="15.75" customHeight="1">
      <c r="A455" s="290"/>
      <c r="B455" s="290"/>
      <c r="C455" s="291"/>
      <c r="D455" s="290"/>
      <c r="E455" s="292"/>
      <c r="F455" s="290"/>
      <c r="G455" s="292"/>
      <c r="H455" s="290"/>
      <c r="I455" s="292"/>
      <c r="J455" s="290"/>
      <c r="K455" s="292"/>
      <c r="L455" s="290"/>
      <c r="M455" s="292"/>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row>
    <row r="456" ht="15.75" customHeight="1">
      <c r="A456" s="290"/>
      <c r="B456" s="290"/>
      <c r="C456" s="291"/>
      <c r="D456" s="290"/>
      <c r="E456" s="292"/>
      <c r="F456" s="290"/>
      <c r="G456" s="292"/>
      <c r="H456" s="290"/>
      <c r="I456" s="292"/>
      <c r="J456" s="290"/>
      <c r="K456" s="292"/>
      <c r="L456" s="290"/>
      <c r="M456" s="292"/>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row>
    <row r="457" ht="15.75" customHeight="1">
      <c r="A457" s="290"/>
      <c r="B457" s="290"/>
      <c r="C457" s="291"/>
      <c r="D457" s="290"/>
      <c r="E457" s="292"/>
      <c r="F457" s="290"/>
      <c r="G457" s="292"/>
      <c r="H457" s="290"/>
      <c r="I457" s="292"/>
      <c r="J457" s="290"/>
      <c r="K457" s="292"/>
      <c r="L457" s="290"/>
      <c r="M457" s="292"/>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row>
    <row r="458" ht="15.75" customHeight="1">
      <c r="A458" s="290"/>
      <c r="B458" s="290"/>
      <c r="C458" s="291"/>
      <c r="D458" s="290"/>
      <c r="E458" s="292"/>
      <c r="F458" s="290"/>
      <c r="G458" s="292"/>
      <c r="H458" s="290"/>
      <c r="I458" s="292"/>
      <c r="J458" s="290"/>
      <c r="K458" s="292"/>
      <c r="L458" s="290"/>
      <c r="M458" s="292"/>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row>
    <row r="459" ht="15.75" customHeight="1">
      <c r="A459" s="290"/>
      <c r="B459" s="290"/>
      <c r="C459" s="291"/>
      <c r="D459" s="290"/>
      <c r="E459" s="292"/>
      <c r="F459" s="290"/>
      <c r="G459" s="292"/>
      <c r="H459" s="290"/>
      <c r="I459" s="292"/>
      <c r="J459" s="290"/>
      <c r="K459" s="292"/>
      <c r="L459" s="290"/>
      <c r="M459" s="292"/>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row>
    <row r="460" ht="15.75" customHeight="1">
      <c r="A460" s="290"/>
      <c r="B460" s="290"/>
      <c r="C460" s="291"/>
      <c r="D460" s="290"/>
      <c r="E460" s="292"/>
      <c r="F460" s="290"/>
      <c r="G460" s="292"/>
      <c r="H460" s="290"/>
      <c r="I460" s="292"/>
      <c r="J460" s="290"/>
      <c r="K460" s="292"/>
      <c r="L460" s="290"/>
      <c r="M460" s="292"/>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row>
    <row r="461" ht="15.75" customHeight="1">
      <c r="A461" s="290"/>
      <c r="B461" s="290"/>
      <c r="C461" s="291"/>
      <c r="D461" s="290"/>
      <c r="E461" s="292"/>
      <c r="F461" s="290"/>
      <c r="G461" s="292"/>
      <c r="H461" s="290"/>
      <c r="I461" s="292"/>
      <c r="J461" s="290"/>
      <c r="K461" s="292"/>
      <c r="L461" s="290"/>
      <c r="M461" s="292"/>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row>
    <row r="462" ht="15.75" customHeight="1">
      <c r="A462" s="290"/>
      <c r="B462" s="290"/>
      <c r="C462" s="291"/>
      <c r="D462" s="290"/>
      <c r="E462" s="292"/>
      <c r="F462" s="290"/>
      <c r="G462" s="292"/>
      <c r="H462" s="290"/>
      <c r="I462" s="292"/>
      <c r="J462" s="290"/>
      <c r="K462" s="292"/>
      <c r="L462" s="290"/>
      <c r="M462" s="292"/>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row>
    <row r="463" ht="15.75" customHeight="1">
      <c r="A463" s="290"/>
      <c r="B463" s="290"/>
      <c r="C463" s="291"/>
      <c r="D463" s="290"/>
      <c r="E463" s="292"/>
      <c r="F463" s="290"/>
      <c r="G463" s="292"/>
      <c r="H463" s="290"/>
      <c r="I463" s="292"/>
      <c r="J463" s="290"/>
      <c r="K463" s="292"/>
      <c r="L463" s="290"/>
      <c r="M463" s="292"/>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row>
    <row r="464" ht="15.75" customHeight="1">
      <c r="A464" s="290"/>
      <c r="B464" s="290"/>
      <c r="C464" s="291"/>
      <c r="D464" s="290"/>
      <c r="E464" s="292"/>
      <c r="F464" s="290"/>
      <c r="G464" s="292"/>
      <c r="H464" s="290"/>
      <c r="I464" s="292"/>
      <c r="J464" s="290"/>
      <c r="K464" s="292"/>
      <c r="L464" s="290"/>
      <c r="M464" s="292"/>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row>
    <row r="465" ht="15.75" customHeight="1">
      <c r="A465" s="290"/>
      <c r="B465" s="290"/>
      <c r="C465" s="291"/>
      <c r="D465" s="290"/>
      <c r="E465" s="292"/>
      <c r="F465" s="290"/>
      <c r="G465" s="292"/>
      <c r="H465" s="290"/>
      <c r="I465" s="292"/>
      <c r="J465" s="290"/>
      <c r="K465" s="292"/>
      <c r="L465" s="290"/>
      <c r="M465" s="292"/>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row>
    <row r="466" ht="15.75" customHeight="1">
      <c r="A466" s="290"/>
      <c r="B466" s="290"/>
      <c r="C466" s="291"/>
      <c r="D466" s="290"/>
      <c r="E466" s="292"/>
      <c r="F466" s="290"/>
      <c r="G466" s="292"/>
      <c r="H466" s="290"/>
      <c r="I466" s="292"/>
      <c r="J466" s="290"/>
      <c r="K466" s="292"/>
      <c r="L466" s="290"/>
      <c r="M466" s="292"/>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row>
    <row r="467" ht="15.75" customHeight="1">
      <c r="A467" s="290"/>
      <c r="B467" s="290"/>
      <c r="C467" s="291"/>
      <c r="D467" s="290"/>
      <c r="E467" s="292"/>
      <c r="F467" s="290"/>
      <c r="G467" s="292"/>
      <c r="H467" s="290"/>
      <c r="I467" s="292"/>
      <c r="J467" s="290"/>
      <c r="K467" s="292"/>
      <c r="L467" s="290"/>
      <c r="M467" s="292"/>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row>
    <row r="468" ht="15.75" customHeight="1">
      <c r="A468" s="290"/>
      <c r="B468" s="290"/>
      <c r="C468" s="291"/>
      <c r="D468" s="290"/>
      <c r="E468" s="292"/>
      <c r="F468" s="290"/>
      <c r="G468" s="292"/>
      <c r="H468" s="290"/>
      <c r="I468" s="292"/>
      <c r="J468" s="290"/>
      <c r="K468" s="292"/>
      <c r="L468" s="290"/>
      <c r="M468" s="292"/>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row>
    <row r="469" ht="15.75" customHeight="1">
      <c r="A469" s="290"/>
      <c r="B469" s="290"/>
      <c r="C469" s="291"/>
      <c r="D469" s="290"/>
      <c r="E469" s="292"/>
      <c r="F469" s="290"/>
      <c r="G469" s="292"/>
      <c r="H469" s="290"/>
      <c r="I469" s="292"/>
      <c r="J469" s="290"/>
      <c r="K469" s="292"/>
      <c r="L469" s="290"/>
      <c r="M469" s="292"/>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row>
    <row r="470" ht="15.75" customHeight="1">
      <c r="A470" s="290"/>
      <c r="B470" s="290"/>
      <c r="C470" s="291"/>
      <c r="D470" s="290"/>
      <c r="E470" s="292"/>
      <c r="F470" s="290"/>
      <c r="G470" s="292"/>
      <c r="H470" s="290"/>
      <c r="I470" s="292"/>
      <c r="J470" s="290"/>
      <c r="K470" s="292"/>
      <c r="L470" s="290"/>
      <c r="M470" s="292"/>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row>
    <row r="471" ht="15.75" customHeight="1">
      <c r="A471" s="290"/>
      <c r="B471" s="290"/>
      <c r="C471" s="291"/>
      <c r="D471" s="290"/>
      <c r="E471" s="292"/>
      <c r="F471" s="290"/>
      <c r="G471" s="292"/>
      <c r="H471" s="290"/>
      <c r="I471" s="292"/>
      <c r="J471" s="290"/>
      <c r="K471" s="292"/>
      <c r="L471" s="290"/>
      <c r="M471" s="292"/>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row>
    <row r="472" ht="15.75" customHeight="1">
      <c r="A472" s="290"/>
      <c r="B472" s="290"/>
      <c r="C472" s="291"/>
      <c r="D472" s="290"/>
      <c r="E472" s="292"/>
      <c r="F472" s="290"/>
      <c r="G472" s="292"/>
      <c r="H472" s="290"/>
      <c r="I472" s="292"/>
      <c r="J472" s="290"/>
      <c r="K472" s="292"/>
      <c r="L472" s="290"/>
      <c r="M472" s="292"/>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row>
    <row r="473" ht="15.75" customHeight="1">
      <c r="A473" s="290"/>
      <c r="B473" s="290"/>
      <c r="C473" s="291"/>
      <c r="D473" s="290"/>
      <c r="E473" s="292"/>
      <c r="F473" s="290"/>
      <c r="G473" s="292"/>
      <c r="H473" s="290"/>
      <c r="I473" s="292"/>
      <c r="J473" s="290"/>
      <c r="K473" s="292"/>
      <c r="L473" s="290"/>
      <c r="M473" s="292"/>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row>
    <row r="474" ht="15.75" customHeight="1">
      <c r="A474" s="290"/>
      <c r="B474" s="290"/>
      <c r="C474" s="291"/>
      <c r="D474" s="290"/>
      <c r="E474" s="292"/>
      <c r="F474" s="290"/>
      <c r="G474" s="292"/>
      <c r="H474" s="290"/>
      <c r="I474" s="292"/>
      <c r="J474" s="290"/>
      <c r="K474" s="292"/>
      <c r="L474" s="290"/>
      <c r="M474" s="292"/>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row>
    <row r="475" ht="15.75" customHeight="1">
      <c r="A475" s="290"/>
      <c r="B475" s="290"/>
      <c r="C475" s="291"/>
      <c r="D475" s="290"/>
      <c r="E475" s="292"/>
      <c r="F475" s="290"/>
      <c r="G475" s="292"/>
      <c r="H475" s="290"/>
      <c r="I475" s="292"/>
      <c r="J475" s="290"/>
      <c r="K475" s="292"/>
      <c r="L475" s="290"/>
      <c r="M475" s="292"/>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row>
    <row r="476" ht="15.75" customHeight="1">
      <c r="A476" s="290"/>
      <c r="B476" s="290"/>
      <c r="C476" s="291"/>
      <c r="D476" s="290"/>
      <c r="E476" s="292"/>
      <c r="F476" s="290"/>
      <c r="G476" s="292"/>
      <c r="H476" s="290"/>
      <c r="I476" s="292"/>
      <c r="J476" s="290"/>
      <c r="K476" s="292"/>
      <c r="L476" s="290"/>
      <c r="M476" s="292"/>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row>
    <row r="477" ht="15.75" customHeight="1">
      <c r="A477" s="290"/>
      <c r="B477" s="290"/>
      <c r="C477" s="291"/>
      <c r="D477" s="290"/>
      <c r="E477" s="292"/>
      <c r="F477" s="290"/>
      <c r="G477" s="292"/>
      <c r="H477" s="290"/>
      <c r="I477" s="292"/>
      <c r="J477" s="290"/>
      <c r="K477" s="292"/>
      <c r="L477" s="290"/>
      <c r="M477" s="292"/>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row>
    <row r="478" ht="15.75" customHeight="1">
      <c r="A478" s="290"/>
      <c r="B478" s="290"/>
      <c r="C478" s="291"/>
      <c r="D478" s="290"/>
      <c r="E478" s="292"/>
      <c r="F478" s="290"/>
      <c r="G478" s="292"/>
      <c r="H478" s="290"/>
      <c r="I478" s="292"/>
      <c r="J478" s="290"/>
      <c r="K478" s="292"/>
      <c r="L478" s="290"/>
      <c r="M478" s="292"/>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row>
    <row r="479" ht="15.75" customHeight="1">
      <c r="A479" s="290"/>
      <c r="B479" s="290"/>
      <c r="C479" s="291"/>
      <c r="D479" s="290"/>
      <c r="E479" s="292"/>
      <c r="F479" s="290"/>
      <c r="G479" s="292"/>
      <c r="H479" s="290"/>
      <c r="I479" s="292"/>
      <c r="J479" s="290"/>
      <c r="K479" s="292"/>
      <c r="L479" s="290"/>
      <c r="M479" s="292"/>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row>
    <row r="480" ht="15.75" customHeight="1">
      <c r="A480" s="290"/>
      <c r="B480" s="290"/>
      <c r="C480" s="291"/>
      <c r="D480" s="290"/>
      <c r="E480" s="292"/>
      <c r="F480" s="290"/>
      <c r="G480" s="292"/>
      <c r="H480" s="290"/>
      <c r="I480" s="292"/>
      <c r="J480" s="290"/>
      <c r="K480" s="292"/>
      <c r="L480" s="290"/>
      <c r="M480" s="292"/>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row>
    <row r="481" ht="15.75" customHeight="1">
      <c r="A481" s="290"/>
      <c r="B481" s="290"/>
      <c r="C481" s="291"/>
      <c r="D481" s="290"/>
      <c r="E481" s="292"/>
      <c r="F481" s="290"/>
      <c r="G481" s="292"/>
      <c r="H481" s="290"/>
      <c r="I481" s="292"/>
      <c r="J481" s="290"/>
      <c r="K481" s="292"/>
      <c r="L481" s="290"/>
      <c r="M481" s="292"/>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row>
    <row r="482" ht="15.75" customHeight="1">
      <c r="A482" s="290"/>
      <c r="B482" s="290"/>
      <c r="C482" s="291"/>
      <c r="D482" s="290"/>
      <c r="E482" s="292"/>
      <c r="F482" s="290"/>
      <c r="G482" s="292"/>
      <c r="H482" s="290"/>
      <c r="I482" s="292"/>
      <c r="J482" s="290"/>
      <c r="K482" s="292"/>
      <c r="L482" s="290"/>
      <c r="M482" s="292"/>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row>
    <row r="483" ht="15.75" customHeight="1">
      <c r="A483" s="290"/>
      <c r="B483" s="290"/>
      <c r="C483" s="291"/>
      <c r="D483" s="290"/>
      <c r="E483" s="292"/>
      <c r="F483" s="290"/>
      <c r="G483" s="292"/>
      <c r="H483" s="290"/>
      <c r="I483" s="292"/>
      <c r="J483" s="290"/>
      <c r="K483" s="292"/>
      <c r="L483" s="290"/>
      <c r="M483" s="292"/>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row>
    <row r="484" ht="15.75" customHeight="1">
      <c r="A484" s="290"/>
      <c r="B484" s="290"/>
      <c r="C484" s="291"/>
      <c r="D484" s="290"/>
      <c r="E484" s="292"/>
      <c r="F484" s="290"/>
      <c r="G484" s="292"/>
      <c r="H484" s="290"/>
      <c r="I484" s="292"/>
      <c r="J484" s="290"/>
      <c r="K484" s="292"/>
      <c r="L484" s="290"/>
      <c r="M484" s="292"/>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row>
    <row r="485" ht="15.75" customHeight="1">
      <c r="A485" s="290"/>
      <c r="B485" s="290"/>
      <c r="C485" s="291"/>
      <c r="D485" s="290"/>
      <c r="E485" s="292"/>
      <c r="F485" s="290"/>
      <c r="G485" s="292"/>
      <c r="H485" s="290"/>
      <c r="I485" s="292"/>
      <c r="J485" s="290"/>
      <c r="K485" s="292"/>
      <c r="L485" s="290"/>
      <c r="M485" s="292"/>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row>
    <row r="486" ht="15.75" customHeight="1">
      <c r="A486" s="290"/>
      <c r="B486" s="290"/>
      <c r="C486" s="291"/>
      <c r="D486" s="290"/>
      <c r="E486" s="292"/>
      <c r="F486" s="290"/>
      <c r="G486" s="292"/>
      <c r="H486" s="290"/>
      <c r="I486" s="292"/>
      <c r="J486" s="290"/>
      <c r="K486" s="292"/>
      <c r="L486" s="290"/>
      <c r="M486" s="292"/>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row>
    <row r="487" ht="15.75" customHeight="1">
      <c r="A487" s="290"/>
      <c r="B487" s="290"/>
      <c r="C487" s="291"/>
      <c r="D487" s="290"/>
      <c r="E487" s="292"/>
      <c r="F487" s="290"/>
      <c r="G487" s="292"/>
      <c r="H487" s="290"/>
      <c r="I487" s="292"/>
      <c r="J487" s="290"/>
      <c r="K487" s="292"/>
      <c r="L487" s="290"/>
      <c r="M487" s="292"/>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row>
    <row r="488" ht="15.75" customHeight="1">
      <c r="A488" s="290"/>
      <c r="B488" s="290"/>
      <c r="C488" s="291"/>
      <c r="D488" s="290"/>
      <c r="E488" s="292"/>
      <c r="F488" s="290"/>
      <c r="G488" s="292"/>
      <c r="H488" s="290"/>
      <c r="I488" s="292"/>
      <c r="J488" s="290"/>
      <c r="K488" s="292"/>
      <c r="L488" s="290"/>
      <c r="M488" s="292"/>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row>
    <row r="489" ht="15.75" customHeight="1">
      <c r="A489" s="290"/>
      <c r="B489" s="290"/>
      <c r="C489" s="291"/>
      <c r="D489" s="290"/>
      <c r="E489" s="292"/>
      <c r="F489" s="290"/>
      <c r="G489" s="292"/>
      <c r="H489" s="290"/>
      <c r="I489" s="292"/>
      <c r="J489" s="290"/>
      <c r="K489" s="292"/>
      <c r="L489" s="290"/>
      <c r="M489" s="292"/>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row>
    <row r="490" ht="15.75" customHeight="1">
      <c r="A490" s="290"/>
      <c r="B490" s="290"/>
      <c r="C490" s="291"/>
      <c r="D490" s="290"/>
      <c r="E490" s="292"/>
      <c r="F490" s="290"/>
      <c r="G490" s="292"/>
      <c r="H490" s="290"/>
      <c r="I490" s="292"/>
      <c r="J490" s="290"/>
      <c r="K490" s="292"/>
      <c r="L490" s="290"/>
      <c r="M490" s="292"/>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row>
    <row r="491" ht="15.75" customHeight="1">
      <c r="A491" s="290"/>
      <c r="B491" s="290"/>
      <c r="C491" s="291"/>
      <c r="D491" s="290"/>
      <c r="E491" s="292"/>
      <c r="F491" s="290"/>
      <c r="G491" s="292"/>
      <c r="H491" s="290"/>
      <c r="I491" s="292"/>
      <c r="J491" s="290"/>
      <c r="K491" s="292"/>
      <c r="L491" s="290"/>
      <c r="M491" s="292"/>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row>
    <row r="492" ht="15.75" customHeight="1">
      <c r="A492" s="290"/>
      <c r="B492" s="290"/>
      <c r="C492" s="291"/>
      <c r="D492" s="290"/>
      <c r="E492" s="292"/>
      <c r="F492" s="290"/>
      <c r="G492" s="292"/>
      <c r="H492" s="290"/>
      <c r="I492" s="292"/>
      <c r="J492" s="290"/>
      <c r="K492" s="292"/>
      <c r="L492" s="290"/>
      <c r="M492" s="292"/>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row>
    <row r="493" ht="15.75" customHeight="1">
      <c r="A493" s="290"/>
      <c r="B493" s="290"/>
      <c r="C493" s="291"/>
      <c r="D493" s="290"/>
      <c r="E493" s="292"/>
      <c r="F493" s="290"/>
      <c r="G493" s="292"/>
      <c r="H493" s="290"/>
      <c r="I493" s="292"/>
      <c r="J493" s="290"/>
      <c r="K493" s="292"/>
      <c r="L493" s="290"/>
      <c r="M493" s="292"/>
      <c r="N493" s="290"/>
      <c r="O493" s="290"/>
      <c r="P493" s="290"/>
      <c r="Q493" s="290"/>
      <c r="R493" s="290"/>
      <c r="S493" s="290"/>
      <c r="T493" s="290"/>
      <c r="U493" s="290"/>
      <c r="V493" s="290"/>
      <c r="W493" s="290"/>
      <c r="X493" s="290"/>
      <c r="Y493" s="290"/>
      <c r="Z493" s="290"/>
      <c r="AA493" s="290"/>
      <c r="AB493" s="290"/>
      <c r="AC493" s="290"/>
      <c r="AD493" s="290"/>
      <c r="AE493" s="290"/>
      <c r="AF493" s="290"/>
      <c r="AG493" s="290"/>
      <c r="AH493" s="290"/>
    </row>
    <row r="494" ht="15.75" customHeight="1">
      <c r="A494" s="290"/>
      <c r="B494" s="290"/>
      <c r="C494" s="291"/>
      <c r="D494" s="290"/>
      <c r="E494" s="292"/>
      <c r="F494" s="290"/>
      <c r="G494" s="292"/>
      <c r="H494" s="290"/>
      <c r="I494" s="292"/>
      <c r="J494" s="290"/>
      <c r="K494" s="292"/>
      <c r="L494" s="290"/>
      <c r="M494" s="292"/>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row>
    <row r="495" ht="15.75" customHeight="1">
      <c r="A495" s="290"/>
      <c r="B495" s="290"/>
      <c r="C495" s="291"/>
      <c r="D495" s="290"/>
      <c r="E495" s="292"/>
      <c r="F495" s="290"/>
      <c r="G495" s="292"/>
      <c r="H495" s="290"/>
      <c r="I495" s="292"/>
      <c r="J495" s="290"/>
      <c r="K495" s="292"/>
      <c r="L495" s="290"/>
      <c r="M495" s="292"/>
      <c r="N495" s="290"/>
      <c r="O495" s="290"/>
      <c r="P495" s="290"/>
      <c r="Q495" s="290"/>
      <c r="R495" s="290"/>
      <c r="S495" s="290"/>
      <c r="T495" s="290"/>
      <c r="U495" s="290"/>
      <c r="V495" s="290"/>
      <c r="W495" s="290"/>
      <c r="X495" s="290"/>
      <c r="Y495" s="290"/>
      <c r="Z495" s="290"/>
      <c r="AA495" s="290"/>
      <c r="AB495" s="290"/>
      <c r="AC495" s="290"/>
      <c r="AD495" s="290"/>
      <c r="AE495" s="290"/>
      <c r="AF495" s="290"/>
      <c r="AG495" s="290"/>
      <c r="AH495" s="290"/>
    </row>
    <row r="496" ht="15.75" customHeight="1">
      <c r="A496" s="290"/>
      <c r="B496" s="290"/>
      <c r="C496" s="291"/>
      <c r="D496" s="290"/>
      <c r="E496" s="292"/>
      <c r="F496" s="290"/>
      <c r="G496" s="292"/>
      <c r="H496" s="290"/>
      <c r="I496" s="292"/>
      <c r="J496" s="290"/>
      <c r="K496" s="292"/>
      <c r="L496" s="290"/>
      <c r="M496" s="292"/>
      <c r="N496" s="290"/>
      <c r="O496" s="290"/>
      <c r="P496" s="290"/>
      <c r="Q496" s="290"/>
      <c r="R496" s="290"/>
      <c r="S496" s="290"/>
      <c r="T496" s="290"/>
      <c r="U496" s="290"/>
      <c r="V496" s="290"/>
      <c r="W496" s="290"/>
      <c r="X496" s="290"/>
      <c r="Y496" s="290"/>
      <c r="Z496" s="290"/>
      <c r="AA496" s="290"/>
      <c r="AB496" s="290"/>
      <c r="AC496" s="290"/>
      <c r="AD496" s="290"/>
      <c r="AE496" s="290"/>
      <c r="AF496" s="290"/>
      <c r="AG496" s="290"/>
      <c r="AH496" s="290"/>
    </row>
    <row r="497" ht="15.75" customHeight="1">
      <c r="A497" s="290"/>
      <c r="B497" s="290"/>
      <c r="C497" s="291"/>
      <c r="D497" s="290"/>
      <c r="E497" s="292"/>
      <c r="F497" s="290"/>
      <c r="G497" s="292"/>
      <c r="H497" s="290"/>
      <c r="I497" s="292"/>
      <c r="J497" s="290"/>
      <c r="K497" s="292"/>
      <c r="L497" s="290"/>
      <c r="M497" s="292"/>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row>
    <row r="498" ht="15.75" customHeight="1">
      <c r="A498" s="290"/>
      <c r="B498" s="290"/>
      <c r="C498" s="291"/>
      <c r="D498" s="290"/>
      <c r="E498" s="292"/>
      <c r="F498" s="290"/>
      <c r="G498" s="292"/>
      <c r="H498" s="290"/>
      <c r="I498" s="292"/>
      <c r="J498" s="290"/>
      <c r="K498" s="292"/>
      <c r="L498" s="290"/>
      <c r="M498" s="292"/>
      <c r="N498" s="290"/>
      <c r="O498" s="290"/>
      <c r="P498" s="290"/>
      <c r="Q498" s="290"/>
      <c r="R498" s="290"/>
      <c r="S498" s="290"/>
      <c r="T498" s="290"/>
      <c r="U498" s="290"/>
      <c r="V498" s="290"/>
      <c r="W498" s="290"/>
      <c r="X498" s="290"/>
      <c r="Y498" s="290"/>
      <c r="Z498" s="290"/>
      <c r="AA498" s="290"/>
      <c r="AB498" s="290"/>
      <c r="AC498" s="290"/>
      <c r="AD498" s="290"/>
      <c r="AE498" s="290"/>
      <c r="AF498" s="290"/>
      <c r="AG498" s="290"/>
      <c r="AH498" s="290"/>
    </row>
    <row r="499" ht="15.75" customHeight="1">
      <c r="A499" s="290"/>
      <c r="B499" s="290"/>
      <c r="C499" s="291"/>
      <c r="D499" s="290"/>
      <c r="E499" s="292"/>
      <c r="F499" s="290"/>
      <c r="G499" s="292"/>
      <c r="H499" s="290"/>
      <c r="I499" s="292"/>
      <c r="J499" s="290"/>
      <c r="K499" s="292"/>
      <c r="L499" s="290"/>
      <c r="M499" s="292"/>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row>
    <row r="500" ht="15.75" customHeight="1">
      <c r="A500" s="290"/>
      <c r="B500" s="290"/>
      <c r="C500" s="291"/>
      <c r="D500" s="290"/>
      <c r="E500" s="292"/>
      <c r="F500" s="290"/>
      <c r="G500" s="292"/>
      <c r="H500" s="290"/>
      <c r="I500" s="292"/>
      <c r="J500" s="290"/>
      <c r="K500" s="292"/>
      <c r="L500" s="290"/>
      <c r="M500" s="292"/>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row>
    <row r="501" ht="15.75" customHeight="1">
      <c r="A501" s="290"/>
      <c r="B501" s="290"/>
      <c r="C501" s="291"/>
      <c r="D501" s="290"/>
      <c r="E501" s="292"/>
      <c r="F501" s="290"/>
      <c r="G501" s="292"/>
      <c r="H501" s="290"/>
      <c r="I501" s="292"/>
      <c r="J501" s="290"/>
      <c r="K501" s="292"/>
      <c r="L501" s="290"/>
      <c r="M501" s="292"/>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row>
    <row r="502" ht="15.75" customHeight="1">
      <c r="A502" s="290"/>
      <c r="B502" s="290"/>
      <c r="C502" s="291"/>
      <c r="D502" s="290"/>
      <c r="E502" s="292"/>
      <c r="F502" s="290"/>
      <c r="G502" s="292"/>
      <c r="H502" s="290"/>
      <c r="I502" s="292"/>
      <c r="J502" s="290"/>
      <c r="K502" s="292"/>
      <c r="L502" s="290"/>
      <c r="M502" s="292"/>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row>
    <row r="503" ht="15.75" customHeight="1">
      <c r="A503" s="290"/>
      <c r="B503" s="290"/>
      <c r="C503" s="291"/>
      <c r="D503" s="290"/>
      <c r="E503" s="292"/>
      <c r="F503" s="290"/>
      <c r="G503" s="292"/>
      <c r="H503" s="290"/>
      <c r="I503" s="292"/>
      <c r="J503" s="290"/>
      <c r="K503" s="292"/>
      <c r="L503" s="290"/>
      <c r="M503" s="292"/>
      <c r="N503" s="290"/>
      <c r="O503" s="290"/>
      <c r="P503" s="290"/>
      <c r="Q503" s="290"/>
      <c r="R503" s="290"/>
      <c r="S503" s="290"/>
      <c r="T503" s="290"/>
      <c r="U503" s="290"/>
      <c r="V503" s="290"/>
      <c r="W503" s="290"/>
      <c r="X503" s="290"/>
      <c r="Y503" s="290"/>
      <c r="Z503" s="290"/>
      <c r="AA503" s="290"/>
      <c r="AB503" s="290"/>
      <c r="AC503" s="290"/>
      <c r="AD503" s="290"/>
      <c r="AE503" s="290"/>
      <c r="AF503" s="290"/>
      <c r="AG503" s="290"/>
      <c r="AH503" s="290"/>
    </row>
    <row r="504" ht="15.75" customHeight="1">
      <c r="A504" s="290"/>
      <c r="B504" s="290"/>
      <c r="C504" s="291"/>
      <c r="D504" s="290"/>
      <c r="E504" s="292"/>
      <c r="F504" s="290"/>
      <c r="G504" s="292"/>
      <c r="H504" s="290"/>
      <c r="I504" s="292"/>
      <c r="J504" s="290"/>
      <c r="K504" s="292"/>
      <c r="L504" s="290"/>
      <c r="M504" s="292"/>
      <c r="N504" s="290"/>
      <c r="O504" s="290"/>
      <c r="P504" s="290"/>
      <c r="Q504" s="290"/>
      <c r="R504" s="290"/>
      <c r="S504" s="290"/>
      <c r="T504" s="290"/>
      <c r="U504" s="290"/>
      <c r="V504" s="290"/>
      <c r="W504" s="290"/>
      <c r="X504" s="290"/>
      <c r="Y504" s="290"/>
      <c r="Z504" s="290"/>
      <c r="AA504" s="290"/>
      <c r="AB504" s="290"/>
      <c r="AC504" s="290"/>
      <c r="AD504" s="290"/>
      <c r="AE504" s="290"/>
      <c r="AF504" s="290"/>
      <c r="AG504" s="290"/>
      <c r="AH504" s="290"/>
    </row>
    <row r="505" ht="15.75" customHeight="1">
      <c r="A505" s="290"/>
      <c r="B505" s="290"/>
      <c r="C505" s="291"/>
      <c r="D505" s="290"/>
      <c r="E505" s="292"/>
      <c r="F505" s="290"/>
      <c r="G505" s="292"/>
      <c r="H505" s="290"/>
      <c r="I505" s="292"/>
      <c r="J505" s="290"/>
      <c r="K505" s="292"/>
      <c r="L505" s="290"/>
      <c r="M505" s="292"/>
      <c r="N505" s="290"/>
      <c r="O505" s="290"/>
      <c r="P505" s="290"/>
      <c r="Q505" s="290"/>
      <c r="R505" s="290"/>
      <c r="S505" s="290"/>
      <c r="T505" s="290"/>
      <c r="U505" s="290"/>
      <c r="V505" s="290"/>
      <c r="W505" s="290"/>
      <c r="X505" s="290"/>
      <c r="Y505" s="290"/>
      <c r="Z505" s="290"/>
      <c r="AA505" s="290"/>
      <c r="AB505" s="290"/>
      <c r="AC505" s="290"/>
      <c r="AD505" s="290"/>
      <c r="AE505" s="290"/>
      <c r="AF505" s="290"/>
      <c r="AG505" s="290"/>
      <c r="AH505" s="290"/>
    </row>
    <row r="506" ht="15.75" customHeight="1">
      <c r="A506" s="290"/>
      <c r="B506" s="290"/>
      <c r="C506" s="291"/>
      <c r="D506" s="290"/>
      <c r="E506" s="292"/>
      <c r="F506" s="290"/>
      <c r="G506" s="292"/>
      <c r="H506" s="290"/>
      <c r="I506" s="292"/>
      <c r="J506" s="290"/>
      <c r="K506" s="292"/>
      <c r="L506" s="290"/>
      <c r="M506" s="292"/>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row>
    <row r="507" ht="15.75" customHeight="1">
      <c r="A507" s="290"/>
      <c r="B507" s="290"/>
      <c r="C507" s="291"/>
      <c r="D507" s="290"/>
      <c r="E507" s="292"/>
      <c r="F507" s="290"/>
      <c r="G507" s="292"/>
      <c r="H507" s="290"/>
      <c r="I507" s="292"/>
      <c r="J507" s="290"/>
      <c r="K507" s="292"/>
      <c r="L507" s="290"/>
      <c r="M507" s="292"/>
      <c r="N507" s="290"/>
      <c r="O507" s="290"/>
      <c r="P507" s="290"/>
      <c r="Q507" s="290"/>
      <c r="R507" s="290"/>
      <c r="S507" s="290"/>
      <c r="T507" s="290"/>
      <c r="U507" s="290"/>
      <c r="V507" s="290"/>
      <c r="W507" s="290"/>
      <c r="X507" s="290"/>
      <c r="Y507" s="290"/>
      <c r="Z507" s="290"/>
      <c r="AA507" s="290"/>
      <c r="AB507" s="290"/>
      <c r="AC507" s="290"/>
      <c r="AD507" s="290"/>
      <c r="AE507" s="290"/>
      <c r="AF507" s="290"/>
      <c r="AG507" s="290"/>
      <c r="AH507" s="290"/>
    </row>
    <row r="508" ht="15.75" customHeight="1">
      <c r="A508" s="290"/>
      <c r="B508" s="290"/>
      <c r="C508" s="291"/>
      <c r="D508" s="290"/>
      <c r="E508" s="292"/>
      <c r="F508" s="290"/>
      <c r="G508" s="292"/>
      <c r="H508" s="290"/>
      <c r="I508" s="292"/>
      <c r="J508" s="290"/>
      <c r="K508" s="292"/>
      <c r="L508" s="290"/>
      <c r="M508" s="292"/>
      <c r="N508" s="290"/>
      <c r="O508" s="290"/>
      <c r="P508" s="290"/>
      <c r="Q508" s="290"/>
      <c r="R508" s="290"/>
      <c r="S508" s="290"/>
      <c r="T508" s="290"/>
      <c r="U508" s="290"/>
      <c r="V508" s="290"/>
      <c r="W508" s="290"/>
      <c r="X508" s="290"/>
      <c r="Y508" s="290"/>
      <c r="Z508" s="290"/>
      <c r="AA508" s="290"/>
      <c r="AB508" s="290"/>
      <c r="AC508" s="290"/>
      <c r="AD508" s="290"/>
      <c r="AE508" s="290"/>
      <c r="AF508" s="290"/>
      <c r="AG508" s="290"/>
      <c r="AH508" s="290"/>
    </row>
    <row r="509" ht="15.75" customHeight="1">
      <c r="A509" s="290"/>
      <c r="B509" s="290"/>
      <c r="C509" s="291"/>
      <c r="D509" s="290"/>
      <c r="E509" s="292"/>
      <c r="F509" s="290"/>
      <c r="G509" s="292"/>
      <c r="H509" s="290"/>
      <c r="I509" s="292"/>
      <c r="J509" s="290"/>
      <c r="K509" s="292"/>
      <c r="L509" s="290"/>
      <c r="M509" s="292"/>
      <c r="N509" s="290"/>
      <c r="O509" s="290"/>
      <c r="P509" s="290"/>
      <c r="Q509" s="290"/>
      <c r="R509" s="290"/>
      <c r="S509" s="290"/>
      <c r="T509" s="290"/>
      <c r="U509" s="290"/>
      <c r="V509" s="290"/>
      <c r="W509" s="290"/>
      <c r="X509" s="290"/>
      <c r="Y509" s="290"/>
      <c r="Z509" s="290"/>
      <c r="AA509" s="290"/>
      <c r="AB509" s="290"/>
      <c r="AC509" s="290"/>
      <c r="AD509" s="290"/>
      <c r="AE509" s="290"/>
      <c r="AF509" s="290"/>
      <c r="AG509" s="290"/>
      <c r="AH509" s="290"/>
    </row>
    <row r="510" ht="15.75" customHeight="1">
      <c r="A510" s="290"/>
      <c r="B510" s="290"/>
      <c r="C510" s="291"/>
      <c r="D510" s="290"/>
      <c r="E510" s="292"/>
      <c r="F510" s="290"/>
      <c r="G510" s="292"/>
      <c r="H510" s="290"/>
      <c r="I510" s="292"/>
      <c r="J510" s="290"/>
      <c r="K510" s="292"/>
      <c r="L510" s="290"/>
      <c r="M510" s="292"/>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row>
    <row r="511" ht="15.75" customHeight="1">
      <c r="A511" s="290"/>
      <c r="B511" s="290"/>
      <c r="C511" s="291"/>
      <c r="D511" s="290"/>
      <c r="E511" s="292"/>
      <c r="F511" s="290"/>
      <c r="G511" s="292"/>
      <c r="H511" s="290"/>
      <c r="I511" s="292"/>
      <c r="J511" s="290"/>
      <c r="K511" s="292"/>
      <c r="L511" s="290"/>
      <c r="M511" s="292"/>
      <c r="N511" s="290"/>
      <c r="O511" s="290"/>
      <c r="P511" s="290"/>
      <c r="Q511" s="290"/>
      <c r="R511" s="290"/>
      <c r="S511" s="290"/>
      <c r="T511" s="290"/>
      <c r="U511" s="290"/>
      <c r="V511" s="290"/>
      <c r="W511" s="290"/>
      <c r="X511" s="290"/>
      <c r="Y511" s="290"/>
      <c r="Z511" s="290"/>
      <c r="AA511" s="290"/>
      <c r="AB511" s="290"/>
      <c r="AC511" s="290"/>
      <c r="AD511" s="290"/>
      <c r="AE511" s="290"/>
      <c r="AF511" s="290"/>
      <c r="AG511" s="290"/>
      <c r="AH511" s="290"/>
    </row>
    <row r="512" ht="15.75" customHeight="1">
      <c r="A512" s="290"/>
      <c r="B512" s="290"/>
      <c r="C512" s="291"/>
      <c r="D512" s="290"/>
      <c r="E512" s="292"/>
      <c r="F512" s="290"/>
      <c r="G512" s="292"/>
      <c r="H512" s="290"/>
      <c r="I512" s="292"/>
      <c r="J512" s="290"/>
      <c r="K512" s="292"/>
      <c r="L512" s="290"/>
      <c r="M512" s="292"/>
      <c r="N512" s="290"/>
      <c r="O512" s="290"/>
      <c r="P512" s="290"/>
      <c r="Q512" s="290"/>
      <c r="R512" s="290"/>
      <c r="S512" s="290"/>
      <c r="T512" s="290"/>
      <c r="U512" s="290"/>
      <c r="V512" s="290"/>
      <c r="W512" s="290"/>
      <c r="X512" s="290"/>
      <c r="Y512" s="290"/>
      <c r="Z512" s="290"/>
      <c r="AA512" s="290"/>
      <c r="AB512" s="290"/>
      <c r="AC512" s="290"/>
      <c r="AD512" s="290"/>
      <c r="AE512" s="290"/>
      <c r="AF512" s="290"/>
      <c r="AG512" s="290"/>
      <c r="AH512" s="290"/>
    </row>
    <row r="513" ht="15.75" customHeight="1">
      <c r="A513" s="290"/>
      <c r="B513" s="290"/>
      <c r="C513" s="291"/>
      <c r="D513" s="290"/>
      <c r="E513" s="292"/>
      <c r="F513" s="290"/>
      <c r="G513" s="292"/>
      <c r="H513" s="290"/>
      <c r="I513" s="292"/>
      <c r="J513" s="290"/>
      <c r="K513" s="292"/>
      <c r="L513" s="290"/>
      <c r="M513" s="292"/>
      <c r="N513" s="290"/>
      <c r="O513" s="290"/>
      <c r="P513" s="290"/>
      <c r="Q513" s="290"/>
      <c r="R513" s="290"/>
      <c r="S513" s="290"/>
      <c r="T513" s="290"/>
      <c r="U513" s="290"/>
      <c r="V513" s="290"/>
      <c r="W513" s="290"/>
      <c r="X513" s="290"/>
      <c r="Y513" s="290"/>
      <c r="Z513" s="290"/>
      <c r="AA513" s="290"/>
      <c r="AB513" s="290"/>
      <c r="AC513" s="290"/>
      <c r="AD513" s="290"/>
      <c r="AE513" s="290"/>
      <c r="AF513" s="290"/>
      <c r="AG513" s="290"/>
      <c r="AH513" s="290"/>
    </row>
    <row r="514" ht="15.75" customHeight="1">
      <c r="A514" s="290"/>
      <c r="B514" s="290"/>
      <c r="C514" s="291"/>
      <c r="D514" s="290"/>
      <c r="E514" s="292"/>
      <c r="F514" s="290"/>
      <c r="G514" s="292"/>
      <c r="H514" s="290"/>
      <c r="I514" s="292"/>
      <c r="J514" s="290"/>
      <c r="K514" s="292"/>
      <c r="L514" s="290"/>
      <c r="M514" s="292"/>
      <c r="N514" s="290"/>
      <c r="O514" s="290"/>
      <c r="P514" s="290"/>
      <c r="Q514" s="290"/>
      <c r="R514" s="290"/>
      <c r="S514" s="290"/>
      <c r="T514" s="290"/>
      <c r="U514" s="290"/>
      <c r="V514" s="290"/>
      <c r="W514" s="290"/>
      <c r="X514" s="290"/>
      <c r="Y514" s="290"/>
      <c r="Z514" s="290"/>
      <c r="AA514" s="290"/>
      <c r="AB514" s="290"/>
      <c r="AC514" s="290"/>
      <c r="AD514" s="290"/>
      <c r="AE514" s="290"/>
      <c r="AF514" s="290"/>
      <c r="AG514" s="290"/>
      <c r="AH514" s="290"/>
    </row>
    <row r="515" ht="15.75" customHeight="1">
      <c r="A515" s="290"/>
      <c r="B515" s="290"/>
      <c r="C515" s="291"/>
      <c r="D515" s="290"/>
      <c r="E515" s="292"/>
      <c r="F515" s="290"/>
      <c r="G515" s="292"/>
      <c r="H515" s="290"/>
      <c r="I515" s="292"/>
      <c r="J515" s="290"/>
      <c r="K515" s="292"/>
      <c r="L515" s="290"/>
      <c r="M515" s="292"/>
      <c r="N515" s="290"/>
      <c r="O515" s="290"/>
      <c r="P515" s="290"/>
      <c r="Q515" s="290"/>
      <c r="R515" s="290"/>
      <c r="S515" s="290"/>
      <c r="T515" s="290"/>
      <c r="U515" s="290"/>
      <c r="V515" s="290"/>
      <c r="W515" s="290"/>
      <c r="X515" s="290"/>
      <c r="Y515" s="290"/>
      <c r="Z515" s="290"/>
      <c r="AA515" s="290"/>
      <c r="AB515" s="290"/>
      <c r="AC515" s="290"/>
      <c r="AD515" s="290"/>
      <c r="AE515" s="290"/>
      <c r="AF515" s="290"/>
      <c r="AG515" s="290"/>
      <c r="AH515" s="290"/>
    </row>
    <row r="516" ht="15.75" customHeight="1">
      <c r="A516" s="290"/>
      <c r="B516" s="290"/>
      <c r="C516" s="291"/>
      <c r="D516" s="290"/>
      <c r="E516" s="292"/>
      <c r="F516" s="290"/>
      <c r="G516" s="292"/>
      <c r="H516" s="290"/>
      <c r="I516" s="292"/>
      <c r="J516" s="290"/>
      <c r="K516" s="292"/>
      <c r="L516" s="290"/>
      <c r="M516" s="292"/>
      <c r="N516" s="290"/>
      <c r="O516" s="290"/>
      <c r="P516" s="290"/>
      <c r="Q516" s="290"/>
      <c r="R516" s="290"/>
      <c r="S516" s="290"/>
      <c r="T516" s="290"/>
      <c r="U516" s="290"/>
      <c r="V516" s="290"/>
      <c r="W516" s="290"/>
      <c r="X516" s="290"/>
      <c r="Y516" s="290"/>
      <c r="Z516" s="290"/>
      <c r="AA516" s="290"/>
      <c r="AB516" s="290"/>
      <c r="AC516" s="290"/>
      <c r="AD516" s="290"/>
      <c r="AE516" s="290"/>
      <c r="AF516" s="290"/>
      <c r="AG516" s="290"/>
      <c r="AH516" s="290"/>
    </row>
    <row r="517" ht="15.75" customHeight="1">
      <c r="A517" s="290"/>
      <c r="B517" s="290"/>
      <c r="C517" s="291"/>
      <c r="D517" s="290"/>
      <c r="E517" s="292"/>
      <c r="F517" s="290"/>
      <c r="G517" s="292"/>
      <c r="H517" s="290"/>
      <c r="I517" s="292"/>
      <c r="J517" s="290"/>
      <c r="K517" s="292"/>
      <c r="L517" s="290"/>
      <c r="M517" s="292"/>
      <c r="N517" s="290"/>
      <c r="O517" s="290"/>
      <c r="P517" s="290"/>
      <c r="Q517" s="290"/>
      <c r="R517" s="290"/>
      <c r="S517" s="290"/>
      <c r="T517" s="290"/>
      <c r="U517" s="290"/>
      <c r="V517" s="290"/>
      <c r="W517" s="290"/>
      <c r="X517" s="290"/>
      <c r="Y517" s="290"/>
      <c r="Z517" s="290"/>
      <c r="AA517" s="290"/>
      <c r="AB517" s="290"/>
      <c r="AC517" s="290"/>
      <c r="AD517" s="290"/>
      <c r="AE517" s="290"/>
      <c r="AF517" s="290"/>
      <c r="AG517" s="290"/>
      <c r="AH517" s="290"/>
    </row>
    <row r="518" ht="15.75" customHeight="1">
      <c r="A518" s="290"/>
      <c r="B518" s="290"/>
      <c r="C518" s="291"/>
      <c r="D518" s="290"/>
      <c r="E518" s="292"/>
      <c r="F518" s="290"/>
      <c r="G518" s="292"/>
      <c r="H518" s="290"/>
      <c r="I518" s="292"/>
      <c r="J518" s="290"/>
      <c r="K518" s="292"/>
      <c r="L518" s="290"/>
      <c r="M518" s="292"/>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row>
    <row r="519" ht="15.75" customHeight="1">
      <c r="A519" s="290"/>
      <c r="B519" s="290"/>
      <c r="C519" s="291"/>
      <c r="D519" s="290"/>
      <c r="E519" s="292"/>
      <c r="F519" s="290"/>
      <c r="G519" s="292"/>
      <c r="H519" s="290"/>
      <c r="I519" s="292"/>
      <c r="J519" s="290"/>
      <c r="K519" s="292"/>
      <c r="L519" s="290"/>
      <c r="M519" s="292"/>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row>
    <row r="520" ht="15.75" customHeight="1">
      <c r="A520" s="290"/>
      <c r="B520" s="290"/>
      <c r="C520" s="291"/>
      <c r="D520" s="290"/>
      <c r="E520" s="292"/>
      <c r="F520" s="290"/>
      <c r="G520" s="292"/>
      <c r="H520" s="290"/>
      <c r="I520" s="292"/>
      <c r="J520" s="290"/>
      <c r="K520" s="292"/>
      <c r="L520" s="290"/>
      <c r="M520" s="292"/>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row>
    <row r="521" ht="15.75" customHeight="1">
      <c r="A521" s="290"/>
      <c r="B521" s="290"/>
      <c r="C521" s="291"/>
      <c r="D521" s="290"/>
      <c r="E521" s="292"/>
      <c r="F521" s="290"/>
      <c r="G521" s="292"/>
      <c r="H521" s="290"/>
      <c r="I521" s="292"/>
      <c r="J521" s="290"/>
      <c r="K521" s="292"/>
      <c r="L521" s="290"/>
      <c r="M521" s="292"/>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row>
    <row r="522" ht="15.75" customHeight="1">
      <c r="A522" s="290"/>
      <c r="B522" s="290"/>
      <c r="C522" s="291"/>
      <c r="D522" s="290"/>
      <c r="E522" s="292"/>
      <c r="F522" s="290"/>
      <c r="G522" s="292"/>
      <c r="H522" s="290"/>
      <c r="I522" s="292"/>
      <c r="J522" s="290"/>
      <c r="K522" s="292"/>
      <c r="L522" s="290"/>
      <c r="M522" s="292"/>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row>
    <row r="523" ht="15.75" customHeight="1">
      <c r="A523" s="290"/>
      <c r="B523" s="290"/>
      <c r="C523" s="291"/>
      <c r="D523" s="290"/>
      <c r="E523" s="292"/>
      <c r="F523" s="290"/>
      <c r="G523" s="292"/>
      <c r="H523" s="290"/>
      <c r="I523" s="292"/>
      <c r="J523" s="290"/>
      <c r="K523" s="292"/>
      <c r="L523" s="290"/>
      <c r="M523" s="292"/>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row>
    <row r="524" ht="15.75" customHeight="1">
      <c r="A524" s="290"/>
      <c r="B524" s="290"/>
      <c r="C524" s="291"/>
      <c r="D524" s="290"/>
      <c r="E524" s="292"/>
      <c r="F524" s="290"/>
      <c r="G524" s="292"/>
      <c r="H524" s="290"/>
      <c r="I524" s="292"/>
      <c r="J524" s="290"/>
      <c r="K524" s="292"/>
      <c r="L524" s="290"/>
      <c r="M524" s="292"/>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row>
    <row r="525" ht="15.75" customHeight="1">
      <c r="A525" s="290"/>
      <c r="B525" s="290"/>
      <c r="C525" s="291"/>
      <c r="D525" s="290"/>
      <c r="E525" s="292"/>
      <c r="F525" s="290"/>
      <c r="G525" s="292"/>
      <c r="H525" s="290"/>
      <c r="I525" s="292"/>
      <c r="J525" s="290"/>
      <c r="K525" s="292"/>
      <c r="L525" s="290"/>
      <c r="M525" s="292"/>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row>
    <row r="526" ht="15.75" customHeight="1">
      <c r="A526" s="290"/>
      <c r="B526" s="290"/>
      <c r="C526" s="291"/>
      <c r="D526" s="290"/>
      <c r="E526" s="292"/>
      <c r="F526" s="290"/>
      <c r="G526" s="292"/>
      <c r="H526" s="290"/>
      <c r="I526" s="292"/>
      <c r="J526" s="290"/>
      <c r="K526" s="292"/>
      <c r="L526" s="290"/>
      <c r="M526" s="292"/>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row>
    <row r="527" ht="15.75" customHeight="1">
      <c r="A527" s="290"/>
      <c r="B527" s="290"/>
      <c r="C527" s="291"/>
      <c r="D527" s="290"/>
      <c r="E527" s="292"/>
      <c r="F527" s="290"/>
      <c r="G527" s="292"/>
      <c r="H527" s="290"/>
      <c r="I527" s="292"/>
      <c r="J527" s="290"/>
      <c r="K527" s="292"/>
      <c r="L527" s="290"/>
      <c r="M527" s="292"/>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row>
    <row r="528" ht="15.75" customHeight="1">
      <c r="A528" s="290"/>
      <c r="B528" s="290"/>
      <c r="C528" s="291"/>
      <c r="D528" s="290"/>
      <c r="E528" s="292"/>
      <c r="F528" s="290"/>
      <c r="G528" s="292"/>
      <c r="H528" s="290"/>
      <c r="I528" s="292"/>
      <c r="J528" s="290"/>
      <c r="K528" s="292"/>
      <c r="L528" s="290"/>
      <c r="M528" s="292"/>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row>
    <row r="529" ht="15.75" customHeight="1">
      <c r="A529" s="290"/>
      <c r="B529" s="290"/>
      <c r="C529" s="291"/>
      <c r="D529" s="290"/>
      <c r="E529" s="292"/>
      <c r="F529" s="290"/>
      <c r="G529" s="292"/>
      <c r="H529" s="290"/>
      <c r="I529" s="292"/>
      <c r="J529" s="290"/>
      <c r="K529" s="292"/>
      <c r="L529" s="290"/>
      <c r="M529" s="292"/>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row>
    <row r="530" ht="15.75" customHeight="1">
      <c r="A530" s="290"/>
      <c r="B530" s="290"/>
      <c r="C530" s="291"/>
      <c r="D530" s="290"/>
      <c r="E530" s="292"/>
      <c r="F530" s="290"/>
      <c r="G530" s="292"/>
      <c r="H530" s="290"/>
      <c r="I530" s="292"/>
      <c r="J530" s="290"/>
      <c r="K530" s="292"/>
      <c r="L530" s="290"/>
      <c r="M530" s="292"/>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row>
    <row r="531" ht="15.75" customHeight="1">
      <c r="A531" s="290"/>
      <c r="B531" s="290"/>
      <c r="C531" s="291"/>
      <c r="D531" s="290"/>
      <c r="E531" s="292"/>
      <c r="F531" s="290"/>
      <c r="G531" s="292"/>
      <c r="H531" s="290"/>
      <c r="I531" s="292"/>
      <c r="J531" s="290"/>
      <c r="K531" s="292"/>
      <c r="L531" s="290"/>
      <c r="M531" s="292"/>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row>
    <row r="532" ht="15.75" customHeight="1">
      <c r="A532" s="290"/>
      <c r="B532" s="290"/>
      <c r="C532" s="291"/>
      <c r="D532" s="290"/>
      <c r="E532" s="292"/>
      <c r="F532" s="290"/>
      <c r="G532" s="292"/>
      <c r="H532" s="290"/>
      <c r="I532" s="292"/>
      <c r="J532" s="290"/>
      <c r="K532" s="292"/>
      <c r="L532" s="290"/>
      <c r="M532" s="292"/>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row>
    <row r="533" ht="15.75" customHeight="1">
      <c r="A533" s="290"/>
      <c r="B533" s="290"/>
      <c r="C533" s="291"/>
      <c r="D533" s="290"/>
      <c r="E533" s="292"/>
      <c r="F533" s="290"/>
      <c r="G533" s="292"/>
      <c r="H533" s="290"/>
      <c r="I533" s="292"/>
      <c r="J533" s="290"/>
      <c r="K533" s="292"/>
      <c r="L533" s="290"/>
      <c r="M533" s="292"/>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row>
    <row r="534" ht="15.75" customHeight="1">
      <c r="A534" s="290"/>
      <c r="B534" s="290"/>
      <c r="C534" s="291"/>
      <c r="D534" s="290"/>
      <c r="E534" s="292"/>
      <c r="F534" s="290"/>
      <c r="G534" s="292"/>
      <c r="H534" s="290"/>
      <c r="I534" s="292"/>
      <c r="J534" s="290"/>
      <c r="K534" s="292"/>
      <c r="L534" s="290"/>
      <c r="M534" s="292"/>
      <c r="N534" s="290"/>
      <c r="O534" s="290"/>
      <c r="P534" s="290"/>
      <c r="Q534" s="290"/>
      <c r="R534" s="290"/>
      <c r="S534" s="290"/>
      <c r="T534" s="290"/>
      <c r="U534" s="290"/>
      <c r="V534" s="290"/>
      <c r="W534" s="290"/>
      <c r="X534" s="290"/>
      <c r="Y534" s="290"/>
      <c r="Z534" s="290"/>
      <c r="AA534" s="290"/>
      <c r="AB534" s="290"/>
      <c r="AC534" s="290"/>
      <c r="AD534" s="290"/>
      <c r="AE534" s="290"/>
      <c r="AF534" s="290"/>
      <c r="AG534" s="290"/>
      <c r="AH534" s="290"/>
    </row>
    <row r="535" ht="15.75" customHeight="1">
      <c r="A535" s="290"/>
      <c r="B535" s="290"/>
      <c r="C535" s="291"/>
      <c r="D535" s="290"/>
      <c r="E535" s="292"/>
      <c r="F535" s="290"/>
      <c r="G535" s="292"/>
      <c r="H535" s="290"/>
      <c r="I535" s="292"/>
      <c r="J535" s="290"/>
      <c r="K535" s="292"/>
      <c r="L535" s="290"/>
      <c r="M535" s="292"/>
      <c r="N535" s="290"/>
      <c r="O535" s="290"/>
      <c r="P535" s="290"/>
      <c r="Q535" s="290"/>
      <c r="R535" s="290"/>
      <c r="S535" s="290"/>
      <c r="T535" s="290"/>
      <c r="U535" s="290"/>
      <c r="V535" s="290"/>
      <c r="W535" s="290"/>
      <c r="X535" s="290"/>
      <c r="Y535" s="290"/>
      <c r="Z535" s="290"/>
      <c r="AA535" s="290"/>
      <c r="AB535" s="290"/>
      <c r="AC535" s="290"/>
      <c r="AD535" s="290"/>
      <c r="AE535" s="290"/>
      <c r="AF535" s="290"/>
      <c r="AG535" s="290"/>
      <c r="AH535" s="290"/>
    </row>
    <row r="536" ht="15.75" customHeight="1">
      <c r="A536" s="290"/>
      <c r="B536" s="290"/>
      <c r="C536" s="291"/>
      <c r="D536" s="290"/>
      <c r="E536" s="292"/>
      <c r="F536" s="290"/>
      <c r="G536" s="292"/>
      <c r="H536" s="290"/>
      <c r="I536" s="292"/>
      <c r="J536" s="290"/>
      <c r="K536" s="292"/>
      <c r="L536" s="290"/>
      <c r="M536" s="292"/>
      <c r="N536" s="290"/>
      <c r="O536" s="290"/>
      <c r="P536" s="290"/>
      <c r="Q536" s="290"/>
      <c r="R536" s="290"/>
      <c r="S536" s="290"/>
      <c r="T536" s="290"/>
      <c r="U536" s="290"/>
      <c r="V536" s="290"/>
      <c r="W536" s="290"/>
      <c r="X536" s="290"/>
      <c r="Y536" s="290"/>
      <c r="Z536" s="290"/>
      <c r="AA536" s="290"/>
      <c r="AB536" s="290"/>
      <c r="AC536" s="290"/>
      <c r="AD536" s="290"/>
      <c r="AE536" s="290"/>
      <c r="AF536" s="290"/>
      <c r="AG536" s="290"/>
      <c r="AH536" s="290"/>
    </row>
    <row r="537" ht="15.75" customHeight="1">
      <c r="A537" s="290"/>
      <c r="B537" s="290"/>
      <c r="C537" s="291"/>
      <c r="D537" s="290"/>
      <c r="E537" s="292"/>
      <c r="F537" s="290"/>
      <c r="G537" s="292"/>
      <c r="H537" s="290"/>
      <c r="I537" s="292"/>
      <c r="J537" s="290"/>
      <c r="K537" s="292"/>
      <c r="L537" s="290"/>
      <c r="M537" s="292"/>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row>
    <row r="538" ht="15.75" customHeight="1">
      <c r="A538" s="290"/>
      <c r="B538" s="290"/>
      <c r="C538" s="291"/>
      <c r="D538" s="290"/>
      <c r="E538" s="292"/>
      <c r="F538" s="290"/>
      <c r="G538" s="292"/>
      <c r="H538" s="290"/>
      <c r="I538" s="292"/>
      <c r="J538" s="290"/>
      <c r="K538" s="292"/>
      <c r="L538" s="290"/>
      <c r="M538" s="292"/>
      <c r="N538" s="290"/>
      <c r="O538" s="290"/>
      <c r="P538" s="290"/>
      <c r="Q538" s="290"/>
      <c r="R538" s="290"/>
      <c r="S538" s="290"/>
      <c r="T538" s="290"/>
      <c r="U538" s="290"/>
      <c r="V538" s="290"/>
      <c r="W538" s="290"/>
      <c r="X538" s="290"/>
      <c r="Y538" s="290"/>
      <c r="Z538" s="290"/>
      <c r="AA538" s="290"/>
      <c r="AB538" s="290"/>
      <c r="AC538" s="290"/>
      <c r="AD538" s="290"/>
      <c r="AE538" s="290"/>
      <c r="AF538" s="290"/>
      <c r="AG538" s="290"/>
      <c r="AH538" s="290"/>
    </row>
    <row r="539" ht="15.75" customHeight="1">
      <c r="A539" s="290"/>
      <c r="B539" s="290"/>
      <c r="C539" s="291"/>
      <c r="D539" s="290"/>
      <c r="E539" s="292"/>
      <c r="F539" s="290"/>
      <c r="G539" s="292"/>
      <c r="H539" s="290"/>
      <c r="I539" s="292"/>
      <c r="J539" s="290"/>
      <c r="K539" s="292"/>
      <c r="L539" s="290"/>
      <c r="M539" s="292"/>
      <c r="N539" s="290"/>
      <c r="O539" s="290"/>
      <c r="P539" s="290"/>
      <c r="Q539" s="290"/>
      <c r="R539" s="290"/>
      <c r="S539" s="290"/>
      <c r="T539" s="290"/>
      <c r="U539" s="290"/>
      <c r="V539" s="290"/>
      <c r="W539" s="290"/>
      <c r="X539" s="290"/>
      <c r="Y539" s="290"/>
      <c r="Z539" s="290"/>
      <c r="AA539" s="290"/>
      <c r="AB539" s="290"/>
      <c r="AC539" s="290"/>
      <c r="AD539" s="290"/>
      <c r="AE539" s="290"/>
      <c r="AF539" s="290"/>
      <c r="AG539" s="290"/>
      <c r="AH539" s="290"/>
    </row>
    <row r="540" ht="15.75" customHeight="1">
      <c r="A540" s="290"/>
      <c r="B540" s="290"/>
      <c r="C540" s="291"/>
      <c r="D540" s="290"/>
      <c r="E540" s="292"/>
      <c r="F540" s="290"/>
      <c r="G540" s="292"/>
      <c r="H540" s="290"/>
      <c r="I540" s="292"/>
      <c r="J540" s="290"/>
      <c r="K540" s="292"/>
      <c r="L540" s="290"/>
      <c r="M540" s="292"/>
      <c r="N540" s="290"/>
      <c r="O540" s="290"/>
      <c r="P540" s="290"/>
      <c r="Q540" s="290"/>
      <c r="R540" s="290"/>
      <c r="S540" s="290"/>
      <c r="T540" s="290"/>
      <c r="U540" s="290"/>
      <c r="V540" s="290"/>
      <c r="W540" s="290"/>
      <c r="X540" s="290"/>
      <c r="Y540" s="290"/>
      <c r="Z540" s="290"/>
      <c r="AA540" s="290"/>
      <c r="AB540" s="290"/>
      <c r="AC540" s="290"/>
      <c r="AD540" s="290"/>
      <c r="AE540" s="290"/>
      <c r="AF540" s="290"/>
      <c r="AG540" s="290"/>
      <c r="AH540" s="290"/>
    </row>
    <row r="541" ht="15.75" customHeight="1">
      <c r="A541" s="290"/>
      <c r="B541" s="290"/>
      <c r="C541" s="291"/>
      <c r="D541" s="290"/>
      <c r="E541" s="292"/>
      <c r="F541" s="290"/>
      <c r="G541" s="292"/>
      <c r="H541" s="290"/>
      <c r="I541" s="292"/>
      <c r="J541" s="290"/>
      <c r="K541" s="292"/>
      <c r="L541" s="290"/>
      <c r="M541" s="292"/>
      <c r="N541" s="290"/>
      <c r="O541" s="290"/>
      <c r="P541" s="290"/>
      <c r="Q541" s="290"/>
      <c r="R541" s="290"/>
      <c r="S541" s="290"/>
      <c r="T541" s="290"/>
      <c r="U541" s="290"/>
      <c r="V541" s="290"/>
      <c r="W541" s="290"/>
      <c r="X541" s="290"/>
      <c r="Y541" s="290"/>
      <c r="Z541" s="290"/>
      <c r="AA541" s="290"/>
      <c r="AB541" s="290"/>
      <c r="AC541" s="290"/>
      <c r="AD541" s="290"/>
      <c r="AE541" s="290"/>
      <c r="AF541" s="290"/>
      <c r="AG541" s="290"/>
      <c r="AH541" s="290"/>
    </row>
    <row r="542" ht="15.75" customHeight="1">
      <c r="A542" s="290"/>
      <c r="B542" s="290"/>
      <c r="C542" s="291"/>
      <c r="D542" s="290"/>
      <c r="E542" s="292"/>
      <c r="F542" s="290"/>
      <c r="G542" s="292"/>
      <c r="H542" s="290"/>
      <c r="I542" s="292"/>
      <c r="J542" s="290"/>
      <c r="K542" s="292"/>
      <c r="L542" s="290"/>
      <c r="M542" s="292"/>
      <c r="N542" s="290"/>
      <c r="O542" s="290"/>
      <c r="P542" s="290"/>
      <c r="Q542" s="290"/>
      <c r="R542" s="290"/>
      <c r="S542" s="290"/>
      <c r="T542" s="290"/>
      <c r="U542" s="290"/>
      <c r="V542" s="290"/>
      <c r="W542" s="290"/>
      <c r="X542" s="290"/>
      <c r="Y542" s="290"/>
      <c r="Z542" s="290"/>
      <c r="AA542" s="290"/>
      <c r="AB542" s="290"/>
      <c r="AC542" s="290"/>
      <c r="AD542" s="290"/>
      <c r="AE542" s="290"/>
      <c r="AF542" s="290"/>
      <c r="AG542" s="290"/>
      <c r="AH542" s="290"/>
    </row>
    <row r="543" ht="15.75" customHeight="1">
      <c r="A543" s="290"/>
      <c r="B543" s="290"/>
      <c r="C543" s="291"/>
      <c r="D543" s="290"/>
      <c r="E543" s="292"/>
      <c r="F543" s="290"/>
      <c r="G543" s="292"/>
      <c r="H543" s="290"/>
      <c r="I543" s="292"/>
      <c r="J543" s="290"/>
      <c r="K543" s="292"/>
      <c r="L543" s="290"/>
      <c r="M543" s="292"/>
      <c r="N543" s="290"/>
      <c r="O543" s="290"/>
      <c r="P543" s="290"/>
      <c r="Q543" s="290"/>
      <c r="R543" s="290"/>
      <c r="S543" s="290"/>
      <c r="T543" s="290"/>
      <c r="U543" s="290"/>
      <c r="V543" s="290"/>
      <c r="W543" s="290"/>
      <c r="X543" s="290"/>
      <c r="Y543" s="290"/>
      <c r="Z543" s="290"/>
      <c r="AA543" s="290"/>
      <c r="AB543" s="290"/>
      <c r="AC543" s="290"/>
      <c r="AD543" s="290"/>
      <c r="AE543" s="290"/>
      <c r="AF543" s="290"/>
      <c r="AG543" s="290"/>
      <c r="AH543" s="290"/>
    </row>
    <row r="544" ht="15.75" customHeight="1">
      <c r="A544" s="290"/>
      <c r="B544" s="290"/>
      <c r="C544" s="291"/>
      <c r="D544" s="290"/>
      <c r="E544" s="292"/>
      <c r="F544" s="290"/>
      <c r="G544" s="292"/>
      <c r="H544" s="290"/>
      <c r="I544" s="292"/>
      <c r="J544" s="290"/>
      <c r="K544" s="292"/>
      <c r="L544" s="290"/>
      <c r="M544" s="292"/>
      <c r="N544" s="290"/>
      <c r="O544" s="290"/>
      <c r="P544" s="290"/>
      <c r="Q544" s="290"/>
      <c r="R544" s="290"/>
      <c r="S544" s="290"/>
      <c r="T544" s="290"/>
      <c r="U544" s="290"/>
      <c r="V544" s="290"/>
      <c r="W544" s="290"/>
      <c r="X544" s="290"/>
      <c r="Y544" s="290"/>
      <c r="Z544" s="290"/>
      <c r="AA544" s="290"/>
      <c r="AB544" s="290"/>
      <c r="AC544" s="290"/>
      <c r="AD544" s="290"/>
      <c r="AE544" s="290"/>
      <c r="AF544" s="290"/>
      <c r="AG544" s="290"/>
      <c r="AH544" s="290"/>
    </row>
    <row r="545" ht="15.75" customHeight="1">
      <c r="A545" s="290"/>
      <c r="B545" s="290"/>
      <c r="C545" s="291"/>
      <c r="D545" s="290"/>
      <c r="E545" s="292"/>
      <c r="F545" s="290"/>
      <c r="G545" s="292"/>
      <c r="H545" s="290"/>
      <c r="I545" s="292"/>
      <c r="J545" s="290"/>
      <c r="K545" s="292"/>
      <c r="L545" s="290"/>
      <c r="M545" s="292"/>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row>
    <row r="546" ht="15.75" customHeight="1">
      <c r="A546" s="290"/>
      <c r="B546" s="290"/>
      <c r="C546" s="291"/>
      <c r="D546" s="290"/>
      <c r="E546" s="292"/>
      <c r="F546" s="290"/>
      <c r="G546" s="292"/>
      <c r="H546" s="290"/>
      <c r="I546" s="292"/>
      <c r="J546" s="290"/>
      <c r="K546" s="292"/>
      <c r="L546" s="290"/>
      <c r="M546" s="292"/>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row>
    <row r="547" ht="15.75" customHeight="1">
      <c r="A547" s="290"/>
      <c r="B547" s="290"/>
      <c r="C547" s="291"/>
      <c r="D547" s="290"/>
      <c r="E547" s="292"/>
      <c r="F547" s="290"/>
      <c r="G547" s="292"/>
      <c r="H547" s="290"/>
      <c r="I547" s="292"/>
      <c r="J547" s="290"/>
      <c r="K547" s="292"/>
      <c r="L547" s="290"/>
      <c r="M547" s="292"/>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row>
    <row r="548" ht="15.75" customHeight="1">
      <c r="A548" s="290"/>
      <c r="B548" s="290"/>
      <c r="C548" s="291"/>
      <c r="D548" s="290"/>
      <c r="E548" s="292"/>
      <c r="F548" s="290"/>
      <c r="G548" s="292"/>
      <c r="H548" s="290"/>
      <c r="I548" s="292"/>
      <c r="J548" s="290"/>
      <c r="K548" s="292"/>
      <c r="L548" s="290"/>
      <c r="M548" s="292"/>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row>
    <row r="549" ht="15.75" customHeight="1">
      <c r="A549" s="290"/>
      <c r="B549" s="290"/>
      <c r="C549" s="291"/>
      <c r="D549" s="290"/>
      <c r="E549" s="292"/>
      <c r="F549" s="290"/>
      <c r="G549" s="292"/>
      <c r="H549" s="290"/>
      <c r="I549" s="292"/>
      <c r="J549" s="290"/>
      <c r="K549" s="292"/>
      <c r="L549" s="290"/>
      <c r="M549" s="292"/>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row>
    <row r="550" ht="15.75" customHeight="1">
      <c r="A550" s="290"/>
      <c r="B550" s="290"/>
      <c r="C550" s="291"/>
      <c r="D550" s="290"/>
      <c r="E550" s="292"/>
      <c r="F550" s="290"/>
      <c r="G550" s="292"/>
      <c r="H550" s="290"/>
      <c r="I550" s="292"/>
      <c r="J550" s="290"/>
      <c r="K550" s="292"/>
      <c r="L550" s="290"/>
      <c r="M550" s="292"/>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row>
    <row r="551" ht="15.75" customHeight="1">
      <c r="A551" s="290"/>
      <c r="B551" s="290"/>
      <c r="C551" s="291"/>
      <c r="D551" s="290"/>
      <c r="E551" s="292"/>
      <c r="F551" s="290"/>
      <c r="G551" s="292"/>
      <c r="H551" s="290"/>
      <c r="I551" s="292"/>
      <c r="J551" s="290"/>
      <c r="K551" s="292"/>
      <c r="L551" s="290"/>
      <c r="M551" s="292"/>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row>
    <row r="552" ht="15.75" customHeight="1">
      <c r="A552" s="290"/>
      <c r="B552" s="290"/>
      <c r="C552" s="291"/>
      <c r="D552" s="290"/>
      <c r="E552" s="292"/>
      <c r="F552" s="290"/>
      <c r="G552" s="292"/>
      <c r="H552" s="290"/>
      <c r="I552" s="292"/>
      <c r="J552" s="290"/>
      <c r="K552" s="292"/>
      <c r="L552" s="290"/>
      <c r="M552" s="292"/>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row>
    <row r="553" ht="15.75" customHeight="1">
      <c r="A553" s="290"/>
      <c r="B553" s="290"/>
      <c r="C553" s="291"/>
      <c r="D553" s="290"/>
      <c r="E553" s="292"/>
      <c r="F553" s="290"/>
      <c r="G553" s="292"/>
      <c r="H553" s="290"/>
      <c r="I553" s="292"/>
      <c r="J553" s="290"/>
      <c r="K553" s="292"/>
      <c r="L553" s="290"/>
      <c r="M553" s="292"/>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row>
    <row r="554" ht="15.75" customHeight="1">
      <c r="A554" s="290"/>
      <c r="B554" s="290"/>
      <c r="C554" s="291"/>
      <c r="D554" s="290"/>
      <c r="E554" s="292"/>
      <c r="F554" s="290"/>
      <c r="G554" s="292"/>
      <c r="H554" s="290"/>
      <c r="I554" s="292"/>
      <c r="J554" s="290"/>
      <c r="K554" s="292"/>
      <c r="L554" s="290"/>
      <c r="M554" s="292"/>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row>
    <row r="555" ht="15.75" customHeight="1">
      <c r="A555" s="290"/>
      <c r="B555" s="290"/>
      <c r="C555" s="291"/>
      <c r="D555" s="290"/>
      <c r="E555" s="292"/>
      <c r="F555" s="290"/>
      <c r="G555" s="292"/>
      <c r="H555" s="290"/>
      <c r="I555" s="292"/>
      <c r="J555" s="290"/>
      <c r="K555" s="292"/>
      <c r="L555" s="290"/>
      <c r="M555" s="292"/>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row>
    <row r="556" ht="15.75" customHeight="1">
      <c r="A556" s="290"/>
      <c r="B556" s="290"/>
      <c r="C556" s="291"/>
      <c r="D556" s="290"/>
      <c r="E556" s="292"/>
      <c r="F556" s="290"/>
      <c r="G556" s="292"/>
      <c r="H556" s="290"/>
      <c r="I556" s="292"/>
      <c r="J556" s="290"/>
      <c r="K556" s="292"/>
      <c r="L556" s="290"/>
      <c r="M556" s="292"/>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row>
    <row r="557" ht="15.75" customHeight="1">
      <c r="A557" s="290"/>
      <c r="B557" s="290"/>
      <c r="C557" s="291"/>
      <c r="D557" s="290"/>
      <c r="E557" s="292"/>
      <c r="F557" s="290"/>
      <c r="G557" s="292"/>
      <c r="H557" s="290"/>
      <c r="I557" s="292"/>
      <c r="J557" s="290"/>
      <c r="K557" s="292"/>
      <c r="L557" s="290"/>
      <c r="M557" s="292"/>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row>
    <row r="558" ht="15.75" customHeight="1">
      <c r="A558" s="290"/>
      <c r="B558" s="290"/>
      <c r="C558" s="291"/>
      <c r="D558" s="290"/>
      <c r="E558" s="292"/>
      <c r="F558" s="290"/>
      <c r="G558" s="292"/>
      <c r="H558" s="290"/>
      <c r="I558" s="292"/>
      <c r="J558" s="290"/>
      <c r="K558" s="292"/>
      <c r="L558" s="290"/>
      <c r="M558" s="292"/>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row>
    <row r="559" ht="15.75" customHeight="1">
      <c r="A559" s="290"/>
      <c r="B559" s="290"/>
      <c r="C559" s="291"/>
      <c r="D559" s="290"/>
      <c r="E559" s="292"/>
      <c r="F559" s="290"/>
      <c r="G559" s="292"/>
      <c r="H559" s="290"/>
      <c r="I559" s="292"/>
      <c r="J559" s="290"/>
      <c r="K559" s="292"/>
      <c r="L559" s="290"/>
      <c r="M559" s="292"/>
      <c r="N559" s="290"/>
      <c r="O559" s="290"/>
      <c r="P559" s="290"/>
      <c r="Q559" s="290"/>
      <c r="R559" s="290"/>
      <c r="S559" s="290"/>
      <c r="T559" s="290"/>
      <c r="U559" s="290"/>
      <c r="V559" s="290"/>
      <c r="W559" s="290"/>
      <c r="X559" s="290"/>
      <c r="Y559" s="290"/>
      <c r="Z559" s="290"/>
      <c r="AA559" s="290"/>
      <c r="AB559" s="290"/>
      <c r="AC559" s="290"/>
      <c r="AD559" s="290"/>
      <c r="AE559" s="290"/>
      <c r="AF559" s="290"/>
      <c r="AG559" s="290"/>
      <c r="AH559" s="290"/>
    </row>
    <row r="560" ht="15.75" customHeight="1">
      <c r="A560" s="290"/>
      <c r="B560" s="290"/>
      <c r="C560" s="291"/>
      <c r="D560" s="290"/>
      <c r="E560" s="292"/>
      <c r="F560" s="290"/>
      <c r="G560" s="292"/>
      <c r="H560" s="290"/>
      <c r="I560" s="292"/>
      <c r="J560" s="290"/>
      <c r="K560" s="292"/>
      <c r="L560" s="290"/>
      <c r="M560" s="292"/>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row>
    <row r="561" ht="15.75" customHeight="1">
      <c r="A561" s="290"/>
      <c r="B561" s="290"/>
      <c r="C561" s="291"/>
      <c r="D561" s="290"/>
      <c r="E561" s="292"/>
      <c r="F561" s="290"/>
      <c r="G561" s="292"/>
      <c r="H561" s="290"/>
      <c r="I561" s="292"/>
      <c r="J561" s="290"/>
      <c r="K561" s="292"/>
      <c r="L561" s="290"/>
      <c r="M561" s="292"/>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row>
    <row r="562" ht="15.75" customHeight="1">
      <c r="A562" s="290"/>
      <c r="B562" s="290"/>
      <c r="C562" s="291"/>
      <c r="D562" s="290"/>
      <c r="E562" s="292"/>
      <c r="F562" s="290"/>
      <c r="G562" s="292"/>
      <c r="H562" s="290"/>
      <c r="I562" s="292"/>
      <c r="J562" s="290"/>
      <c r="K562" s="292"/>
      <c r="L562" s="290"/>
      <c r="M562" s="292"/>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row>
    <row r="563" ht="15.75" customHeight="1">
      <c r="A563" s="290"/>
      <c r="B563" s="290"/>
      <c r="C563" s="291"/>
      <c r="D563" s="290"/>
      <c r="E563" s="292"/>
      <c r="F563" s="290"/>
      <c r="G563" s="292"/>
      <c r="H563" s="290"/>
      <c r="I563" s="292"/>
      <c r="J563" s="290"/>
      <c r="K563" s="292"/>
      <c r="L563" s="290"/>
      <c r="M563" s="292"/>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row>
    <row r="564" ht="15.75" customHeight="1">
      <c r="A564" s="290"/>
      <c r="B564" s="290"/>
      <c r="C564" s="291"/>
      <c r="D564" s="290"/>
      <c r="E564" s="292"/>
      <c r="F564" s="290"/>
      <c r="G564" s="292"/>
      <c r="H564" s="290"/>
      <c r="I564" s="292"/>
      <c r="J564" s="290"/>
      <c r="K564" s="292"/>
      <c r="L564" s="290"/>
      <c r="M564" s="292"/>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row>
    <row r="565" ht="15.75" customHeight="1">
      <c r="A565" s="290"/>
      <c r="B565" s="290"/>
      <c r="C565" s="291"/>
      <c r="D565" s="290"/>
      <c r="E565" s="292"/>
      <c r="F565" s="290"/>
      <c r="G565" s="292"/>
      <c r="H565" s="290"/>
      <c r="I565" s="292"/>
      <c r="J565" s="290"/>
      <c r="K565" s="292"/>
      <c r="L565" s="290"/>
      <c r="M565" s="292"/>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row>
    <row r="566" ht="15.75" customHeight="1">
      <c r="A566" s="290"/>
      <c r="B566" s="290"/>
      <c r="C566" s="291"/>
      <c r="D566" s="290"/>
      <c r="E566" s="292"/>
      <c r="F566" s="290"/>
      <c r="G566" s="292"/>
      <c r="H566" s="290"/>
      <c r="I566" s="292"/>
      <c r="J566" s="290"/>
      <c r="K566" s="292"/>
      <c r="L566" s="290"/>
      <c r="M566" s="292"/>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row>
    <row r="567" ht="15.75" customHeight="1">
      <c r="A567" s="290"/>
      <c r="B567" s="290"/>
      <c r="C567" s="291"/>
      <c r="D567" s="290"/>
      <c r="E567" s="292"/>
      <c r="F567" s="290"/>
      <c r="G567" s="292"/>
      <c r="H567" s="290"/>
      <c r="I567" s="292"/>
      <c r="J567" s="290"/>
      <c r="K567" s="292"/>
      <c r="L567" s="290"/>
      <c r="M567" s="292"/>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row>
    <row r="568" ht="15.75" customHeight="1">
      <c r="A568" s="290"/>
      <c r="B568" s="290"/>
      <c r="C568" s="291"/>
      <c r="D568" s="290"/>
      <c r="E568" s="292"/>
      <c r="F568" s="290"/>
      <c r="G568" s="292"/>
      <c r="H568" s="290"/>
      <c r="I568" s="292"/>
      <c r="J568" s="290"/>
      <c r="K568" s="292"/>
      <c r="L568" s="290"/>
      <c r="M568" s="292"/>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row>
    <row r="569" ht="15.75" customHeight="1">
      <c r="A569" s="290"/>
      <c r="B569" s="290"/>
      <c r="C569" s="291"/>
      <c r="D569" s="290"/>
      <c r="E569" s="292"/>
      <c r="F569" s="290"/>
      <c r="G569" s="292"/>
      <c r="H569" s="290"/>
      <c r="I569" s="292"/>
      <c r="J569" s="290"/>
      <c r="K569" s="292"/>
      <c r="L569" s="290"/>
      <c r="M569" s="292"/>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row>
    <row r="570" ht="15.75" customHeight="1">
      <c r="A570" s="290"/>
      <c r="B570" s="290"/>
      <c r="C570" s="291"/>
      <c r="D570" s="290"/>
      <c r="E570" s="292"/>
      <c r="F570" s="290"/>
      <c r="G570" s="292"/>
      <c r="H570" s="290"/>
      <c r="I570" s="292"/>
      <c r="J570" s="290"/>
      <c r="K570" s="292"/>
      <c r="L570" s="290"/>
      <c r="M570" s="292"/>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row>
    <row r="571" ht="15.75" customHeight="1">
      <c r="A571" s="290"/>
      <c r="B571" s="290"/>
      <c r="C571" s="291"/>
      <c r="D571" s="290"/>
      <c r="E571" s="292"/>
      <c r="F571" s="290"/>
      <c r="G571" s="292"/>
      <c r="H571" s="290"/>
      <c r="I571" s="292"/>
      <c r="J571" s="290"/>
      <c r="K571" s="292"/>
      <c r="L571" s="290"/>
      <c r="M571" s="292"/>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row>
    <row r="572" ht="15.75" customHeight="1">
      <c r="A572" s="290"/>
      <c r="B572" s="290"/>
      <c r="C572" s="291"/>
      <c r="D572" s="290"/>
      <c r="E572" s="292"/>
      <c r="F572" s="290"/>
      <c r="G572" s="292"/>
      <c r="H572" s="290"/>
      <c r="I572" s="292"/>
      <c r="J572" s="290"/>
      <c r="K572" s="292"/>
      <c r="L572" s="290"/>
      <c r="M572" s="292"/>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row>
    <row r="573" ht="15.75" customHeight="1">
      <c r="A573" s="290"/>
      <c r="B573" s="290"/>
      <c r="C573" s="291"/>
      <c r="D573" s="290"/>
      <c r="E573" s="292"/>
      <c r="F573" s="290"/>
      <c r="G573" s="292"/>
      <c r="H573" s="290"/>
      <c r="I573" s="292"/>
      <c r="J573" s="290"/>
      <c r="K573" s="292"/>
      <c r="L573" s="290"/>
      <c r="M573" s="292"/>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row>
    <row r="574" ht="15.75" customHeight="1">
      <c r="A574" s="290"/>
      <c r="B574" s="290"/>
      <c r="C574" s="291"/>
      <c r="D574" s="290"/>
      <c r="E574" s="292"/>
      <c r="F574" s="290"/>
      <c r="G574" s="292"/>
      <c r="H574" s="290"/>
      <c r="I574" s="292"/>
      <c r="J574" s="290"/>
      <c r="K574" s="292"/>
      <c r="L574" s="290"/>
      <c r="M574" s="292"/>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row>
    <row r="575" ht="15.75" customHeight="1">
      <c r="A575" s="290"/>
      <c r="B575" s="290"/>
      <c r="C575" s="291"/>
      <c r="D575" s="290"/>
      <c r="E575" s="292"/>
      <c r="F575" s="290"/>
      <c r="G575" s="292"/>
      <c r="H575" s="290"/>
      <c r="I575" s="292"/>
      <c r="J575" s="290"/>
      <c r="K575" s="292"/>
      <c r="L575" s="290"/>
      <c r="M575" s="292"/>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row>
    <row r="576" ht="15.75" customHeight="1">
      <c r="A576" s="290"/>
      <c r="B576" s="290"/>
      <c r="C576" s="291"/>
      <c r="D576" s="290"/>
      <c r="E576" s="292"/>
      <c r="F576" s="290"/>
      <c r="G576" s="292"/>
      <c r="H576" s="290"/>
      <c r="I576" s="292"/>
      <c r="J576" s="290"/>
      <c r="K576" s="292"/>
      <c r="L576" s="290"/>
      <c r="M576" s="292"/>
      <c r="N576" s="290"/>
      <c r="O576" s="290"/>
      <c r="P576" s="290"/>
      <c r="Q576" s="290"/>
      <c r="R576" s="290"/>
      <c r="S576" s="290"/>
      <c r="T576" s="290"/>
      <c r="U576" s="290"/>
      <c r="V576" s="290"/>
      <c r="W576" s="290"/>
      <c r="X576" s="290"/>
      <c r="Y576" s="290"/>
      <c r="Z576" s="290"/>
      <c r="AA576" s="290"/>
      <c r="AB576" s="290"/>
      <c r="AC576" s="290"/>
      <c r="AD576" s="290"/>
      <c r="AE576" s="290"/>
      <c r="AF576" s="290"/>
      <c r="AG576" s="290"/>
      <c r="AH576" s="290"/>
    </row>
    <row r="577" ht="15.75" customHeight="1">
      <c r="A577" s="290"/>
      <c r="B577" s="290"/>
      <c r="C577" s="291"/>
      <c r="D577" s="290"/>
      <c r="E577" s="292"/>
      <c r="F577" s="290"/>
      <c r="G577" s="292"/>
      <c r="H577" s="290"/>
      <c r="I577" s="292"/>
      <c r="J577" s="290"/>
      <c r="K577" s="292"/>
      <c r="L577" s="290"/>
      <c r="M577" s="292"/>
      <c r="N577" s="290"/>
      <c r="O577" s="290"/>
      <c r="P577" s="290"/>
      <c r="Q577" s="290"/>
      <c r="R577" s="290"/>
      <c r="S577" s="290"/>
      <c r="T577" s="290"/>
      <c r="U577" s="290"/>
      <c r="V577" s="290"/>
      <c r="W577" s="290"/>
      <c r="X577" s="290"/>
      <c r="Y577" s="290"/>
      <c r="Z577" s="290"/>
      <c r="AA577" s="290"/>
      <c r="AB577" s="290"/>
      <c r="AC577" s="290"/>
      <c r="AD577" s="290"/>
      <c r="AE577" s="290"/>
      <c r="AF577" s="290"/>
      <c r="AG577" s="290"/>
      <c r="AH577" s="290"/>
    </row>
    <row r="578" ht="15.75" customHeight="1">
      <c r="A578" s="290"/>
      <c r="B578" s="290"/>
      <c r="C578" s="291"/>
      <c r="D578" s="290"/>
      <c r="E578" s="292"/>
      <c r="F578" s="290"/>
      <c r="G578" s="292"/>
      <c r="H578" s="290"/>
      <c r="I578" s="292"/>
      <c r="J578" s="290"/>
      <c r="K578" s="292"/>
      <c r="L578" s="290"/>
      <c r="M578" s="292"/>
      <c r="N578" s="290"/>
      <c r="O578" s="290"/>
      <c r="P578" s="290"/>
      <c r="Q578" s="290"/>
      <c r="R578" s="290"/>
      <c r="S578" s="290"/>
      <c r="T578" s="290"/>
      <c r="U578" s="290"/>
      <c r="V578" s="290"/>
      <c r="W578" s="290"/>
      <c r="X578" s="290"/>
      <c r="Y578" s="290"/>
      <c r="Z578" s="290"/>
      <c r="AA578" s="290"/>
      <c r="AB578" s="290"/>
      <c r="AC578" s="290"/>
      <c r="AD578" s="290"/>
      <c r="AE578" s="290"/>
      <c r="AF578" s="290"/>
      <c r="AG578" s="290"/>
      <c r="AH578" s="290"/>
    </row>
    <row r="579" ht="15.75" customHeight="1">
      <c r="A579" s="290"/>
      <c r="B579" s="290"/>
      <c r="C579" s="291"/>
      <c r="D579" s="290"/>
      <c r="E579" s="292"/>
      <c r="F579" s="290"/>
      <c r="G579" s="292"/>
      <c r="H579" s="290"/>
      <c r="I579" s="292"/>
      <c r="J579" s="290"/>
      <c r="K579" s="292"/>
      <c r="L579" s="290"/>
      <c r="M579" s="292"/>
      <c r="N579" s="290"/>
      <c r="O579" s="290"/>
      <c r="P579" s="290"/>
      <c r="Q579" s="290"/>
      <c r="R579" s="290"/>
      <c r="S579" s="290"/>
      <c r="T579" s="290"/>
      <c r="U579" s="290"/>
      <c r="V579" s="290"/>
      <c r="W579" s="290"/>
      <c r="X579" s="290"/>
      <c r="Y579" s="290"/>
      <c r="Z579" s="290"/>
      <c r="AA579" s="290"/>
      <c r="AB579" s="290"/>
      <c r="AC579" s="290"/>
      <c r="AD579" s="290"/>
      <c r="AE579" s="290"/>
      <c r="AF579" s="290"/>
      <c r="AG579" s="290"/>
      <c r="AH579" s="290"/>
    </row>
    <row r="580" ht="15.75" customHeight="1">
      <c r="A580" s="290"/>
      <c r="B580" s="290"/>
      <c r="C580" s="291"/>
      <c r="D580" s="290"/>
      <c r="E580" s="292"/>
      <c r="F580" s="290"/>
      <c r="G580" s="292"/>
      <c r="H580" s="290"/>
      <c r="I580" s="292"/>
      <c r="J580" s="290"/>
      <c r="K580" s="292"/>
      <c r="L580" s="290"/>
      <c r="M580" s="292"/>
      <c r="N580" s="290"/>
      <c r="O580" s="290"/>
      <c r="P580" s="290"/>
      <c r="Q580" s="290"/>
      <c r="R580" s="290"/>
      <c r="S580" s="290"/>
      <c r="T580" s="290"/>
      <c r="U580" s="290"/>
      <c r="V580" s="290"/>
      <c r="W580" s="290"/>
      <c r="X580" s="290"/>
      <c r="Y580" s="290"/>
      <c r="Z580" s="290"/>
      <c r="AA580" s="290"/>
      <c r="AB580" s="290"/>
      <c r="AC580" s="290"/>
      <c r="AD580" s="290"/>
      <c r="AE580" s="290"/>
      <c r="AF580" s="290"/>
      <c r="AG580" s="290"/>
      <c r="AH580" s="290"/>
    </row>
    <row r="581" ht="15.75" customHeight="1">
      <c r="A581" s="290"/>
      <c r="B581" s="290"/>
      <c r="C581" s="291"/>
      <c r="D581" s="290"/>
      <c r="E581" s="292"/>
      <c r="F581" s="290"/>
      <c r="G581" s="292"/>
      <c r="H581" s="290"/>
      <c r="I581" s="292"/>
      <c r="J581" s="290"/>
      <c r="K581" s="292"/>
      <c r="L581" s="290"/>
      <c r="M581" s="292"/>
      <c r="N581" s="290"/>
      <c r="O581" s="290"/>
      <c r="P581" s="290"/>
      <c r="Q581" s="290"/>
      <c r="R581" s="290"/>
      <c r="S581" s="290"/>
      <c r="T581" s="290"/>
      <c r="U581" s="290"/>
      <c r="V581" s="290"/>
      <c r="W581" s="290"/>
      <c r="X581" s="290"/>
      <c r="Y581" s="290"/>
      <c r="Z581" s="290"/>
      <c r="AA581" s="290"/>
      <c r="AB581" s="290"/>
      <c r="AC581" s="290"/>
      <c r="AD581" s="290"/>
      <c r="AE581" s="290"/>
      <c r="AF581" s="290"/>
      <c r="AG581" s="290"/>
      <c r="AH581" s="290"/>
    </row>
    <row r="582" ht="15.75" customHeight="1">
      <c r="A582" s="290"/>
      <c r="B582" s="290"/>
      <c r="C582" s="291"/>
      <c r="D582" s="290"/>
      <c r="E582" s="292"/>
      <c r="F582" s="290"/>
      <c r="G582" s="292"/>
      <c r="H582" s="290"/>
      <c r="I582" s="292"/>
      <c r="J582" s="290"/>
      <c r="K582" s="292"/>
      <c r="L582" s="290"/>
      <c r="M582" s="292"/>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row>
    <row r="583" ht="15.75" customHeight="1">
      <c r="A583" s="290"/>
      <c r="B583" s="290"/>
      <c r="C583" s="291"/>
      <c r="D583" s="290"/>
      <c r="E583" s="292"/>
      <c r="F583" s="290"/>
      <c r="G583" s="292"/>
      <c r="H583" s="290"/>
      <c r="I583" s="292"/>
      <c r="J583" s="290"/>
      <c r="K583" s="292"/>
      <c r="L583" s="290"/>
      <c r="M583" s="292"/>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row>
    <row r="584" ht="15.75" customHeight="1">
      <c r="A584" s="290"/>
      <c r="B584" s="290"/>
      <c r="C584" s="291"/>
      <c r="D584" s="290"/>
      <c r="E584" s="292"/>
      <c r="F584" s="290"/>
      <c r="G584" s="292"/>
      <c r="H584" s="290"/>
      <c r="I584" s="292"/>
      <c r="J584" s="290"/>
      <c r="K584" s="292"/>
      <c r="L584" s="290"/>
      <c r="M584" s="292"/>
      <c r="N584" s="290"/>
      <c r="O584" s="290"/>
      <c r="P584" s="290"/>
      <c r="Q584" s="290"/>
      <c r="R584" s="290"/>
      <c r="S584" s="290"/>
      <c r="T584" s="290"/>
      <c r="U584" s="290"/>
      <c r="V584" s="290"/>
      <c r="W584" s="290"/>
      <c r="X584" s="290"/>
      <c r="Y584" s="290"/>
      <c r="Z584" s="290"/>
      <c r="AA584" s="290"/>
      <c r="AB584" s="290"/>
      <c r="AC584" s="290"/>
      <c r="AD584" s="290"/>
      <c r="AE584" s="290"/>
      <c r="AF584" s="290"/>
      <c r="AG584" s="290"/>
      <c r="AH584" s="290"/>
    </row>
    <row r="585" ht="15.75" customHeight="1">
      <c r="A585" s="290"/>
      <c r="B585" s="290"/>
      <c r="C585" s="291"/>
      <c r="D585" s="290"/>
      <c r="E585" s="292"/>
      <c r="F585" s="290"/>
      <c r="G585" s="292"/>
      <c r="H585" s="290"/>
      <c r="I585" s="292"/>
      <c r="J585" s="290"/>
      <c r="K585" s="292"/>
      <c r="L585" s="290"/>
      <c r="M585" s="292"/>
      <c r="N585" s="290"/>
      <c r="O585" s="290"/>
      <c r="P585" s="290"/>
      <c r="Q585" s="290"/>
      <c r="R585" s="290"/>
      <c r="S585" s="290"/>
      <c r="T585" s="290"/>
      <c r="U585" s="290"/>
      <c r="V585" s="290"/>
      <c r="W585" s="290"/>
      <c r="X585" s="290"/>
      <c r="Y585" s="290"/>
      <c r="Z585" s="290"/>
      <c r="AA585" s="290"/>
      <c r="AB585" s="290"/>
      <c r="AC585" s="290"/>
      <c r="AD585" s="290"/>
      <c r="AE585" s="290"/>
      <c r="AF585" s="290"/>
      <c r="AG585" s="290"/>
      <c r="AH585" s="290"/>
    </row>
    <row r="586" ht="15.75" customHeight="1">
      <c r="A586" s="290"/>
      <c r="B586" s="290"/>
      <c r="C586" s="291"/>
      <c r="D586" s="290"/>
      <c r="E586" s="292"/>
      <c r="F586" s="290"/>
      <c r="G586" s="292"/>
      <c r="H586" s="290"/>
      <c r="I586" s="292"/>
      <c r="J586" s="290"/>
      <c r="K586" s="292"/>
      <c r="L586" s="290"/>
      <c r="M586" s="292"/>
      <c r="N586" s="290"/>
      <c r="O586" s="290"/>
      <c r="P586" s="290"/>
      <c r="Q586" s="290"/>
      <c r="R586" s="290"/>
      <c r="S586" s="290"/>
      <c r="T586" s="290"/>
      <c r="U586" s="290"/>
      <c r="V586" s="290"/>
      <c r="W586" s="290"/>
      <c r="X586" s="290"/>
      <c r="Y586" s="290"/>
      <c r="Z586" s="290"/>
      <c r="AA586" s="290"/>
      <c r="AB586" s="290"/>
      <c r="AC586" s="290"/>
      <c r="AD586" s="290"/>
      <c r="AE586" s="290"/>
      <c r="AF586" s="290"/>
      <c r="AG586" s="290"/>
      <c r="AH586" s="290"/>
    </row>
    <row r="587" ht="15.75" customHeight="1">
      <c r="A587" s="290"/>
      <c r="B587" s="290"/>
      <c r="C587" s="291"/>
      <c r="D587" s="290"/>
      <c r="E587" s="292"/>
      <c r="F587" s="290"/>
      <c r="G587" s="292"/>
      <c r="H587" s="290"/>
      <c r="I587" s="292"/>
      <c r="J587" s="290"/>
      <c r="K587" s="292"/>
      <c r="L587" s="290"/>
      <c r="M587" s="292"/>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row>
    <row r="588" ht="15.75" customHeight="1">
      <c r="A588" s="290"/>
      <c r="B588" s="290"/>
      <c r="C588" s="291"/>
      <c r="D588" s="290"/>
      <c r="E588" s="292"/>
      <c r="F588" s="290"/>
      <c r="G588" s="292"/>
      <c r="H588" s="290"/>
      <c r="I588" s="292"/>
      <c r="J588" s="290"/>
      <c r="K588" s="292"/>
      <c r="L588" s="290"/>
      <c r="M588" s="292"/>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row>
    <row r="589" ht="15.75" customHeight="1">
      <c r="A589" s="290"/>
      <c r="B589" s="290"/>
      <c r="C589" s="291"/>
      <c r="D589" s="290"/>
      <c r="E589" s="292"/>
      <c r="F589" s="290"/>
      <c r="G589" s="292"/>
      <c r="H589" s="290"/>
      <c r="I589" s="292"/>
      <c r="J589" s="290"/>
      <c r="K589" s="292"/>
      <c r="L589" s="290"/>
      <c r="M589" s="292"/>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row>
    <row r="590" ht="15.75" customHeight="1">
      <c r="A590" s="290"/>
      <c r="B590" s="290"/>
      <c r="C590" s="291"/>
      <c r="D590" s="290"/>
      <c r="E590" s="292"/>
      <c r="F590" s="290"/>
      <c r="G590" s="292"/>
      <c r="H590" s="290"/>
      <c r="I590" s="292"/>
      <c r="J590" s="290"/>
      <c r="K590" s="292"/>
      <c r="L590" s="290"/>
      <c r="M590" s="292"/>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row>
    <row r="591" ht="15.75" customHeight="1">
      <c r="A591" s="290"/>
      <c r="B591" s="290"/>
      <c r="C591" s="291"/>
      <c r="D591" s="290"/>
      <c r="E591" s="292"/>
      <c r="F591" s="290"/>
      <c r="G591" s="292"/>
      <c r="H591" s="290"/>
      <c r="I591" s="292"/>
      <c r="J591" s="290"/>
      <c r="K591" s="292"/>
      <c r="L591" s="290"/>
      <c r="M591" s="292"/>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row>
    <row r="592" ht="15.75" customHeight="1">
      <c r="A592" s="290"/>
      <c r="B592" s="290"/>
      <c r="C592" s="291"/>
      <c r="D592" s="290"/>
      <c r="E592" s="292"/>
      <c r="F592" s="290"/>
      <c r="G592" s="292"/>
      <c r="H592" s="290"/>
      <c r="I592" s="292"/>
      <c r="J592" s="290"/>
      <c r="K592" s="292"/>
      <c r="L592" s="290"/>
      <c r="M592" s="292"/>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row>
    <row r="593" ht="15.75" customHeight="1">
      <c r="A593" s="290"/>
      <c r="B593" s="290"/>
      <c r="C593" s="291"/>
      <c r="D593" s="290"/>
      <c r="E593" s="292"/>
      <c r="F593" s="290"/>
      <c r="G593" s="292"/>
      <c r="H593" s="290"/>
      <c r="I593" s="292"/>
      <c r="J593" s="290"/>
      <c r="K593" s="292"/>
      <c r="L593" s="290"/>
      <c r="M593" s="292"/>
      <c r="N593" s="290"/>
      <c r="O593" s="290"/>
      <c r="P593" s="290"/>
      <c r="Q593" s="290"/>
      <c r="R593" s="290"/>
      <c r="S593" s="290"/>
      <c r="T593" s="290"/>
      <c r="U593" s="290"/>
      <c r="V593" s="290"/>
      <c r="W593" s="290"/>
      <c r="X593" s="290"/>
      <c r="Y593" s="290"/>
      <c r="Z593" s="290"/>
      <c r="AA593" s="290"/>
      <c r="AB593" s="290"/>
      <c r="AC593" s="290"/>
      <c r="AD593" s="290"/>
      <c r="AE593" s="290"/>
      <c r="AF593" s="290"/>
      <c r="AG593" s="290"/>
      <c r="AH593" s="290"/>
    </row>
    <row r="594" ht="15.75" customHeight="1">
      <c r="A594" s="290"/>
      <c r="B594" s="290"/>
      <c r="C594" s="291"/>
      <c r="D594" s="290"/>
      <c r="E594" s="292"/>
      <c r="F594" s="290"/>
      <c r="G594" s="292"/>
      <c r="H594" s="290"/>
      <c r="I594" s="292"/>
      <c r="J594" s="290"/>
      <c r="K594" s="292"/>
      <c r="L594" s="290"/>
      <c r="M594" s="292"/>
      <c r="N594" s="290"/>
      <c r="O594" s="290"/>
      <c r="P594" s="290"/>
      <c r="Q594" s="290"/>
      <c r="R594" s="290"/>
      <c r="S594" s="290"/>
      <c r="T594" s="290"/>
      <c r="U594" s="290"/>
      <c r="V594" s="290"/>
      <c r="W594" s="290"/>
      <c r="X594" s="290"/>
      <c r="Y594" s="290"/>
      <c r="Z594" s="290"/>
      <c r="AA594" s="290"/>
      <c r="AB594" s="290"/>
      <c r="AC594" s="290"/>
      <c r="AD594" s="290"/>
      <c r="AE594" s="290"/>
      <c r="AF594" s="290"/>
      <c r="AG594" s="290"/>
      <c r="AH594" s="290"/>
    </row>
    <row r="595" ht="15.75" customHeight="1">
      <c r="A595" s="290"/>
      <c r="B595" s="290"/>
      <c r="C595" s="291"/>
      <c r="D595" s="290"/>
      <c r="E595" s="292"/>
      <c r="F595" s="290"/>
      <c r="G595" s="292"/>
      <c r="H595" s="290"/>
      <c r="I595" s="292"/>
      <c r="J595" s="290"/>
      <c r="K595" s="292"/>
      <c r="L595" s="290"/>
      <c r="M595" s="292"/>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row>
    <row r="596" ht="15.75" customHeight="1">
      <c r="A596" s="290"/>
      <c r="B596" s="290"/>
      <c r="C596" s="291"/>
      <c r="D596" s="290"/>
      <c r="E596" s="292"/>
      <c r="F596" s="290"/>
      <c r="G596" s="292"/>
      <c r="H596" s="290"/>
      <c r="I596" s="292"/>
      <c r="J596" s="290"/>
      <c r="K596" s="292"/>
      <c r="L596" s="290"/>
      <c r="M596" s="292"/>
      <c r="N596" s="290"/>
      <c r="O596" s="290"/>
      <c r="P596" s="290"/>
      <c r="Q596" s="290"/>
      <c r="R596" s="290"/>
      <c r="S596" s="290"/>
      <c r="T596" s="290"/>
      <c r="U596" s="290"/>
      <c r="V596" s="290"/>
      <c r="W596" s="290"/>
      <c r="X596" s="290"/>
      <c r="Y596" s="290"/>
      <c r="Z596" s="290"/>
      <c r="AA596" s="290"/>
      <c r="AB596" s="290"/>
      <c r="AC596" s="290"/>
      <c r="AD596" s="290"/>
      <c r="AE596" s="290"/>
      <c r="AF596" s="290"/>
      <c r="AG596" s="290"/>
      <c r="AH596" s="290"/>
    </row>
    <row r="597" ht="15.75" customHeight="1">
      <c r="A597" s="290"/>
      <c r="B597" s="290"/>
      <c r="C597" s="291"/>
      <c r="D597" s="290"/>
      <c r="E597" s="292"/>
      <c r="F597" s="290"/>
      <c r="G597" s="292"/>
      <c r="H597" s="290"/>
      <c r="I597" s="292"/>
      <c r="J597" s="290"/>
      <c r="K597" s="292"/>
      <c r="L597" s="290"/>
      <c r="M597" s="292"/>
      <c r="N597" s="290"/>
      <c r="O597" s="290"/>
      <c r="P597" s="290"/>
      <c r="Q597" s="290"/>
      <c r="R597" s="290"/>
      <c r="S597" s="290"/>
      <c r="T597" s="290"/>
      <c r="U597" s="290"/>
      <c r="V597" s="290"/>
      <c r="W597" s="290"/>
      <c r="X597" s="290"/>
      <c r="Y597" s="290"/>
      <c r="Z597" s="290"/>
      <c r="AA597" s="290"/>
      <c r="AB597" s="290"/>
      <c r="AC597" s="290"/>
      <c r="AD597" s="290"/>
      <c r="AE597" s="290"/>
      <c r="AF597" s="290"/>
      <c r="AG597" s="290"/>
      <c r="AH597" s="290"/>
    </row>
    <row r="598" ht="15.75" customHeight="1">
      <c r="A598" s="290"/>
      <c r="B598" s="290"/>
      <c r="C598" s="291"/>
      <c r="D598" s="290"/>
      <c r="E598" s="292"/>
      <c r="F598" s="290"/>
      <c r="G598" s="292"/>
      <c r="H598" s="290"/>
      <c r="I598" s="292"/>
      <c r="J598" s="290"/>
      <c r="K598" s="292"/>
      <c r="L598" s="290"/>
      <c r="M598" s="292"/>
      <c r="N598" s="290"/>
      <c r="O598" s="290"/>
      <c r="P598" s="290"/>
      <c r="Q598" s="290"/>
      <c r="R598" s="290"/>
      <c r="S598" s="290"/>
      <c r="T598" s="290"/>
      <c r="U598" s="290"/>
      <c r="V598" s="290"/>
      <c r="W598" s="290"/>
      <c r="X598" s="290"/>
      <c r="Y598" s="290"/>
      <c r="Z598" s="290"/>
      <c r="AA598" s="290"/>
      <c r="AB598" s="290"/>
      <c r="AC598" s="290"/>
      <c r="AD598" s="290"/>
      <c r="AE598" s="290"/>
      <c r="AF598" s="290"/>
      <c r="AG598" s="290"/>
      <c r="AH598" s="290"/>
    </row>
    <row r="599" ht="15.75" customHeight="1">
      <c r="A599" s="290"/>
      <c r="B599" s="290"/>
      <c r="C599" s="291"/>
      <c r="D599" s="290"/>
      <c r="E599" s="292"/>
      <c r="F599" s="290"/>
      <c r="G599" s="292"/>
      <c r="H599" s="290"/>
      <c r="I599" s="292"/>
      <c r="J599" s="290"/>
      <c r="K599" s="292"/>
      <c r="L599" s="290"/>
      <c r="M599" s="292"/>
      <c r="N599" s="290"/>
      <c r="O599" s="290"/>
      <c r="P599" s="290"/>
      <c r="Q599" s="290"/>
      <c r="R599" s="290"/>
      <c r="S599" s="290"/>
      <c r="T599" s="290"/>
      <c r="U599" s="290"/>
      <c r="V599" s="290"/>
      <c r="W599" s="290"/>
      <c r="X599" s="290"/>
      <c r="Y599" s="290"/>
      <c r="Z599" s="290"/>
      <c r="AA599" s="290"/>
      <c r="AB599" s="290"/>
      <c r="AC599" s="290"/>
      <c r="AD599" s="290"/>
      <c r="AE599" s="290"/>
      <c r="AF599" s="290"/>
      <c r="AG599" s="290"/>
      <c r="AH599" s="290"/>
    </row>
    <row r="600" ht="15.75" customHeight="1">
      <c r="A600" s="290"/>
      <c r="B600" s="290"/>
      <c r="C600" s="291"/>
      <c r="D600" s="290"/>
      <c r="E600" s="292"/>
      <c r="F600" s="290"/>
      <c r="G600" s="292"/>
      <c r="H600" s="290"/>
      <c r="I600" s="292"/>
      <c r="J600" s="290"/>
      <c r="K600" s="292"/>
      <c r="L600" s="290"/>
      <c r="M600" s="292"/>
      <c r="N600" s="290"/>
      <c r="O600" s="290"/>
      <c r="P600" s="290"/>
      <c r="Q600" s="290"/>
      <c r="R600" s="290"/>
      <c r="S600" s="290"/>
      <c r="T600" s="290"/>
      <c r="U600" s="290"/>
      <c r="V600" s="290"/>
      <c r="W600" s="290"/>
      <c r="X600" s="290"/>
      <c r="Y600" s="290"/>
      <c r="Z600" s="290"/>
      <c r="AA600" s="290"/>
      <c r="AB600" s="290"/>
      <c r="AC600" s="290"/>
      <c r="AD600" s="290"/>
      <c r="AE600" s="290"/>
      <c r="AF600" s="290"/>
      <c r="AG600" s="290"/>
      <c r="AH600" s="290"/>
    </row>
    <row r="601" ht="15.75" customHeight="1">
      <c r="A601" s="290"/>
      <c r="B601" s="290"/>
      <c r="C601" s="291"/>
      <c r="D601" s="290"/>
      <c r="E601" s="292"/>
      <c r="F601" s="290"/>
      <c r="G601" s="292"/>
      <c r="H601" s="290"/>
      <c r="I601" s="292"/>
      <c r="J601" s="290"/>
      <c r="K601" s="292"/>
      <c r="L601" s="290"/>
      <c r="M601" s="292"/>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row>
    <row r="602" ht="15.75" customHeight="1">
      <c r="A602" s="290"/>
      <c r="B602" s="290"/>
      <c r="C602" s="291"/>
      <c r="D602" s="290"/>
      <c r="E602" s="292"/>
      <c r="F602" s="290"/>
      <c r="G602" s="292"/>
      <c r="H602" s="290"/>
      <c r="I602" s="292"/>
      <c r="J602" s="290"/>
      <c r="K602" s="292"/>
      <c r="L602" s="290"/>
      <c r="M602" s="292"/>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row>
    <row r="603" ht="15.75" customHeight="1">
      <c r="A603" s="290"/>
      <c r="B603" s="290"/>
      <c r="C603" s="291"/>
      <c r="D603" s="290"/>
      <c r="E603" s="292"/>
      <c r="F603" s="290"/>
      <c r="G603" s="292"/>
      <c r="H603" s="290"/>
      <c r="I603" s="292"/>
      <c r="J603" s="290"/>
      <c r="K603" s="292"/>
      <c r="L603" s="290"/>
      <c r="M603" s="292"/>
      <c r="N603" s="290"/>
      <c r="O603" s="290"/>
      <c r="P603" s="290"/>
      <c r="Q603" s="290"/>
      <c r="R603" s="290"/>
      <c r="S603" s="290"/>
      <c r="T603" s="290"/>
      <c r="U603" s="290"/>
      <c r="V603" s="290"/>
      <c r="W603" s="290"/>
      <c r="X603" s="290"/>
      <c r="Y603" s="290"/>
      <c r="Z603" s="290"/>
      <c r="AA603" s="290"/>
      <c r="AB603" s="290"/>
      <c r="AC603" s="290"/>
      <c r="AD603" s="290"/>
      <c r="AE603" s="290"/>
      <c r="AF603" s="290"/>
      <c r="AG603" s="290"/>
      <c r="AH603" s="290"/>
    </row>
    <row r="604" ht="15.75" customHeight="1">
      <c r="A604" s="290"/>
      <c r="B604" s="290"/>
      <c r="C604" s="291"/>
      <c r="D604" s="290"/>
      <c r="E604" s="292"/>
      <c r="F604" s="290"/>
      <c r="G604" s="292"/>
      <c r="H604" s="290"/>
      <c r="I604" s="292"/>
      <c r="J604" s="290"/>
      <c r="K604" s="292"/>
      <c r="L604" s="290"/>
      <c r="M604" s="292"/>
      <c r="N604" s="290"/>
      <c r="O604" s="290"/>
      <c r="P604" s="290"/>
      <c r="Q604" s="290"/>
      <c r="R604" s="290"/>
      <c r="S604" s="290"/>
      <c r="T604" s="290"/>
      <c r="U604" s="290"/>
      <c r="V604" s="290"/>
      <c r="W604" s="290"/>
      <c r="X604" s="290"/>
      <c r="Y604" s="290"/>
      <c r="Z604" s="290"/>
      <c r="AA604" s="290"/>
      <c r="AB604" s="290"/>
      <c r="AC604" s="290"/>
      <c r="AD604" s="290"/>
      <c r="AE604" s="290"/>
      <c r="AF604" s="290"/>
      <c r="AG604" s="290"/>
      <c r="AH604" s="290"/>
    </row>
    <row r="605" ht="15.75" customHeight="1">
      <c r="A605" s="290"/>
      <c r="B605" s="290"/>
      <c r="C605" s="291"/>
      <c r="D605" s="290"/>
      <c r="E605" s="292"/>
      <c r="F605" s="290"/>
      <c r="G605" s="292"/>
      <c r="H605" s="290"/>
      <c r="I605" s="292"/>
      <c r="J605" s="290"/>
      <c r="K605" s="292"/>
      <c r="L605" s="290"/>
      <c r="M605" s="292"/>
      <c r="N605" s="290"/>
      <c r="O605" s="290"/>
      <c r="P605" s="290"/>
      <c r="Q605" s="290"/>
      <c r="R605" s="290"/>
      <c r="S605" s="290"/>
      <c r="T605" s="290"/>
      <c r="U605" s="290"/>
      <c r="V605" s="290"/>
      <c r="W605" s="290"/>
      <c r="X605" s="290"/>
      <c r="Y605" s="290"/>
      <c r="Z605" s="290"/>
      <c r="AA605" s="290"/>
      <c r="AB605" s="290"/>
      <c r="AC605" s="290"/>
      <c r="AD605" s="290"/>
      <c r="AE605" s="290"/>
      <c r="AF605" s="290"/>
      <c r="AG605" s="290"/>
      <c r="AH605" s="290"/>
    </row>
    <row r="606" ht="15.75" customHeight="1">
      <c r="A606" s="290"/>
      <c r="B606" s="290"/>
      <c r="C606" s="291"/>
      <c r="D606" s="290"/>
      <c r="E606" s="292"/>
      <c r="F606" s="290"/>
      <c r="G606" s="292"/>
      <c r="H606" s="290"/>
      <c r="I606" s="292"/>
      <c r="J606" s="290"/>
      <c r="K606" s="292"/>
      <c r="L606" s="290"/>
      <c r="M606" s="292"/>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row>
    <row r="607" ht="15.75" customHeight="1">
      <c r="A607" s="290"/>
      <c r="B607" s="290"/>
      <c r="C607" s="291"/>
      <c r="D607" s="290"/>
      <c r="E607" s="292"/>
      <c r="F607" s="290"/>
      <c r="G607" s="292"/>
      <c r="H607" s="290"/>
      <c r="I607" s="292"/>
      <c r="J607" s="290"/>
      <c r="K607" s="292"/>
      <c r="L607" s="290"/>
      <c r="M607" s="292"/>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row>
    <row r="608" ht="15.75" customHeight="1">
      <c r="A608" s="290"/>
      <c r="B608" s="290"/>
      <c r="C608" s="291"/>
      <c r="D608" s="290"/>
      <c r="E608" s="292"/>
      <c r="F608" s="290"/>
      <c r="G608" s="292"/>
      <c r="H608" s="290"/>
      <c r="I608" s="292"/>
      <c r="J608" s="290"/>
      <c r="K608" s="292"/>
      <c r="L608" s="290"/>
      <c r="M608" s="292"/>
      <c r="N608" s="290"/>
      <c r="O608" s="290"/>
      <c r="P608" s="290"/>
      <c r="Q608" s="290"/>
      <c r="R608" s="290"/>
      <c r="S608" s="290"/>
      <c r="T608" s="290"/>
      <c r="U608" s="290"/>
      <c r="V608" s="290"/>
      <c r="W608" s="290"/>
      <c r="X608" s="290"/>
      <c r="Y608" s="290"/>
      <c r="Z608" s="290"/>
      <c r="AA608" s="290"/>
      <c r="AB608" s="290"/>
      <c r="AC608" s="290"/>
      <c r="AD608" s="290"/>
      <c r="AE608" s="290"/>
      <c r="AF608" s="290"/>
      <c r="AG608" s="290"/>
      <c r="AH608" s="290"/>
    </row>
    <row r="609" ht="15.75" customHeight="1">
      <c r="A609" s="290"/>
      <c r="B609" s="290"/>
      <c r="C609" s="291"/>
      <c r="D609" s="290"/>
      <c r="E609" s="292"/>
      <c r="F609" s="290"/>
      <c r="G609" s="292"/>
      <c r="H609" s="290"/>
      <c r="I609" s="292"/>
      <c r="J609" s="290"/>
      <c r="K609" s="292"/>
      <c r="L609" s="290"/>
      <c r="M609" s="292"/>
      <c r="N609" s="290"/>
      <c r="O609" s="290"/>
      <c r="P609" s="290"/>
      <c r="Q609" s="290"/>
      <c r="R609" s="290"/>
      <c r="S609" s="290"/>
      <c r="T609" s="290"/>
      <c r="U609" s="290"/>
      <c r="V609" s="290"/>
      <c r="W609" s="290"/>
      <c r="X609" s="290"/>
      <c r="Y609" s="290"/>
      <c r="Z609" s="290"/>
      <c r="AA609" s="290"/>
      <c r="AB609" s="290"/>
      <c r="AC609" s="290"/>
      <c r="AD609" s="290"/>
      <c r="AE609" s="290"/>
      <c r="AF609" s="290"/>
      <c r="AG609" s="290"/>
      <c r="AH609" s="290"/>
    </row>
    <row r="610" ht="15.75" customHeight="1">
      <c r="A610" s="290"/>
      <c r="B610" s="290"/>
      <c r="C610" s="291"/>
      <c r="D610" s="290"/>
      <c r="E610" s="292"/>
      <c r="F610" s="290"/>
      <c r="G610" s="292"/>
      <c r="H610" s="290"/>
      <c r="I610" s="292"/>
      <c r="J610" s="290"/>
      <c r="K610" s="292"/>
      <c r="L610" s="290"/>
      <c r="M610" s="292"/>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row>
    <row r="611" ht="15.75" customHeight="1">
      <c r="A611" s="290"/>
      <c r="B611" s="290"/>
      <c r="C611" s="291"/>
      <c r="D611" s="290"/>
      <c r="E611" s="292"/>
      <c r="F611" s="290"/>
      <c r="G611" s="292"/>
      <c r="H611" s="290"/>
      <c r="I611" s="292"/>
      <c r="J611" s="290"/>
      <c r="K611" s="292"/>
      <c r="L611" s="290"/>
      <c r="M611" s="292"/>
      <c r="N611" s="290"/>
      <c r="O611" s="290"/>
      <c r="P611" s="290"/>
      <c r="Q611" s="290"/>
      <c r="R611" s="290"/>
      <c r="S611" s="290"/>
      <c r="T611" s="290"/>
      <c r="U611" s="290"/>
      <c r="V611" s="290"/>
      <c r="W611" s="290"/>
      <c r="X611" s="290"/>
      <c r="Y611" s="290"/>
      <c r="Z611" s="290"/>
      <c r="AA611" s="290"/>
      <c r="AB611" s="290"/>
      <c r="AC611" s="290"/>
      <c r="AD611" s="290"/>
      <c r="AE611" s="290"/>
      <c r="AF611" s="290"/>
      <c r="AG611" s="290"/>
      <c r="AH611" s="290"/>
    </row>
    <row r="612" ht="15.75" customHeight="1">
      <c r="A612" s="290"/>
      <c r="B612" s="290"/>
      <c r="C612" s="291"/>
      <c r="D612" s="290"/>
      <c r="E612" s="292"/>
      <c r="F612" s="290"/>
      <c r="G612" s="292"/>
      <c r="H612" s="290"/>
      <c r="I612" s="292"/>
      <c r="J612" s="290"/>
      <c r="K612" s="292"/>
      <c r="L612" s="290"/>
      <c r="M612" s="292"/>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row>
    <row r="613" ht="15.75" customHeight="1">
      <c r="A613" s="290"/>
      <c r="B613" s="290"/>
      <c r="C613" s="291"/>
      <c r="D613" s="290"/>
      <c r="E613" s="292"/>
      <c r="F613" s="290"/>
      <c r="G613" s="292"/>
      <c r="H613" s="290"/>
      <c r="I613" s="292"/>
      <c r="J613" s="290"/>
      <c r="K613" s="292"/>
      <c r="L613" s="290"/>
      <c r="M613" s="292"/>
      <c r="N613" s="290"/>
      <c r="O613" s="290"/>
      <c r="P613" s="290"/>
      <c r="Q613" s="290"/>
      <c r="R613" s="290"/>
      <c r="S613" s="290"/>
      <c r="T613" s="290"/>
      <c r="U613" s="290"/>
      <c r="V613" s="290"/>
      <c r="W613" s="290"/>
      <c r="X613" s="290"/>
      <c r="Y613" s="290"/>
      <c r="Z613" s="290"/>
      <c r="AA613" s="290"/>
      <c r="AB613" s="290"/>
      <c r="AC613" s="290"/>
      <c r="AD613" s="290"/>
      <c r="AE613" s="290"/>
      <c r="AF613" s="290"/>
      <c r="AG613" s="290"/>
      <c r="AH613" s="290"/>
    </row>
    <row r="614" ht="15.75" customHeight="1">
      <c r="A614" s="290"/>
      <c r="B614" s="290"/>
      <c r="C614" s="291"/>
      <c r="D614" s="290"/>
      <c r="E614" s="292"/>
      <c r="F614" s="290"/>
      <c r="G614" s="292"/>
      <c r="H614" s="290"/>
      <c r="I614" s="292"/>
      <c r="J614" s="290"/>
      <c r="K614" s="292"/>
      <c r="L614" s="290"/>
      <c r="M614" s="292"/>
      <c r="N614" s="290"/>
      <c r="O614" s="290"/>
      <c r="P614" s="290"/>
      <c r="Q614" s="290"/>
      <c r="R614" s="290"/>
      <c r="S614" s="290"/>
      <c r="T614" s="290"/>
      <c r="U614" s="290"/>
      <c r="V614" s="290"/>
      <c r="W614" s="290"/>
      <c r="X614" s="290"/>
      <c r="Y614" s="290"/>
      <c r="Z614" s="290"/>
      <c r="AA614" s="290"/>
      <c r="AB614" s="290"/>
      <c r="AC614" s="290"/>
      <c r="AD614" s="290"/>
      <c r="AE614" s="290"/>
      <c r="AF614" s="290"/>
      <c r="AG614" s="290"/>
      <c r="AH614" s="290"/>
    </row>
    <row r="615" ht="15.75" customHeight="1">
      <c r="A615" s="290"/>
      <c r="B615" s="290"/>
      <c r="C615" s="291"/>
      <c r="D615" s="290"/>
      <c r="E615" s="292"/>
      <c r="F615" s="290"/>
      <c r="G615" s="292"/>
      <c r="H615" s="290"/>
      <c r="I615" s="292"/>
      <c r="J615" s="290"/>
      <c r="K615" s="292"/>
      <c r="L615" s="290"/>
      <c r="M615" s="292"/>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row>
    <row r="616" ht="15.75" customHeight="1">
      <c r="A616" s="290"/>
      <c r="B616" s="290"/>
      <c r="C616" s="291"/>
      <c r="D616" s="290"/>
      <c r="E616" s="292"/>
      <c r="F616" s="290"/>
      <c r="G616" s="292"/>
      <c r="H616" s="290"/>
      <c r="I616" s="292"/>
      <c r="J616" s="290"/>
      <c r="K616" s="292"/>
      <c r="L616" s="290"/>
      <c r="M616" s="292"/>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row>
    <row r="617" ht="15.75" customHeight="1">
      <c r="A617" s="290"/>
      <c r="B617" s="290"/>
      <c r="C617" s="291"/>
      <c r="D617" s="290"/>
      <c r="E617" s="292"/>
      <c r="F617" s="290"/>
      <c r="G617" s="292"/>
      <c r="H617" s="290"/>
      <c r="I617" s="292"/>
      <c r="J617" s="290"/>
      <c r="K617" s="292"/>
      <c r="L617" s="290"/>
      <c r="M617" s="292"/>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row>
    <row r="618" ht="15.75" customHeight="1">
      <c r="A618" s="290"/>
      <c r="B618" s="290"/>
      <c r="C618" s="291"/>
      <c r="D618" s="290"/>
      <c r="E618" s="292"/>
      <c r="F618" s="290"/>
      <c r="G618" s="292"/>
      <c r="H618" s="290"/>
      <c r="I618" s="292"/>
      <c r="J618" s="290"/>
      <c r="K618" s="292"/>
      <c r="L618" s="290"/>
      <c r="M618" s="292"/>
      <c r="N618" s="290"/>
      <c r="O618" s="290"/>
      <c r="P618" s="290"/>
      <c r="Q618" s="290"/>
      <c r="R618" s="290"/>
      <c r="S618" s="290"/>
      <c r="T618" s="290"/>
      <c r="U618" s="290"/>
      <c r="V618" s="290"/>
      <c r="W618" s="290"/>
      <c r="X618" s="290"/>
      <c r="Y618" s="290"/>
      <c r="Z618" s="290"/>
      <c r="AA618" s="290"/>
      <c r="AB618" s="290"/>
      <c r="AC618" s="290"/>
      <c r="AD618" s="290"/>
      <c r="AE618" s="290"/>
      <c r="AF618" s="290"/>
      <c r="AG618" s="290"/>
      <c r="AH618" s="290"/>
    </row>
    <row r="619" ht="15.75" customHeight="1">
      <c r="A619" s="290"/>
      <c r="B619" s="290"/>
      <c r="C619" s="291"/>
      <c r="D619" s="290"/>
      <c r="E619" s="292"/>
      <c r="F619" s="290"/>
      <c r="G619" s="292"/>
      <c r="H619" s="290"/>
      <c r="I619" s="292"/>
      <c r="J619" s="290"/>
      <c r="K619" s="292"/>
      <c r="L619" s="290"/>
      <c r="M619" s="292"/>
      <c r="N619" s="290"/>
      <c r="O619" s="290"/>
      <c r="P619" s="290"/>
      <c r="Q619" s="290"/>
      <c r="R619" s="290"/>
      <c r="S619" s="290"/>
      <c r="T619" s="290"/>
      <c r="U619" s="290"/>
      <c r="V619" s="290"/>
      <c r="W619" s="290"/>
      <c r="X619" s="290"/>
      <c r="Y619" s="290"/>
      <c r="Z619" s="290"/>
      <c r="AA619" s="290"/>
      <c r="AB619" s="290"/>
      <c r="AC619" s="290"/>
      <c r="AD619" s="290"/>
      <c r="AE619" s="290"/>
      <c r="AF619" s="290"/>
      <c r="AG619" s="290"/>
      <c r="AH619" s="290"/>
    </row>
    <row r="620" ht="15.75" customHeight="1">
      <c r="A620" s="290"/>
      <c r="B620" s="290"/>
      <c r="C620" s="291"/>
      <c r="D620" s="290"/>
      <c r="E620" s="292"/>
      <c r="F620" s="290"/>
      <c r="G620" s="292"/>
      <c r="H620" s="290"/>
      <c r="I620" s="292"/>
      <c r="J620" s="290"/>
      <c r="K620" s="292"/>
      <c r="L620" s="290"/>
      <c r="M620" s="292"/>
      <c r="N620" s="290"/>
      <c r="O620" s="290"/>
      <c r="P620" s="290"/>
      <c r="Q620" s="290"/>
      <c r="R620" s="290"/>
      <c r="S620" s="290"/>
      <c r="T620" s="290"/>
      <c r="U620" s="290"/>
      <c r="V620" s="290"/>
      <c r="W620" s="290"/>
      <c r="X620" s="290"/>
      <c r="Y620" s="290"/>
      <c r="Z620" s="290"/>
      <c r="AA620" s="290"/>
      <c r="AB620" s="290"/>
      <c r="AC620" s="290"/>
      <c r="AD620" s="290"/>
      <c r="AE620" s="290"/>
      <c r="AF620" s="290"/>
      <c r="AG620" s="290"/>
      <c r="AH620" s="290"/>
    </row>
    <row r="621" ht="15.75" customHeight="1">
      <c r="A621" s="290"/>
      <c r="B621" s="290"/>
      <c r="C621" s="291"/>
      <c r="D621" s="290"/>
      <c r="E621" s="292"/>
      <c r="F621" s="290"/>
      <c r="G621" s="292"/>
      <c r="H621" s="290"/>
      <c r="I621" s="292"/>
      <c r="J621" s="290"/>
      <c r="K621" s="292"/>
      <c r="L621" s="290"/>
      <c r="M621" s="292"/>
      <c r="N621" s="290"/>
      <c r="O621" s="290"/>
      <c r="P621" s="290"/>
      <c r="Q621" s="290"/>
      <c r="R621" s="290"/>
      <c r="S621" s="290"/>
      <c r="T621" s="290"/>
      <c r="U621" s="290"/>
      <c r="V621" s="290"/>
      <c r="W621" s="290"/>
      <c r="X621" s="290"/>
      <c r="Y621" s="290"/>
      <c r="Z621" s="290"/>
      <c r="AA621" s="290"/>
      <c r="AB621" s="290"/>
      <c r="AC621" s="290"/>
      <c r="AD621" s="290"/>
      <c r="AE621" s="290"/>
      <c r="AF621" s="290"/>
      <c r="AG621" s="290"/>
      <c r="AH621" s="290"/>
    </row>
    <row r="622" ht="15.75" customHeight="1">
      <c r="A622" s="290"/>
      <c r="B622" s="290"/>
      <c r="C622" s="291"/>
      <c r="D622" s="290"/>
      <c r="E622" s="292"/>
      <c r="F622" s="290"/>
      <c r="G622" s="292"/>
      <c r="H622" s="290"/>
      <c r="I622" s="292"/>
      <c r="J622" s="290"/>
      <c r="K622" s="292"/>
      <c r="L622" s="290"/>
      <c r="M622" s="292"/>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row>
    <row r="623" ht="15.75" customHeight="1">
      <c r="A623" s="290"/>
      <c r="B623" s="290"/>
      <c r="C623" s="291"/>
      <c r="D623" s="290"/>
      <c r="E623" s="292"/>
      <c r="F623" s="290"/>
      <c r="G623" s="292"/>
      <c r="H623" s="290"/>
      <c r="I623" s="292"/>
      <c r="J623" s="290"/>
      <c r="K623" s="292"/>
      <c r="L623" s="290"/>
      <c r="M623" s="292"/>
      <c r="N623" s="290"/>
      <c r="O623" s="290"/>
      <c r="P623" s="290"/>
      <c r="Q623" s="290"/>
      <c r="R623" s="290"/>
      <c r="S623" s="290"/>
      <c r="T623" s="290"/>
      <c r="U623" s="290"/>
      <c r="V623" s="290"/>
      <c r="W623" s="290"/>
      <c r="X623" s="290"/>
      <c r="Y623" s="290"/>
      <c r="Z623" s="290"/>
      <c r="AA623" s="290"/>
      <c r="AB623" s="290"/>
      <c r="AC623" s="290"/>
      <c r="AD623" s="290"/>
      <c r="AE623" s="290"/>
      <c r="AF623" s="290"/>
      <c r="AG623" s="290"/>
      <c r="AH623" s="290"/>
    </row>
    <row r="624" ht="15.75" customHeight="1">
      <c r="A624" s="290"/>
      <c r="B624" s="290"/>
      <c r="C624" s="291"/>
      <c r="D624" s="290"/>
      <c r="E624" s="292"/>
      <c r="F624" s="290"/>
      <c r="G624" s="292"/>
      <c r="H624" s="290"/>
      <c r="I624" s="292"/>
      <c r="J624" s="290"/>
      <c r="K624" s="292"/>
      <c r="L624" s="290"/>
      <c r="M624" s="292"/>
      <c r="N624" s="290"/>
      <c r="O624" s="290"/>
      <c r="P624" s="290"/>
      <c r="Q624" s="290"/>
      <c r="R624" s="290"/>
      <c r="S624" s="290"/>
      <c r="T624" s="290"/>
      <c r="U624" s="290"/>
      <c r="V624" s="290"/>
      <c r="W624" s="290"/>
      <c r="X624" s="290"/>
      <c r="Y624" s="290"/>
      <c r="Z624" s="290"/>
      <c r="AA624" s="290"/>
      <c r="AB624" s="290"/>
      <c r="AC624" s="290"/>
      <c r="AD624" s="290"/>
      <c r="AE624" s="290"/>
      <c r="AF624" s="290"/>
      <c r="AG624" s="290"/>
      <c r="AH624" s="290"/>
    </row>
    <row r="625" ht="15.75" customHeight="1">
      <c r="A625" s="290"/>
      <c r="B625" s="290"/>
      <c r="C625" s="291"/>
      <c r="D625" s="290"/>
      <c r="E625" s="292"/>
      <c r="F625" s="290"/>
      <c r="G625" s="292"/>
      <c r="H625" s="290"/>
      <c r="I625" s="292"/>
      <c r="J625" s="290"/>
      <c r="K625" s="292"/>
      <c r="L625" s="290"/>
      <c r="M625" s="292"/>
      <c r="N625" s="290"/>
      <c r="O625" s="290"/>
      <c r="P625" s="290"/>
      <c r="Q625" s="290"/>
      <c r="R625" s="290"/>
      <c r="S625" s="290"/>
      <c r="T625" s="290"/>
      <c r="U625" s="290"/>
      <c r="V625" s="290"/>
      <c r="W625" s="290"/>
      <c r="X625" s="290"/>
      <c r="Y625" s="290"/>
      <c r="Z625" s="290"/>
      <c r="AA625" s="290"/>
      <c r="AB625" s="290"/>
      <c r="AC625" s="290"/>
      <c r="AD625" s="290"/>
      <c r="AE625" s="290"/>
      <c r="AF625" s="290"/>
      <c r="AG625" s="290"/>
      <c r="AH625" s="290"/>
    </row>
    <row r="626" ht="15.75" customHeight="1">
      <c r="A626" s="290"/>
      <c r="B626" s="290"/>
      <c r="C626" s="291"/>
      <c r="D626" s="290"/>
      <c r="E626" s="292"/>
      <c r="F626" s="290"/>
      <c r="G626" s="292"/>
      <c r="H626" s="290"/>
      <c r="I626" s="292"/>
      <c r="J626" s="290"/>
      <c r="K626" s="292"/>
      <c r="L626" s="290"/>
      <c r="M626" s="292"/>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row>
    <row r="627" ht="15.75" customHeight="1">
      <c r="A627" s="290"/>
      <c r="B627" s="290"/>
      <c r="C627" s="291"/>
      <c r="D627" s="290"/>
      <c r="E627" s="292"/>
      <c r="F627" s="290"/>
      <c r="G627" s="292"/>
      <c r="H627" s="290"/>
      <c r="I627" s="292"/>
      <c r="J627" s="290"/>
      <c r="K627" s="292"/>
      <c r="L627" s="290"/>
      <c r="M627" s="292"/>
      <c r="N627" s="290"/>
      <c r="O627" s="290"/>
      <c r="P627" s="290"/>
      <c r="Q627" s="290"/>
      <c r="R627" s="290"/>
      <c r="S627" s="290"/>
      <c r="T627" s="290"/>
      <c r="U627" s="290"/>
      <c r="V627" s="290"/>
      <c r="W627" s="290"/>
      <c r="X627" s="290"/>
      <c r="Y627" s="290"/>
      <c r="Z627" s="290"/>
      <c r="AA627" s="290"/>
      <c r="AB627" s="290"/>
      <c r="AC627" s="290"/>
      <c r="AD627" s="290"/>
      <c r="AE627" s="290"/>
      <c r="AF627" s="290"/>
      <c r="AG627" s="290"/>
      <c r="AH627" s="290"/>
    </row>
    <row r="628" ht="15.75" customHeight="1">
      <c r="A628" s="290"/>
      <c r="B628" s="290"/>
      <c r="C628" s="291"/>
      <c r="D628" s="290"/>
      <c r="E628" s="292"/>
      <c r="F628" s="290"/>
      <c r="G628" s="292"/>
      <c r="H628" s="290"/>
      <c r="I628" s="292"/>
      <c r="J628" s="290"/>
      <c r="K628" s="292"/>
      <c r="L628" s="290"/>
      <c r="M628" s="292"/>
      <c r="N628" s="290"/>
      <c r="O628" s="290"/>
      <c r="P628" s="290"/>
      <c r="Q628" s="290"/>
      <c r="R628" s="290"/>
      <c r="S628" s="290"/>
      <c r="T628" s="290"/>
      <c r="U628" s="290"/>
      <c r="V628" s="290"/>
      <c r="W628" s="290"/>
      <c r="X628" s="290"/>
      <c r="Y628" s="290"/>
      <c r="Z628" s="290"/>
      <c r="AA628" s="290"/>
      <c r="AB628" s="290"/>
      <c r="AC628" s="290"/>
      <c r="AD628" s="290"/>
      <c r="AE628" s="290"/>
      <c r="AF628" s="290"/>
      <c r="AG628" s="290"/>
      <c r="AH628" s="290"/>
    </row>
    <row r="629" ht="15.75" customHeight="1">
      <c r="A629" s="290"/>
      <c r="B629" s="290"/>
      <c r="C629" s="291"/>
      <c r="D629" s="290"/>
      <c r="E629" s="292"/>
      <c r="F629" s="290"/>
      <c r="G629" s="292"/>
      <c r="H629" s="290"/>
      <c r="I629" s="292"/>
      <c r="J629" s="290"/>
      <c r="K629" s="292"/>
      <c r="L629" s="290"/>
      <c r="M629" s="292"/>
      <c r="N629" s="290"/>
      <c r="O629" s="290"/>
      <c r="P629" s="290"/>
      <c r="Q629" s="290"/>
      <c r="R629" s="290"/>
      <c r="S629" s="290"/>
      <c r="T629" s="290"/>
      <c r="U629" s="290"/>
      <c r="V629" s="290"/>
      <c r="W629" s="290"/>
      <c r="X629" s="290"/>
      <c r="Y629" s="290"/>
      <c r="Z629" s="290"/>
      <c r="AA629" s="290"/>
      <c r="AB629" s="290"/>
      <c r="AC629" s="290"/>
      <c r="AD629" s="290"/>
      <c r="AE629" s="290"/>
      <c r="AF629" s="290"/>
      <c r="AG629" s="290"/>
      <c r="AH629" s="290"/>
    </row>
    <row r="630" ht="15.75" customHeight="1">
      <c r="A630" s="290"/>
      <c r="B630" s="290"/>
      <c r="C630" s="291"/>
      <c r="D630" s="290"/>
      <c r="E630" s="292"/>
      <c r="F630" s="290"/>
      <c r="G630" s="292"/>
      <c r="H630" s="290"/>
      <c r="I630" s="292"/>
      <c r="J630" s="290"/>
      <c r="K630" s="292"/>
      <c r="L630" s="290"/>
      <c r="M630" s="292"/>
      <c r="N630" s="290"/>
      <c r="O630" s="290"/>
      <c r="P630" s="290"/>
      <c r="Q630" s="290"/>
      <c r="R630" s="290"/>
      <c r="S630" s="290"/>
      <c r="T630" s="290"/>
      <c r="U630" s="290"/>
      <c r="V630" s="290"/>
      <c r="W630" s="290"/>
      <c r="X630" s="290"/>
      <c r="Y630" s="290"/>
      <c r="Z630" s="290"/>
      <c r="AA630" s="290"/>
      <c r="AB630" s="290"/>
      <c r="AC630" s="290"/>
      <c r="AD630" s="290"/>
      <c r="AE630" s="290"/>
      <c r="AF630" s="290"/>
      <c r="AG630" s="290"/>
      <c r="AH630" s="290"/>
    </row>
    <row r="631" ht="15.75" customHeight="1">
      <c r="A631" s="290"/>
      <c r="B631" s="290"/>
      <c r="C631" s="291"/>
      <c r="D631" s="290"/>
      <c r="E631" s="292"/>
      <c r="F631" s="290"/>
      <c r="G631" s="292"/>
      <c r="H631" s="290"/>
      <c r="I631" s="292"/>
      <c r="J631" s="290"/>
      <c r="K631" s="292"/>
      <c r="L631" s="290"/>
      <c r="M631" s="292"/>
      <c r="N631" s="290"/>
      <c r="O631" s="290"/>
      <c r="P631" s="290"/>
      <c r="Q631" s="290"/>
      <c r="R631" s="290"/>
      <c r="S631" s="290"/>
      <c r="T631" s="290"/>
      <c r="U631" s="290"/>
      <c r="V631" s="290"/>
      <c r="W631" s="290"/>
      <c r="X631" s="290"/>
      <c r="Y631" s="290"/>
      <c r="Z631" s="290"/>
      <c r="AA631" s="290"/>
      <c r="AB631" s="290"/>
      <c r="AC631" s="290"/>
      <c r="AD631" s="290"/>
      <c r="AE631" s="290"/>
      <c r="AF631" s="290"/>
      <c r="AG631" s="290"/>
      <c r="AH631" s="290"/>
    </row>
    <row r="632" ht="15.75" customHeight="1">
      <c r="A632" s="290"/>
      <c r="B632" s="290"/>
      <c r="C632" s="291"/>
      <c r="D632" s="290"/>
      <c r="E632" s="292"/>
      <c r="F632" s="290"/>
      <c r="G632" s="292"/>
      <c r="H632" s="290"/>
      <c r="I632" s="292"/>
      <c r="J632" s="290"/>
      <c r="K632" s="292"/>
      <c r="L632" s="290"/>
      <c r="M632" s="292"/>
      <c r="N632" s="290"/>
      <c r="O632" s="290"/>
      <c r="P632" s="290"/>
      <c r="Q632" s="290"/>
      <c r="R632" s="290"/>
      <c r="S632" s="290"/>
      <c r="T632" s="290"/>
      <c r="U632" s="290"/>
      <c r="V632" s="290"/>
      <c r="W632" s="290"/>
      <c r="X632" s="290"/>
      <c r="Y632" s="290"/>
      <c r="Z632" s="290"/>
      <c r="AA632" s="290"/>
      <c r="AB632" s="290"/>
      <c r="AC632" s="290"/>
      <c r="AD632" s="290"/>
      <c r="AE632" s="290"/>
      <c r="AF632" s="290"/>
      <c r="AG632" s="290"/>
      <c r="AH632" s="290"/>
    </row>
    <row r="633" ht="15.75" customHeight="1">
      <c r="A633" s="290"/>
      <c r="B633" s="290"/>
      <c r="C633" s="291"/>
      <c r="D633" s="290"/>
      <c r="E633" s="292"/>
      <c r="F633" s="290"/>
      <c r="G633" s="292"/>
      <c r="H633" s="290"/>
      <c r="I633" s="292"/>
      <c r="J633" s="290"/>
      <c r="K633" s="292"/>
      <c r="L633" s="290"/>
      <c r="M633" s="292"/>
      <c r="N633" s="290"/>
      <c r="O633" s="290"/>
      <c r="P633" s="290"/>
      <c r="Q633" s="290"/>
      <c r="R633" s="290"/>
      <c r="S633" s="290"/>
      <c r="T633" s="290"/>
      <c r="U633" s="290"/>
      <c r="V633" s="290"/>
      <c r="W633" s="290"/>
      <c r="X633" s="290"/>
      <c r="Y633" s="290"/>
      <c r="Z633" s="290"/>
      <c r="AA633" s="290"/>
      <c r="AB633" s="290"/>
      <c r="AC633" s="290"/>
      <c r="AD633" s="290"/>
      <c r="AE633" s="290"/>
      <c r="AF633" s="290"/>
      <c r="AG633" s="290"/>
      <c r="AH633" s="290"/>
    </row>
    <row r="634" ht="15.75" customHeight="1">
      <c r="A634" s="290"/>
      <c r="B634" s="290"/>
      <c r="C634" s="291"/>
      <c r="D634" s="290"/>
      <c r="E634" s="292"/>
      <c r="F634" s="290"/>
      <c r="G634" s="292"/>
      <c r="H634" s="290"/>
      <c r="I634" s="292"/>
      <c r="J634" s="290"/>
      <c r="K634" s="292"/>
      <c r="L634" s="290"/>
      <c r="M634" s="292"/>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row>
    <row r="635" ht="15.75" customHeight="1">
      <c r="A635" s="290"/>
      <c r="B635" s="290"/>
      <c r="C635" s="291"/>
      <c r="D635" s="290"/>
      <c r="E635" s="292"/>
      <c r="F635" s="290"/>
      <c r="G635" s="292"/>
      <c r="H635" s="290"/>
      <c r="I635" s="292"/>
      <c r="J635" s="290"/>
      <c r="K635" s="292"/>
      <c r="L635" s="290"/>
      <c r="M635" s="292"/>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row>
    <row r="636" ht="15.75" customHeight="1">
      <c r="A636" s="290"/>
      <c r="B636" s="290"/>
      <c r="C636" s="291"/>
      <c r="D636" s="290"/>
      <c r="E636" s="292"/>
      <c r="F636" s="290"/>
      <c r="G636" s="292"/>
      <c r="H636" s="290"/>
      <c r="I636" s="292"/>
      <c r="J636" s="290"/>
      <c r="K636" s="292"/>
      <c r="L636" s="290"/>
      <c r="M636" s="292"/>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row>
    <row r="637" ht="15.75" customHeight="1">
      <c r="A637" s="290"/>
      <c r="B637" s="290"/>
      <c r="C637" s="291"/>
      <c r="D637" s="290"/>
      <c r="E637" s="292"/>
      <c r="F637" s="290"/>
      <c r="G637" s="292"/>
      <c r="H637" s="290"/>
      <c r="I637" s="292"/>
      <c r="J637" s="290"/>
      <c r="K637" s="292"/>
      <c r="L637" s="290"/>
      <c r="M637" s="292"/>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row>
    <row r="638" ht="15.75" customHeight="1">
      <c r="A638" s="290"/>
      <c r="B638" s="290"/>
      <c r="C638" s="291"/>
      <c r="D638" s="290"/>
      <c r="E638" s="292"/>
      <c r="F638" s="290"/>
      <c r="G638" s="292"/>
      <c r="H638" s="290"/>
      <c r="I638" s="292"/>
      <c r="J638" s="290"/>
      <c r="K638" s="292"/>
      <c r="L638" s="290"/>
      <c r="M638" s="292"/>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row>
    <row r="639" ht="15.75" customHeight="1">
      <c r="A639" s="290"/>
      <c r="B639" s="290"/>
      <c r="C639" s="291"/>
      <c r="D639" s="290"/>
      <c r="E639" s="292"/>
      <c r="F639" s="290"/>
      <c r="G639" s="292"/>
      <c r="H639" s="290"/>
      <c r="I639" s="292"/>
      <c r="J639" s="290"/>
      <c r="K639" s="292"/>
      <c r="L639" s="290"/>
      <c r="M639" s="292"/>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row>
    <row r="640" ht="15.75" customHeight="1">
      <c r="A640" s="290"/>
      <c r="B640" s="290"/>
      <c r="C640" s="291"/>
      <c r="D640" s="290"/>
      <c r="E640" s="292"/>
      <c r="F640" s="290"/>
      <c r="G640" s="292"/>
      <c r="H640" s="290"/>
      <c r="I640" s="292"/>
      <c r="J640" s="290"/>
      <c r="K640" s="292"/>
      <c r="L640" s="290"/>
      <c r="M640" s="292"/>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row>
    <row r="641" ht="15.75" customHeight="1">
      <c r="A641" s="290"/>
      <c r="B641" s="290"/>
      <c r="C641" s="291"/>
      <c r="D641" s="290"/>
      <c r="E641" s="292"/>
      <c r="F641" s="290"/>
      <c r="G641" s="292"/>
      <c r="H641" s="290"/>
      <c r="I641" s="292"/>
      <c r="J641" s="290"/>
      <c r="K641" s="292"/>
      <c r="L641" s="290"/>
      <c r="M641" s="292"/>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row>
    <row r="642" ht="15.75" customHeight="1">
      <c r="A642" s="290"/>
      <c r="B642" s="290"/>
      <c r="C642" s="291"/>
      <c r="D642" s="290"/>
      <c r="E642" s="292"/>
      <c r="F642" s="290"/>
      <c r="G642" s="292"/>
      <c r="H642" s="290"/>
      <c r="I642" s="292"/>
      <c r="J642" s="290"/>
      <c r="K642" s="292"/>
      <c r="L642" s="290"/>
      <c r="M642" s="292"/>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row>
    <row r="643" ht="15.75" customHeight="1">
      <c r="A643" s="290"/>
      <c r="B643" s="290"/>
      <c r="C643" s="291"/>
      <c r="D643" s="290"/>
      <c r="E643" s="292"/>
      <c r="F643" s="290"/>
      <c r="G643" s="292"/>
      <c r="H643" s="290"/>
      <c r="I643" s="292"/>
      <c r="J643" s="290"/>
      <c r="K643" s="292"/>
      <c r="L643" s="290"/>
      <c r="M643" s="292"/>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row>
    <row r="644" ht="15.75" customHeight="1">
      <c r="A644" s="290"/>
      <c r="B644" s="290"/>
      <c r="C644" s="291"/>
      <c r="D644" s="290"/>
      <c r="E644" s="292"/>
      <c r="F644" s="290"/>
      <c r="G644" s="292"/>
      <c r="H644" s="290"/>
      <c r="I644" s="292"/>
      <c r="J644" s="290"/>
      <c r="K644" s="292"/>
      <c r="L644" s="290"/>
      <c r="M644" s="292"/>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row>
    <row r="645" ht="15.75" customHeight="1">
      <c r="A645" s="290"/>
      <c r="B645" s="290"/>
      <c r="C645" s="291"/>
      <c r="D645" s="290"/>
      <c r="E645" s="292"/>
      <c r="F645" s="290"/>
      <c r="G645" s="292"/>
      <c r="H645" s="290"/>
      <c r="I645" s="292"/>
      <c r="J645" s="290"/>
      <c r="K645" s="292"/>
      <c r="L645" s="290"/>
      <c r="M645" s="292"/>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row>
    <row r="646" ht="15.75" customHeight="1">
      <c r="A646" s="290"/>
      <c r="B646" s="290"/>
      <c r="C646" s="291"/>
      <c r="D646" s="290"/>
      <c r="E646" s="292"/>
      <c r="F646" s="290"/>
      <c r="G646" s="292"/>
      <c r="H646" s="290"/>
      <c r="I646" s="292"/>
      <c r="J646" s="290"/>
      <c r="K646" s="292"/>
      <c r="L646" s="290"/>
      <c r="M646" s="292"/>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row>
    <row r="647" ht="15.75" customHeight="1">
      <c r="A647" s="290"/>
      <c r="B647" s="290"/>
      <c r="C647" s="291"/>
      <c r="D647" s="290"/>
      <c r="E647" s="292"/>
      <c r="F647" s="290"/>
      <c r="G647" s="292"/>
      <c r="H647" s="290"/>
      <c r="I647" s="292"/>
      <c r="J647" s="290"/>
      <c r="K647" s="292"/>
      <c r="L647" s="290"/>
      <c r="M647" s="292"/>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row>
    <row r="648" ht="15.75" customHeight="1">
      <c r="A648" s="290"/>
      <c r="B648" s="290"/>
      <c r="C648" s="291"/>
      <c r="D648" s="290"/>
      <c r="E648" s="292"/>
      <c r="F648" s="290"/>
      <c r="G648" s="292"/>
      <c r="H648" s="290"/>
      <c r="I648" s="292"/>
      <c r="J648" s="290"/>
      <c r="K648" s="292"/>
      <c r="L648" s="290"/>
      <c r="M648" s="292"/>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row>
    <row r="649" ht="15.75" customHeight="1">
      <c r="A649" s="290"/>
      <c r="B649" s="290"/>
      <c r="C649" s="291"/>
      <c r="D649" s="290"/>
      <c r="E649" s="292"/>
      <c r="F649" s="290"/>
      <c r="G649" s="292"/>
      <c r="H649" s="290"/>
      <c r="I649" s="292"/>
      <c r="J649" s="290"/>
      <c r="K649" s="292"/>
      <c r="L649" s="290"/>
      <c r="M649" s="292"/>
      <c r="N649" s="290"/>
      <c r="O649" s="290"/>
      <c r="P649" s="290"/>
      <c r="Q649" s="290"/>
      <c r="R649" s="290"/>
      <c r="S649" s="290"/>
      <c r="T649" s="290"/>
      <c r="U649" s="290"/>
      <c r="V649" s="290"/>
      <c r="W649" s="290"/>
      <c r="X649" s="290"/>
      <c r="Y649" s="290"/>
      <c r="Z649" s="290"/>
      <c r="AA649" s="290"/>
      <c r="AB649" s="290"/>
      <c r="AC649" s="290"/>
      <c r="AD649" s="290"/>
      <c r="AE649" s="290"/>
      <c r="AF649" s="290"/>
      <c r="AG649" s="290"/>
      <c r="AH649" s="290"/>
    </row>
    <row r="650" ht="15.75" customHeight="1">
      <c r="A650" s="290"/>
      <c r="B650" s="290"/>
      <c r="C650" s="291"/>
      <c r="D650" s="290"/>
      <c r="E650" s="292"/>
      <c r="F650" s="290"/>
      <c r="G650" s="292"/>
      <c r="H650" s="290"/>
      <c r="I650" s="292"/>
      <c r="J650" s="290"/>
      <c r="K650" s="292"/>
      <c r="L650" s="290"/>
      <c r="M650" s="292"/>
      <c r="N650" s="290"/>
      <c r="O650" s="290"/>
      <c r="P650" s="290"/>
      <c r="Q650" s="290"/>
      <c r="R650" s="290"/>
      <c r="S650" s="290"/>
      <c r="T650" s="290"/>
      <c r="U650" s="290"/>
      <c r="V650" s="290"/>
      <c r="W650" s="290"/>
      <c r="X650" s="290"/>
      <c r="Y650" s="290"/>
      <c r="Z650" s="290"/>
      <c r="AA650" s="290"/>
      <c r="AB650" s="290"/>
      <c r="AC650" s="290"/>
      <c r="AD650" s="290"/>
      <c r="AE650" s="290"/>
      <c r="AF650" s="290"/>
      <c r="AG650" s="290"/>
      <c r="AH650" s="290"/>
    </row>
    <row r="651" ht="15.75" customHeight="1">
      <c r="A651" s="290"/>
      <c r="B651" s="290"/>
      <c r="C651" s="291"/>
      <c r="D651" s="290"/>
      <c r="E651" s="292"/>
      <c r="F651" s="290"/>
      <c r="G651" s="292"/>
      <c r="H651" s="290"/>
      <c r="I651" s="292"/>
      <c r="J651" s="290"/>
      <c r="K651" s="292"/>
      <c r="L651" s="290"/>
      <c r="M651" s="292"/>
      <c r="N651" s="290"/>
      <c r="O651" s="290"/>
      <c r="P651" s="290"/>
      <c r="Q651" s="290"/>
      <c r="R651" s="290"/>
      <c r="S651" s="290"/>
      <c r="T651" s="290"/>
      <c r="U651" s="290"/>
      <c r="V651" s="290"/>
      <c r="W651" s="290"/>
      <c r="X651" s="290"/>
      <c r="Y651" s="290"/>
      <c r="Z651" s="290"/>
      <c r="AA651" s="290"/>
      <c r="AB651" s="290"/>
      <c r="AC651" s="290"/>
      <c r="AD651" s="290"/>
      <c r="AE651" s="290"/>
      <c r="AF651" s="290"/>
      <c r="AG651" s="290"/>
      <c r="AH651" s="290"/>
    </row>
    <row r="652" ht="15.75" customHeight="1">
      <c r="A652" s="290"/>
      <c r="B652" s="290"/>
      <c r="C652" s="291"/>
      <c r="D652" s="290"/>
      <c r="E652" s="292"/>
      <c r="F652" s="290"/>
      <c r="G652" s="292"/>
      <c r="H652" s="290"/>
      <c r="I652" s="292"/>
      <c r="J652" s="290"/>
      <c r="K652" s="292"/>
      <c r="L652" s="290"/>
      <c r="M652" s="292"/>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row>
    <row r="653" ht="15.75" customHeight="1">
      <c r="A653" s="290"/>
      <c r="B653" s="290"/>
      <c r="C653" s="291"/>
      <c r="D653" s="290"/>
      <c r="E653" s="292"/>
      <c r="F653" s="290"/>
      <c r="G653" s="292"/>
      <c r="H653" s="290"/>
      <c r="I653" s="292"/>
      <c r="J653" s="290"/>
      <c r="K653" s="292"/>
      <c r="L653" s="290"/>
      <c r="M653" s="292"/>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row>
    <row r="654" ht="15.75" customHeight="1">
      <c r="A654" s="290"/>
      <c r="B654" s="290"/>
      <c r="C654" s="291"/>
      <c r="D654" s="290"/>
      <c r="E654" s="292"/>
      <c r="F654" s="290"/>
      <c r="G654" s="292"/>
      <c r="H654" s="290"/>
      <c r="I654" s="292"/>
      <c r="J654" s="290"/>
      <c r="K654" s="292"/>
      <c r="L654" s="290"/>
      <c r="M654" s="292"/>
      <c r="N654" s="290"/>
      <c r="O654" s="290"/>
      <c r="P654" s="290"/>
      <c r="Q654" s="290"/>
      <c r="R654" s="290"/>
      <c r="S654" s="290"/>
      <c r="T654" s="290"/>
      <c r="U654" s="290"/>
      <c r="V654" s="290"/>
      <c r="W654" s="290"/>
      <c r="X654" s="290"/>
      <c r="Y654" s="290"/>
      <c r="Z654" s="290"/>
      <c r="AA654" s="290"/>
      <c r="AB654" s="290"/>
      <c r="AC654" s="290"/>
      <c r="AD654" s="290"/>
      <c r="AE654" s="290"/>
      <c r="AF654" s="290"/>
      <c r="AG654" s="290"/>
      <c r="AH654" s="290"/>
    </row>
    <row r="655" ht="15.75" customHeight="1">
      <c r="A655" s="290"/>
      <c r="B655" s="290"/>
      <c r="C655" s="291"/>
      <c r="D655" s="290"/>
      <c r="E655" s="292"/>
      <c r="F655" s="290"/>
      <c r="G655" s="292"/>
      <c r="H655" s="290"/>
      <c r="I655" s="292"/>
      <c r="J655" s="290"/>
      <c r="K655" s="292"/>
      <c r="L655" s="290"/>
      <c r="M655" s="292"/>
      <c r="N655" s="290"/>
      <c r="O655" s="290"/>
      <c r="P655" s="290"/>
      <c r="Q655" s="290"/>
      <c r="R655" s="290"/>
      <c r="S655" s="290"/>
      <c r="T655" s="290"/>
      <c r="U655" s="290"/>
      <c r="V655" s="290"/>
      <c r="W655" s="290"/>
      <c r="X655" s="290"/>
      <c r="Y655" s="290"/>
      <c r="Z655" s="290"/>
      <c r="AA655" s="290"/>
      <c r="AB655" s="290"/>
      <c r="AC655" s="290"/>
      <c r="AD655" s="290"/>
      <c r="AE655" s="290"/>
      <c r="AF655" s="290"/>
      <c r="AG655" s="290"/>
      <c r="AH655" s="290"/>
    </row>
    <row r="656" ht="15.75" customHeight="1">
      <c r="A656" s="290"/>
      <c r="B656" s="290"/>
      <c r="C656" s="291"/>
      <c r="D656" s="290"/>
      <c r="E656" s="292"/>
      <c r="F656" s="290"/>
      <c r="G656" s="292"/>
      <c r="H656" s="290"/>
      <c r="I656" s="292"/>
      <c r="J656" s="290"/>
      <c r="K656" s="292"/>
      <c r="L656" s="290"/>
      <c r="M656" s="292"/>
      <c r="N656" s="290"/>
      <c r="O656" s="290"/>
      <c r="P656" s="290"/>
      <c r="Q656" s="290"/>
      <c r="R656" s="290"/>
      <c r="S656" s="290"/>
      <c r="T656" s="290"/>
      <c r="U656" s="290"/>
      <c r="V656" s="290"/>
      <c r="W656" s="290"/>
      <c r="X656" s="290"/>
      <c r="Y656" s="290"/>
      <c r="Z656" s="290"/>
      <c r="AA656" s="290"/>
      <c r="AB656" s="290"/>
      <c r="AC656" s="290"/>
      <c r="AD656" s="290"/>
      <c r="AE656" s="290"/>
      <c r="AF656" s="290"/>
      <c r="AG656" s="290"/>
      <c r="AH656" s="290"/>
    </row>
    <row r="657" ht="15.75" customHeight="1">
      <c r="A657" s="290"/>
      <c r="B657" s="290"/>
      <c r="C657" s="291"/>
      <c r="D657" s="290"/>
      <c r="E657" s="292"/>
      <c r="F657" s="290"/>
      <c r="G657" s="292"/>
      <c r="H657" s="290"/>
      <c r="I657" s="292"/>
      <c r="J657" s="290"/>
      <c r="K657" s="292"/>
      <c r="L657" s="290"/>
      <c r="M657" s="292"/>
      <c r="N657" s="290"/>
      <c r="O657" s="290"/>
      <c r="P657" s="290"/>
      <c r="Q657" s="290"/>
      <c r="R657" s="290"/>
      <c r="S657" s="290"/>
      <c r="T657" s="290"/>
      <c r="U657" s="290"/>
      <c r="V657" s="290"/>
      <c r="W657" s="290"/>
      <c r="X657" s="290"/>
      <c r="Y657" s="290"/>
      <c r="Z657" s="290"/>
      <c r="AA657" s="290"/>
      <c r="AB657" s="290"/>
      <c r="AC657" s="290"/>
      <c r="AD657" s="290"/>
      <c r="AE657" s="290"/>
      <c r="AF657" s="290"/>
      <c r="AG657" s="290"/>
      <c r="AH657" s="290"/>
    </row>
    <row r="658" ht="15.75" customHeight="1">
      <c r="A658" s="290"/>
      <c r="B658" s="290"/>
      <c r="C658" s="291"/>
      <c r="D658" s="290"/>
      <c r="E658" s="292"/>
      <c r="F658" s="290"/>
      <c r="G658" s="292"/>
      <c r="H658" s="290"/>
      <c r="I658" s="292"/>
      <c r="J658" s="290"/>
      <c r="K658" s="292"/>
      <c r="L658" s="290"/>
      <c r="M658" s="292"/>
      <c r="N658" s="290"/>
      <c r="O658" s="290"/>
      <c r="P658" s="290"/>
      <c r="Q658" s="290"/>
      <c r="R658" s="290"/>
      <c r="S658" s="290"/>
      <c r="T658" s="290"/>
      <c r="U658" s="290"/>
      <c r="V658" s="290"/>
      <c r="W658" s="290"/>
      <c r="X658" s="290"/>
      <c r="Y658" s="290"/>
      <c r="Z658" s="290"/>
      <c r="AA658" s="290"/>
      <c r="AB658" s="290"/>
      <c r="AC658" s="290"/>
      <c r="AD658" s="290"/>
      <c r="AE658" s="290"/>
      <c r="AF658" s="290"/>
      <c r="AG658" s="290"/>
      <c r="AH658" s="290"/>
    </row>
    <row r="659" ht="15.75" customHeight="1">
      <c r="A659" s="290"/>
      <c r="B659" s="290"/>
      <c r="C659" s="291"/>
      <c r="D659" s="290"/>
      <c r="E659" s="292"/>
      <c r="F659" s="290"/>
      <c r="G659" s="292"/>
      <c r="H659" s="290"/>
      <c r="I659" s="292"/>
      <c r="J659" s="290"/>
      <c r="K659" s="292"/>
      <c r="L659" s="290"/>
      <c r="M659" s="292"/>
      <c r="N659" s="290"/>
      <c r="O659" s="290"/>
      <c r="P659" s="290"/>
      <c r="Q659" s="290"/>
      <c r="R659" s="290"/>
      <c r="S659" s="290"/>
      <c r="T659" s="290"/>
      <c r="U659" s="290"/>
      <c r="V659" s="290"/>
      <c r="W659" s="290"/>
      <c r="X659" s="290"/>
      <c r="Y659" s="290"/>
      <c r="Z659" s="290"/>
      <c r="AA659" s="290"/>
      <c r="AB659" s="290"/>
      <c r="AC659" s="290"/>
      <c r="AD659" s="290"/>
      <c r="AE659" s="290"/>
      <c r="AF659" s="290"/>
      <c r="AG659" s="290"/>
      <c r="AH659" s="290"/>
    </row>
    <row r="660" ht="15.75" customHeight="1">
      <c r="A660" s="290"/>
      <c r="B660" s="290"/>
      <c r="C660" s="291"/>
      <c r="D660" s="290"/>
      <c r="E660" s="292"/>
      <c r="F660" s="290"/>
      <c r="G660" s="292"/>
      <c r="H660" s="290"/>
      <c r="I660" s="292"/>
      <c r="J660" s="290"/>
      <c r="K660" s="292"/>
      <c r="L660" s="290"/>
      <c r="M660" s="292"/>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row>
    <row r="661" ht="15.75" customHeight="1">
      <c r="A661" s="290"/>
      <c r="B661" s="290"/>
      <c r="C661" s="291"/>
      <c r="D661" s="290"/>
      <c r="E661" s="292"/>
      <c r="F661" s="290"/>
      <c r="G661" s="292"/>
      <c r="H661" s="290"/>
      <c r="I661" s="292"/>
      <c r="J661" s="290"/>
      <c r="K661" s="292"/>
      <c r="L661" s="290"/>
      <c r="M661" s="292"/>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row>
    <row r="662" ht="15.75" customHeight="1">
      <c r="A662" s="290"/>
      <c r="B662" s="290"/>
      <c r="C662" s="291"/>
      <c r="D662" s="290"/>
      <c r="E662" s="292"/>
      <c r="F662" s="290"/>
      <c r="G662" s="292"/>
      <c r="H662" s="290"/>
      <c r="I662" s="292"/>
      <c r="J662" s="290"/>
      <c r="K662" s="292"/>
      <c r="L662" s="290"/>
      <c r="M662" s="292"/>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row>
    <row r="663" ht="15.75" customHeight="1">
      <c r="A663" s="290"/>
      <c r="B663" s="290"/>
      <c r="C663" s="291"/>
      <c r="D663" s="290"/>
      <c r="E663" s="292"/>
      <c r="F663" s="290"/>
      <c r="G663" s="292"/>
      <c r="H663" s="290"/>
      <c r="I663" s="292"/>
      <c r="J663" s="290"/>
      <c r="K663" s="292"/>
      <c r="L663" s="290"/>
      <c r="M663" s="292"/>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row>
    <row r="664" ht="15.75" customHeight="1">
      <c r="A664" s="290"/>
      <c r="B664" s="290"/>
      <c r="C664" s="291"/>
      <c r="D664" s="290"/>
      <c r="E664" s="292"/>
      <c r="F664" s="290"/>
      <c r="G664" s="292"/>
      <c r="H664" s="290"/>
      <c r="I664" s="292"/>
      <c r="J664" s="290"/>
      <c r="K664" s="292"/>
      <c r="L664" s="290"/>
      <c r="M664" s="292"/>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row>
    <row r="665" ht="15.75" customHeight="1">
      <c r="A665" s="290"/>
      <c r="B665" s="290"/>
      <c r="C665" s="291"/>
      <c r="D665" s="290"/>
      <c r="E665" s="292"/>
      <c r="F665" s="290"/>
      <c r="G665" s="292"/>
      <c r="H665" s="290"/>
      <c r="I665" s="292"/>
      <c r="J665" s="290"/>
      <c r="K665" s="292"/>
      <c r="L665" s="290"/>
      <c r="M665" s="292"/>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row>
    <row r="666" ht="15.75" customHeight="1">
      <c r="A666" s="290"/>
      <c r="B666" s="290"/>
      <c r="C666" s="291"/>
      <c r="D666" s="290"/>
      <c r="E666" s="292"/>
      <c r="F666" s="290"/>
      <c r="G666" s="292"/>
      <c r="H666" s="290"/>
      <c r="I666" s="292"/>
      <c r="J666" s="290"/>
      <c r="K666" s="292"/>
      <c r="L666" s="290"/>
      <c r="M666" s="292"/>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row>
    <row r="667" ht="15.75" customHeight="1">
      <c r="A667" s="290"/>
      <c r="B667" s="290"/>
      <c r="C667" s="291"/>
      <c r="D667" s="290"/>
      <c r="E667" s="292"/>
      <c r="F667" s="290"/>
      <c r="G667" s="292"/>
      <c r="H667" s="290"/>
      <c r="I667" s="292"/>
      <c r="J667" s="290"/>
      <c r="K667" s="292"/>
      <c r="L667" s="290"/>
      <c r="M667" s="292"/>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row>
    <row r="668" ht="15.75" customHeight="1">
      <c r="A668" s="290"/>
      <c r="B668" s="290"/>
      <c r="C668" s="291"/>
      <c r="D668" s="290"/>
      <c r="E668" s="292"/>
      <c r="F668" s="290"/>
      <c r="G668" s="292"/>
      <c r="H668" s="290"/>
      <c r="I668" s="292"/>
      <c r="J668" s="290"/>
      <c r="K668" s="292"/>
      <c r="L668" s="290"/>
      <c r="M668" s="292"/>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row>
    <row r="669" ht="15.75" customHeight="1">
      <c r="A669" s="290"/>
      <c r="B669" s="290"/>
      <c r="C669" s="291"/>
      <c r="D669" s="290"/>
      <c r="E669" s="292"/>
      <c r="F669" s="290"/>
      <c r="G669" s="292"/>
      <c r="H669" s="290"/>
      <c r="I669" s="292"/>
      <c r="J669" s="290"/>
      <c r="K669" s="292"/>
      <c r="L669" s="290"/>
      <c r="M669" s="292"/>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row>
    <row r="670" ht="15.75" customHeight="1">
      <c r="A670" s="290"/>
      <c r="B670" s="290"/>
      <c r="C670" s="291"/>
      <c r="D670" s="290"/>
      <c r="E670" s="292"/>
      <c r="F670" s="290"/>
      <c r="G670" s="292"/>
      <c r="H670" s="290"/>
      <c r="I670" s="292"/>
      <c r="J670" s="290"/>
      <c r="K670" s="292"/>
      <c r="L670" s="290"/>
      <c r="M670" s="292"/>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row>
    <row r="671" ht="15.75" customHeight="1">
      <c r="A671" s="290"/>
      <c r="B671" s="290"/>
      <c r="C671" s="291"/>
      <c r="D671" s="290"/>
      <c r="E671" s="292"/>
      <c r="F671" s="290"/>
      <c r="G671" s="292"/>
      <c r="H671" s="290"/>
      <c r="I671" s="292"/>
      <c r="J671" s="290"/>
      <c r="K671" s="292"/>
      <c r="L671" s="290"/>
      <c r="M671" s="292"/>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row>
    <row r="672" ht="15.75" customHeight="1">
      <c r="A672" s="290"/>
      <c r="B672" s="290"/>
      <c r="C672" s="291"/>
      <c r="D672" s="290"/>
      <c r="E672" s="292"/>
      <c r="F672" s="290"/>
      <c r="G672" s="292"/>
      <c r="H672" s="290"/>
      <c r="I672" s="292"/>
      <c r="J672" s="290"/>
      <c r="K672" s="292"/>
      <c r="L672" s="290"/>
      <c r="M672" s="292"/>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row>
    <row r="673" ht="15.75" customHeight="1">
      <c r="A673" s="290"/>
      <c r="B673" s="290"/>
      <c r="C673" s="291"/>
      <c r="D673" s="290"/>
      <c r="E673" s="292"/>
      <c r="F673" s="290"/>
      <c r="G673" s="292"/>
      <c r="H673" s="290"/>
      <c r="I673" s="292"/>
      <c r="J673" s="290"/>
      <c r="K673" s="292"/>
      <c r="L673" s="290"/>
      <c r="M673" s="292"/>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row>
    <row r="674" ht="15.75" customHeight="1">
      <c r="A674" s="290"/>
      <c r="B674" s="290"/>
      <c r="C674" s="291"/>
      <c r="D674" s="290"/>
      <c r="E674" s="292"/>
      <c r="F674" s="290"/>
      <c r="G674" s="292"/>
      <c r="H674" s="290"/>
      <c r="I674" s="292"/>
      <c r="J674" s="290"/>
      <c r="K674" s="292"/>
      <c r="L674" s="290"/>
      <c r="M674" s="292"/>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row>
    <row r="675" ht="15.75" customHeight="1">
      <c r="A675" s="290"/>
      <c r="B675" s="290"/>
      <c r="C675" s="291"/>
      <c r="D675" s="290"/>
      <c r="E675" s="292"/>
      <c r="F675" s="290"/>
      <c r="G675" s="292"/>
      <c r="H675" s="290"/>
      <c r="I675" s="292"/>
      <c r="J675" s="290"/>
      <c r="K675" s="292"/>
      <c r="L675" s="290"/>
      <c r="M675" s="292"/>
      <c r="N675" s="290"/>
      <c r="O675" s="290"/>
      <c r="P675" s="290"/>
      <c r="Q675" s="290"/>
      <c r="R675" s="290"/>
      <c r="S675" s="290"/>
      <c r="T675" s="290"/>
      <c r="U675" s="290"/>
      <c r="V675" s="290"/>
      <c r="W675" s="290"/>
      <c r="X675" s="290"/>
      <c r="Y675" s="290"/>
      <c r="Z675" s="290"/>
      <c r="AA675" s="290"/>
      <c r="AB675" s="290"/>
      <c r="AC675" s="290"/>
      <c r="AD675" s="290"/>
      <c r="AE675" s="290"/>
      <c r="AF675" s="290"/>
      <c r="AG675" s="290"/>
      <c r="AH675" s="290"/>
    </row>
    <row r="676" ht="15.75" customHeight="1">
      <c r="A676" s="290"/>
      <c r="B676" s="290"/>
      <c r="C676" s="291"/>
      <c r="D676" s="290"/>
      <c r="E676" s="292"/>
      <c r="F676" s="290"/>
      <c r="G676" s="292"/>
      <c r="H676" s="290"/>
      <c r="I676" s="292"/>
      <c r="J676" s="290"/>
      <c r="K676" s="292"/>
      <c r="L676" s="290"/>
      <c r="M676" s="292"/>
      <c r="N676" s="290"/>
      <c r="O676" s="290"/>
      <c r="P676" s="290"/>
      <c r="Q676" s="290"/>
      <c r="R676" s="290"/>
      <c r="S676" s="290"/>
      <c r="T676" s="290"/>
      <c r="U676" s="290"/>
      <c r="V676" s="290"/>
      <c r="W676" s="290"/>
      <c r="X676" s="290"/>
      <c r="Y676" s="290"/>
      <c r="Z676" s="290"/>
      <c r="AA676" s="290"/>
      <c r="AB676" s="290"/>
      <c r="AC676" s="290"/>
      <c r="AD676" s="290"/>
      <c r="AE676" s="290"/>
      <c r="AF676" s="290"/>
      <c r="AG676" s="290"/>
      <c r="AH676" s="290"/>
    </row>
    <row r="677" ht="15.75" customHeight="1">
      <c r="A677" s="290"/>
      <c r="B677" s="290"/>
      <c r="C677" s="291"/>
      <c r="D677" s="290"/>
      <c r="E677" s="292"/>
      <c r="F677" s="290"/>
      <c r="G677" s="292"/>
      <c r="H677" s="290"/>
      <c r="I677" s="292"/>
      <c r="J677" s="290"/>
      <c r="K677" s="292"/>
      <c r="L677" s="290"/>
      <c r="M677" s="292"/>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row>
    <row r="678" ht="15.75" customHeight="1">
      <c r="A678" s="290"/>
      <c r="B678" s="290"/>
      <c r="C678" s="291"/>
      <c r="D678" s="290"/>
      <c r="E678" s="292"/>
      <c r="F678" s="290"/>
      <c r="G678" s="292"/>
      <c r="H678" s="290"/>
      <c r="I678" s="292"/>
      <c r="J678" s="290"/>
      <c r="K678" s="292"/>
      <c r="L678" s="290"/>
      <c r="M678" s="292"/>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row>
    <row r="679" ht="15.75" customHeight="1">
      <c r="A679" s="290"/>
      <c r="B679" s="290"/>
      <c r="C679" s="291"/>
      <c r="D679" s="290"/>
      <c r="E679" s="292"/>
      <c r="F679" s="290"/>
      <c r="G679" s="292"/>
      <c r="H679" s="290"/>
      <c r="I679" s="292"/>
      <c r="J679" s="290"/>
      <c r="K679" s="292"/>
      <c r="L679" s="290"/>
      <c r="M679" s="292"/>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row>
    <row r="680" ht="15.75" customHeight="1">
      <c r="A680" s="290"/>
      <c r="B680" s="290"/>
      <c r="C680" s="291"/>
      <c r="D680" s="290"/>
      <c r="E680" s="292"/>
      <c r="F680" s="290"/>
      <c r="G680" s="292"/>
      <c r="H680" s="290"/>
      <c r="I680" s="292"/>
      <c r="J680" s="290"/>
      <c r="K680" s="292"/>
      <c r="L680" s="290"/>
      <c r="M680" s="292"/>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row>
    <row r="681" ht="15.75" customHeight="1">
      <c r="A681" s="290"/>
      <c r="B681" s="290"/>
      <c r="C681" s="291"/>
      <c r="D681" s="290"/>
      <c r="E681" s="292"/>
      <c r="F681" s="290"/>
      <c r="G681" s="292"/>
      <c r="H681" s="290"/>
      <c r="I681" s="292"/>
      <c r="J681" s="290"/>
      <c r="K681" s="292"/>
      <c r="L681" s="290"/>
      <c r="M681" s="292"/>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row>
    <row r="682" ht="15.75" customHeight="1">
      <c r="A682" s="290"/>
      <c r="B682" s="290"/>
      <c r="C682" s="291"/>
      <c r="D682" s="290"/>
      <c r="E682" s="292"/>
      <c r="F682" s="290"/>
      <c r="G682" s="292"/>
      <c r="H682" s="290"/>
      <c r="I682" s="292"/>
      <c r="J682" s="290"/>
      <c r="K682" s="292"/>
      <c r="L682" s="290"/>
      <c r="M682" s="292"/>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row>
    <row r="683" ht="15.75" customHeight="1">
      <c r="A683" s="290"/>
      <c r="B683" s="290"/>
      <c r="C683" s="291"/>
      <c r="D683" s="290"/>
      <c r="E683" s="292"/>
      <c r="F683" s="290"/>
      <c r="G683" s="292"/>
      <c r="H683" s="290"/>
      <c r="I683" s="292"/>
      <c r="J683" s="290"/>
      <c r="K683" s="292"/>
      <c r="L683" s="290"/>
      <c r="M683" s="292"/>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row>
    <row r="684" ht="15.75" customHeight="1">
      <c r="A684" s="290"/>
      <c r="B684" s="290"/>
      <c r="C684" s="291"/>
      <c r="D684" s="290"/>
      <c r="E684" s="292"/>
      <c r="F684" s="290"/>
      <c r="G684" s="292"/>
      <c r="H684" s="290"/>
      <c r="I684" s="292"/>
      <c r="J684" s="290"/>
      <c r="K684" s="292"/>
      <c r="L684" s="290"/>
      <c r="M684" s="292"/>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row>
    <row r="685" ht="15.75" customHeight="1">
      <c r="A685" s="290"/>
      <c r="B685" s="290"/>
      <c r="C685" s="291"/>
      <c r="D685" s="290"/>
      <c r="E685" s="292"/>
      <c r="F685" s="290"/>
      <c r="G685" s="292"/>
      <c r="H685" s="290"/>
      <c r="I685" s="292"/>
      <c r="J685" s="290"/>
      <c r="K685" s="292"/>
      <c r="L685" s="290"/>
      <c r="M685" s="292"/>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row>
    <row r="686" ht="15.75" customHeight="1">
      <c r="A686" s="290"/>
      <c r="B686" s="290"/>
      <c r="C686" s="291"/>
      <c r="D686" s="290"/>
      <c r="E686" s="292"/>
      <c r="F686" s="290"/>
      <c r="G686" s="292"/>
      <c r="H686" s="290"/>
      <c r="I686" s="292"/>
      <c r="J686" s="290"/>
      <c r="K686" s="292"/>
      <c r="L686" s="290"/>
      <c r="M686" s="292"/>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row>
    <row r="687" ht="15.75" customHeight="1">
      <c r="A687" s="290"/>
      <c r="B687" s="290"/>
      <c r="C687" s="291"/>
      <c r="D687" s="290"/>
      <c r="E687" s="292"/>
      <c r="F687" s="290"/>
      <c r="G687" s="292"/>
      <c r="H687" s="290"/>
      <c r="I687" s="292"/>
      <c r="J687" s="290"/>
      <c r="K687" s="292"/>
      <c r="L687" s="290"/>
      <c r="M687" s="292"/>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row>
    <row r="688" ht="15.75" customHeight="1">
      <c r="A688" s="290"/>
      <c r="B688" s="290"/>
      <c r="C688" s="291"/>
      <c r="D688" s="290"/>
      <c r="E688" s="292"/>
      <c r="F688" s="290"/>
      <c r="G688" s="292"/>
      <c r="H688" s="290"/>
      <c r="I688" s="292"/>
      <c r="J688" s="290"/>
      <c r="K688" s="292"/>
      <c r="L688" s="290"/>
      <c r="M688" s="292"/>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row>
    <row r="689" ht="15.75" customHeight="1">
      <c r="A689" s="290"/>
      <c r="B689" s="290"/>
      <c r="C689" s="291"/>
      <c r="D689" s="290"/>
      <c r="E689" s="292"/>
      <c r="F689" s="290"/>
      <c r="G689" s="292"/>
      <c r="H689" s="290"/>
      <c r="I689" s="292"/>
      <c r="J689" s="290"/>
      <c r="K689" s="292"/>
      <c r="L689" s="290"/>
      <c r="M689" s="292"/>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row>
    <row r="690" ht="15.75" customHeight="1">
      <c r="A690" s="290"/>
      <c r="B690" s="290"/>
      <c r="C690" s="291"/>
      <c r="D690" s="290"/>
      <c r="E690" s="292"/>
      <c r="F690" s="290"/>
      <c r="G690" s="292"/>
      <c r="H690" s="290"/>
      <c r="I690" s="292"/>
      <c r="J690" s="290"/>
      <c r="K690" s="292"/>
      <c r="L690" s="290"/>
      <c r="M690" s="292"/>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row>
    <row r="691" ht="15.75" customHeight="1">
      <c r="A691" s="290"/>
      <c r="B691" s="290"/>
      <c r="C691" s="291"/>
      <c r="D691" s="290"/>
      <c r="E691" s="292"/>
      <c r="F691" s="290"/>
      <c r="G691" s="292"/>
      <c r="H691" s="290"/>
      <c r="I691" s="292"/>
      <c r="J691" s="290"/>
      <c r="K691" s="292"/>
      <c r="L691" s="290"/>
      <c r="M691" s="292"/>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row>
    <row r="692" ht="15.75" customHeight="1">
      <c r="A692" s="290"/>
      <c r="B692" s="290"/>
      <c r="C692" s="291"/>
      <c r="D692" s="290"/>
      <c r="E692" s="292"/>
      <c r="F692" s="290"/>
      <c r="G692" s="292"/>
      <c r="H692" s="290"/>
      <c r="I692" s="292"/>
      <c r="J692" s="290"/>
      <c r="K692" s="292"/>
      <c r="L692" s="290"/>
      <c r="M692" s="292"/>
      <c r="N692" s="290"/>
      <c r="O692" s="290"/>
      <c r="P692" s="290"/>
      <c r="Q692" s="290"/>
      <c r="R692" s="290"/>
      <c r="S692" s="290"/>
      <c r="T692" s="290"/>
      <c r="U692" s="290"/>
      <c r="V692" s="290"/>
      <c r="W692" s="290"/>
      <c r="X692" s="290"/>
      <c r="Y692" s="290"/>
      <c r="Z692" s="290"/>
      <c r="AA692" s="290"/>
      <c r="AB692" s="290"/>
      <c r="AC692" s="290"/>
      <c r="AD692" s="290"/>
      <c r="AE692" s="290"/>
      <c r="AF692" s="290"/>
      <c r="AG692" s="290"/>
      <c r="AH692" s="290"/>
    </row>
    <row r="693" ht="15.75" customHeight="1">
      <c r="A693" s="290"/>
      <c r="B693" s="290"/>
      <c r="C693" s="291"/>
      <c r="D693" s="290"/>
      <c r="E693" s="292"/>
      <c r="F693" s="290"/>
      <c r="G693" s="292"/>
      <c r="H693" s="290"/>
      <c r="I693" s="292"/>
      <c r="J693" s="290"/>
      <c r="K693" s="292"/>
      <c r="L693" s="290"/>
      <c r="M693" s="292"/>
      <c r="N693" s="290"/>
      <c r="O693" s="290"/>
      <c r="P693" s="290"/>
      <c r="Q693" s="290"/>
      <c r="R693" s="290"/>
      <c r="S693" s="290"/>
      <c r="T693" s="290"/>
      <c r="U693" s="290"/>
      <c r="V693" s="290"/>
      <c r="W693" s="290"/>
      <c r="X693" s="290"/>
      <c r="Y693" s="290"/>
      <c r="Z693" s="290"/>
      <c r="AA693" s="290"/>
      <c r="AB693" s="290"/>
      <c r="AC693" s="290"/>
      <c r="AD693" s="290"/>
      <c r="AE693" s="290"/>
      <c r="AF693" s="290"/>
      <c r="AG693" s="290"/>
      <c r="AH693" s="290"/>
    </row>
    <row r="694" ht="15.75" customHeight="1">
      <c r="A694" s="290"/>
      <c r="B694" s="290"/>
      <c r="C694" s="291"/>
      <c r="D694" s="290"/>
      <c r="E694" s="292"/>
      <c r="F694" s="290"/>
      <c r="G694" s="292"/>
      <c r="H694" s="290"/>
      <c r="I694" s="292"/>
      <c r="J694" s="290"/>
      <c r="K694" s="292"/>
      <c r="L694" s="290"/>
      <c r="M694" s="292"/>
      <c r="N694" s="290"/>
      <c r="O694" s="290"/>
      <c r="P694" s="290"/>
      <c r="Q694" s="290"/>
      <c r="R694" s="290"/>
      <c r="S694" s="290"/>
      <c r="T694" s="290"/>
      <c r="U694" s="290"/>
      <c r="V694" s="290"/>
      <c r="W694" s="290"/>
      <c r="X694" s="290"/>
      <c r="Y694" s="290"/>
      <c r="Z694" s="290"/>
      <c r="AA694" s="290"/>
      <c r="AB694" s="290"/>
      <c r="AC694" s="290"/>
      <c r="AD694" s="290"/>
      <c r="AE694" s="290"/>
      <c r="AF694" s="290"/>
      <c r="AG694" s="290"/>
      <c r="AH694" s="290"/>
    </row>
    <row r="695" ht="15.75" customHeight="1">
      <c r="A695" s="290"/>
      <c r="B695" s="290"/>
      <c r="C695" s="291"/>
      <c r="D695" s="290"/>
      <c r="E695" s="292"/>
      <c r="F695" s="290"/>
      <c r="G695" s="292"/>
      <c r="H695" s="290"/>
      <c r="I695" s="292"/>
      <c r="J695" s="290"/>
      <c r="K695" s="292"/>
      <c r="L695" s="290"/>
      <c r="M695" s="292"/>
      <c r="N695" s="290"/>
      <c r="O695" s="290"/>
      <c r="P695" s="290"/>
      <c r="Q695" s="290"/>
      <c r="R695" s="290"/>
      <c r="S695" s="290"/>
      <c r="T695" s="290"/>
      <c r="U695" s="290"/>
      <c r="V695" s="290"/>
      <c r="W695" s="290"/>
      <c r="X695" s="290"/>
      <c r="Y695" s="290"/>
      <c r="Z695" s="290"/>
      <c r="AA695" s="290"/>
      <c r="AB695" s="290"/>
      <c r="AC695" s="290"/>
      <c r="AD695" s="290"/>
      <c r="AE695" s="290"/>
      <c r="AF695" s="290"/>
      <c r="AG695" s="290"/>
      <c r="AH695" s="290"/>
    </row>
    <row r="696" ht="15.75" customHeight="1">
      <c r="A696" s="290"/>
      <c r="B696" s="290"/>
      <c r="C696" s="291"/>
      <c r="D696" s="290"/>
      <c r="E696" s="292"/>
      <c r="F696" s="290"/>
      <c r="G696" s="292"/>
      <c r="H696" s="290"/>
      <c r="I696" s="292"/>
      <c r="J696" s="290"/>
      <c r="K696" s="292"/>
      <c r="L696" s="290"/>
      <c r="M696" s="292"/>
      <c r="N696" s="290"/>
      <c r="O696" s="290"/>
      <c r="P696" s="290"/>
      <c r="Q696" s="290"/>
      <c r="R696" s="290"/>
      <c r="S696" s="290"/>
      <c r="T696" s="290"/>
      <c r="U696" s="290"/>
      <c r="V696" s="290"/>
      <c r="W696" s="290"/>
      <c r="X696" s="290"/>
      <c r="Y696" s="290"/>
      <c r="Z696" s="290"/>
      <c r="AA696" s="290"/>
      <c r="AB696" s="290"/>
      <c r="AC696" s="290"/>
      <c r="AD696" s="290"/>
      <c r="AE696" s="290"/>
      <c r="AF696" s="290"/>
      <c r="AG696" s="290"/>
      <c r="AH696" s="290"/>
    </row>
    <row r="697" ht="15.75" customHeight="1">
      <c r="A697" s="290"/>
      <c r="B697" s="290"/>
      <c r="C697" s="291"/>
      <c r="D697" s="290"/>
      <c r="E697" s="292"/>
      <c r="F697" s="290"/>
      <c r="G697" s="292"/>
      <c r="H697" s="290"/>
      <c r="I697" s="292"/>
      <c r="J697" s="290"/>
      <c r="K697" s="292"/>
      <c r="L697" s="290"/>
      <c r="M697" s="292"/>
      <c r="N697" s="290"/>
      <c r="O697" s="290"/>
      <c r="P697" s="290"/>
      <c r="Q697" s="290"/>
      <c r="R697" s="290"/>
      <c r="S697" s="290"/>
      <c r="T697" s="290"/>
      <c r="U697" s="290"/>
      <c r="V697" s="290"/>
      <c r="W697" s="290"/>
      <c r="X697" s="290"/>
      <c r="Y697" s="290"/>
      <c r="Z697" s="290"/>
      <c r="AA697" s="290"/>
      <c r="AB697" s="290"/>
      <c r="AC697" s="290"/>
      <c r="AD697" s="290"/>
      <c r="AE697" s="290"/>
      <c r="AF697" s="290"/>
      <c r="AG697" s="290"/>
      <c r="AH697" s="290"/>
    </row>
    <row r="698" ht="15.75" customHeight="1">
      <c r="A698" s="290"/>
      <c r="B698" s="290"/>
      <c r="C698" s="291"/>
      <c r="D698" s="290"/>
      <c r="E698" s="292"/>
      <c r="F698" s="290"/>
      <c r="G698" s="292"/>
      <c r="H698" s="290"/>
      <c r="I698" s="292"/>
      <c r="J698" s="290"/>
      <c r="K698" s="292"/>
      <c r="L698" s="290"/>
      <c r="M698" s="292"/>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row>
    <row r="699" ht="15.75" customHeight="1">
      <c r="A699" s="290"/>
      <c r="B699" s="290"/>
      <c r="C699" s="291"/>
      <c r="D699" s="290"/>
      <c r="E699" s="292"/>
      <c r="F699" s="290"/>
      <c r="G699" s="292"/>
      <c r="H699" s="290"/>
      <c r="I699" s="292"/>
      <c r="J699" s="290"/>
      <c r="K699" s="292"/>
      <c r="L699" s="290"/>
      <c r="M699" s="292"/>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row>
    <row r="700" ht="15.75" customHeight="1">
      <c r="A700" s="290"/>
      <c r="B700" s="290"/>
      <c r="C700" s="291"/>
      <c r="D700" s="290"/>
      <c r="E700" s="292"/>
      <c r="F700" s="290"/>
      <c r="G700" s="292"/>
      <c r="H700" s="290"/>
      <c r="I700" s="292"/>
      <c r="J700" s="290"/>
      <c r="K700" s="292"/>
      <c r="L700" s="290"/>
      <c r="M700" s="292"/>
      <c r="N700" s="290"/>
      <c r="O700" s="290"/>
      <c r="P700" s="290"/>
      <c r="Q700" s="290"/>
      <c r="R700" s="290"/>
      <c r="S700" s="290"/>
      <c r="T700" s="290"/>
      <c r="U700" s="290"/>
      <c r="V700" s="290"/>
      <c r="W700" s="290"/>
      <c r="X700" s="290"/>
      <c r="Y700" s="290"/>
      <c r="Z700" s="290"/>
      <c r="AA700" s="290"/>
      <c r="AB700" s="290"/>
      <c r="AC700" s="290"/>
      <c r="AD700" s="290"/>
      <c r="AE700" s="290"/>
      <c r="AF700" s="290"/>
      <c r="AG700" s="290"/>
      <c r="AH700" s="290"/>
    </row>
    <row r="701" ht="15.75" customHeight="1">
      <c r="A701" s="290"/>
      <c r="B701" s="290"/>
      <c r="C701" s="291"/>
      <c r="D701" s="290"/>
      <c r="E701" s="292"/>
      <c r="F701" s="290"/>
      <c r="G701" s="292"/>
      <c r="H701" s="290"/>
      <c r="I701" s="292"/>
      <c r="J701" s="290"/>
      <c r="K701" s="292"/>
      <c r="L701" s="290"/>
      <c r="M701" s="292"/>
      <c r="N701" s="290"/>
      <c r="O701" s="290"/>
      <c r="P701" s="290"/>
      <c r="Q701" s="290"/>
      <c r="R701" s="290"/>
      <c r="S701" s="290"/>
      <c r="T701" s="290"/>
      <c r="U701" s="290"/>
      <c r="V701" s="290"/>
      <c r="W701" s="290"/>
      <c r="X701" s="290"/>
      <c r="Y701" s="290"/>
      <c r="Z701" s="290"/>
      <c r="AA701" s="290"/>
      <c r="AB701" s="290"/>
      <c r="AC701" s="290"/>
      <c r="AD701" s="290"/>
      <c r="AE701" s="290"/>
      <c r="AF701" s="290"/>
      <c r="AG701" s="290"/>
      <c r="AH701" s="290"/>
    </row>
    <row r="702" ht="15.75" customHeight="1">
      <c r="A702" s="290"/>
      <c r="B702" s="290"/>
      <c r="C702" s="291"/>
      <c r="D702" s="290"/>
      <c r="E702" s="292"/>
      <c r="F702" s="290"/>
      <c r="G702" s="292"/>
      <c r="H702" s="290"/>
      <c r="I702" s="292"/>
      <c r="J702" s="290"/>
      <c r="K702" s="292"/>
      <c r="L702" s="290"/>
      <c r="M702" s="292"/>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row>
    <row r="703" ht="15.75" customHeight="1">
      <c r="A703" s="290"/>
      <c r="B703" s="290"/>
      <c r="C703" s="291"/>
      <c r="D703" s="290"/>
      <c r="E703" s="292"/>
      <c r="F703" s="290"/>
      <c r="G703" s="292"/>
      <c r="H703" s="290"/>
      <c r="I703" s="292"/>
      <c r="J703" s="290"/>
      <c r="K703" s="292"/>
      <c r="L703" s="290"/>
      <c r="M703" s="292"/>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row>
    <row r="704" ht="15.75" customHeight="1">
      <c r="A704" s="290"/>
      <c r="B704" s="290"/>
      <c r="C704" s="291"/>
      <c r="D704" s="290"/>
      <c r="E704" s="292"/>
      <c r="F704" s="290"/>
      <c r="G704" s="292"/>
      <c r="H704" s="290"/>
      <c r="I704" s="292"/>
      <c r="J704" s="290"/>
      <c r="K704" s="292"/>
      <c r="L704" s="290"/>
      <c r="M704" s="292"/>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row>
    <row r="705" ht="15.75" customHeight="1">
      <c r="A705" s="290"/>
      <c r="B705" s="290"/>
      <c r="C705" s="291"/>
      <c r="D705" s="290"/>
      <c r="E705" s="292"/>
      <c r="F705" s="290"/>
      <c r="G705" s="292"/>
      <c r="H705" s="290"/>
      <c r="I705" s="292"/>
      <c r="J705" s="290"/>
      <c r="K705" s="292"/>
      <c r="L705" s="290"/>
      <c r="M705" s="292"/>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row>
    <row r="706" ht="15.75" customHeight="1">
      <c r="A706" s="290"/>
      <c r="B706" s="290"/>
      <c r="C706" s="291"/>
      <c r="D706" s="290"/>
      <c r="E706" s="292"/>
      <c r="F706" s="290"/>
      <c r="G706" s="292"/>
      <c r="H706" s="290"/>
      <c r="I706" s="292"/>
      <c r="J706" s="290"/>
      <c r="K706" s="292"/>
      <c r="L706" s="290"/>
      <c r="M706" s="292"/>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row>
    <row r="707" ht="15.75" customHeight="1">
      <c r="A707" s="290"/>
      <c r="B707" s="290"/>
      <c r="C707" s="291"/>
      <c r="D707" s="290"/>
      <c r="E707" s="292"/>
      <c r="F707" s="290"/>
      <c r="G707" s="292"/>
      <c r="H707" s="290"/>
      <c r="I707" s="292"/>
      <c r="J707" s="290"/>
      <c r="K707" s="292"/>
      <c r="L707" s="290"/>
      <c r="M707" s="292"/>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row>
    <row r="708" ht="15.75" customHeight="1">
      <c r="A708" s="290"/>
      <c r="B708" s="290"/>
      <c r="C708" s="291"/>
      <c r="D708" s="290"/>
      <c r="E708" s="292"/>
      <c r="F708" s="290"/>
      <c r="G708" s="292"/>
      <c r="H708" s="290"/>
      <c r="I708" s="292"/>
      <c r="J708" s="290"/>
      <c r="K708" s="292"/>
      <c r="L708" s="290"/>
      <c r="M708" s="292"/>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row>
    <row r="709" ht="15.75" customHeight="1">
      <c r="A709" s="290"/>
      <c r="B709" s="290"/>
      <c r="C709" s="291"/>
      <c r="D709" s="290"/>
      <c r="E709" s="292"/>
      <c r="F709" s="290"/>
      <c r="G709" s="292"/>
      <c r="H709" s="290"/>
      <c r="I709" s="292"/>
      <c r="J709" s="290"/>
      <c r="K709" s="292"/>
      <c r="L709" s="290"/>
      <c r="M709" s="292"/>
      <c r="N709" s="290"/>
      <c r="O709" s="290"/>
      <c r="P709" s="290"/>
      <c r="Q709" s="290"/>
      <c r="R709" s="290"/>
      <c r="S709" s="290"/>
      <c r="T709" s="290"/>
      <c r="U709" s="290"/>
      <c r="V709" s="290"/>
      <c r="W709" s="290"/>
      <c r="X709" s="290"/>
      <c r="Y709" s="290"/>
      <c r="Z709" s="290"/>
      <c r="AA709" s="290"/>
      <c r="AB709" s="290"/>
      <c r="AC709" s="290"/>
      <c r="AD709" s="290"/>
      <c r="AE709" s="290"/>
      <c r="AF709" s="290"/>
      <c r="AG709" s="290"/>
      <c r="AH709" s="290"/>
    </row>
    <row r="710" ht="15.75" customHeight="1">
      <c r="A710" s="290"/>
      <c r="B710" s="290"/>
      <c r="C710" s="291"/>
      <c r="D710" s="290"/>
      <c r="E710" s="292"/>
      <c r="F710" s="290"/>
      <c r="G710" s="292"/>
      <c r="H710" s="290"/>
      <c r="I710" s="292"/>
      <c r="J710" s="290"/>
      <c r="K710" s="292"/>
      <c r="L710" s="290"/>
      <c r="M710" s="292"/>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row>
    <row r="711" ht="15.75" customHeight="1">
      <c r="A711" s="290"/>
      <c r="B711" s="290"/>
      <c r="C711" s="291"/>
      <c r="D711" s="290"/>
      <c r="E711" s="292"/>
      <c r="F711" s="290"/>
      <c r="G711" s="292"/>
      <c r="H711" s="290"/>
      <c r="I711" s="292"/>
      <c r="J711" s="290"/>
      <c r="K711" s="292"/>
      <c r="L711" s="290"/>
      <c r="M711" s="292"/>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row>
    <row r="712" ht="15.75" customHeight="1">
      <c r="A712" s="290"/>
      <c r="B712" s="290"/>
      <c r="C712" s="291"/>
      <c r="D712" s="290"/>
      <c r="E712" s="292"/>
      <c r="F712" s="290"/>
      <c r="G712" s="292"/>
      <c r="H712" s="290"/>
      <c r="I712" s="292"/>
      <c r="J712" s="290"/>
      <c r="K712" s="292"/>
      <c r="L712" s="290"/>
      <c r="M712" s="292"/>
      <c r="N712" s="290"/>
      <c r="O712" s="290"/>
      <c r="P712" s="290"/>
      <c r="Q712" s="290"/>
      <c r="R712" s="290"/>
      <c r="S712" s="290"/>
      <c r="T712" s="290"/>
      <c r="U712" s="290"/>
      <c r="V712" s="290"/>
      <c r="W712" s="290"/>
      <c r="X712" s="290"/>
      <c r="Y712" s="290"/>
      <c r="Z712" s="290"/>
      <c r="AA712" s="290"/>
      <c r="AB712" s="290"/>
      <c r="AC712" s="290"/>
      <c r="AD712" s="290"/>
      <c r="AE712" s="290"/>
      <c r="AF712" s="290"/>
      <c r="AG712" s="290"/>
      <c r="AH712" s="290"/>
    </row>
    <row r="713" ht="15.75" customHeight="1">
      <c r="A713" s="290"/>
      <c r="B713" s="290"/>
      <c r="C713" s="291"/>
      <c r="D713" s="290"/>
      <c r="E713" s="292"/>
      <c r="F713" s="290"/>
      <c r="G713" s="292"/>
      <c r="H713" s="290"/>
      <c r="I713" s="292"/>
      <c r="J713" s="290"/>
      <c r="K713" s="292"/>
      <c r="L713" s="290"/>
      <c r="M713" s="292"/>
      <c r="N713" s="290"/>
      <c r="O713" s="290"/>
      <c r="P713" s="290"/>
      <c r="Q713" s="290"/>
      <c r="R713" s="290"/>
      <c r="S713" s="290"/>
      <c r="T713" s="290"/>
      <c r="U713" s="290"/>
      <c r="V713" s="290"/>
      <c r="W713" s="290"/>
      <c r="X713" s="290"/>
      <c r="Y713" s="290"/>
      <c r="Z713" s="290"/>
      <c r="AA713" s="290"/>
      <c r="AB713" s="290"/>
      <c r="AC713" s="290"/>
      <c r="AD713" s="290"/>
      <c r="AE713" s="290"/>
      <c r="AF713" s="290"/>
      <c r="AG713" s="290"/>
      <c r="AH713" s="290"/>
    </row>
    <row r="714" ht="15.75" customHeight="1">
      <c r="A714" s="290"/>
      <c r="B714" s="290"/>
      <c r="C714" s="291"/>
      <c r="D714" s="290"/>
      <c r="E714" s="292"/>
      <c r="F714" s="290"/>
      <c r="G714" s="292"/>
      <c r="H714" s="290"/>
      <c r="I714" s="292"/>
      <c r="J714" s="290"/>
      <c r="K714" s="292"/>
      <c r="L714" s="290"/>
      <c r="M714" s="292"/>
      <c r="N714" s="290"/>
      <c r="O714" s="290"/>
      <c r="P714" s="290"/>
      <c r="Q714" s="290"/>
      <c r="R714" s="290"/>
      <c r="S714" s="290"/>
      <c r="T714" s="290"/>
      <c r="U714" s="290"/>
      <c r="V714" s="290"/>
      <c r="W714" s="290"/>
      <c r="X714" s="290"/>
      <c r="Y714" s="290"/>
      <c r="Z714" s="290"/>
      <c r="AA714" s="290"/>
      <c r="AB714" s="290"/>
      <c r="AC714" s="290"/>
      <c r="AD714" s="290"/>
      <c r="AE714" s="290"/>
      <c r="AF714" s="290"/>
      <c r="AG714" s="290"/>
      <c r="AH714" s="290"/>
    </row>
    <row r="715" ht="15.75" customHeight="1">
      <c r="A715" s="290"/>
      <c r="B715" s="290"/>
      <c r="C715" s="291"/>
      <c r="D715" s="290"/>
      <c r="E715" s="292"/>
      <c r="F715" s="290"/>
      <c r="G715" s="292"/>
      <c r="H715" s="290"/>
      <c r="I715" s="292"/>
      <c r="J715" s="290"/>
      <c r="K715" s="292"/>
      <c r="L715" s="290"/>
      <c r="M715" s="292"/>
      <c r="N715" s="290"/>
      <c r="O715" s="290"/>
      <c r="P715" s="290"/>
      <c r="Q715" s="290"/>
      <c r="R715" s="290"/>
      <c r="S715" s="290"/>
      <c r="T715" s="290"/>
      <c r="U715" s="290"/>
      <c r="V715" s="290"/>
      <c r="W715" s="290"/>
      <c r="X715" s="290"/>
      <c r="Y715" s="290"/>
      <c r="Z715" s="290"/>
      <c r="AA715" s="290"/>
      <c r="AB715" s="290"/>
      <c r="AC715" s="290"/>
      <c r="AD715" s="290"/>
      <c r="AE715" s="290"/>
      <c r="AF715" s="290"/>
      <c r="AG715" s="290"/>
      <c r="AH715" s="290"/>
    </row>
    <row r="716" ht="15.75" customHeight="1">
      <c r="A716" s="290"/>
      <c r="B716" s="290"/>
      <c r="C716" s="291"/>
      <c r="D716" s="290"/>
      <c r="E716" s="292"/>
      <c r="F716" s="290"/>
      <c r="G716" s="292"/>
      <c r="H716" s="290"/>
      <c r="I716" s="292"/>
      <c r="J716" s="290"/>
      <c r="K716" s="292"/>
      <c r="L716" s="290"/>
      <c r="M716" s="292"/>
      <c r="N716" s="290"/>
      <c r="O716" s="290"/>
      <c r="P716" s="290"/>
      <c r="Q716" s="290"/>
      <c r="R716" s="290"/>
      <c r="S716" s="290"/>
      <c r="T716" s="290"/>
      <c r="U716" s="290"/>
      <c r="V716" s="290"/>
      <c r="W716" s="290"/>
      <c r="X716" s="290"/>
      <c r="Y716" s="290"/>
      <c r="Z716" s="290"/>
      <c r="AA716" s="290"/>
      <c r="AB716" s="290"/>
      <c r="AC716" s="290"/>
      <c r="AD716" s="290"/>
      <c r="AE716" s="290"/>
      <c r="AF716" s="290"/>
      <c r="AG716" s="290"/>
      <c r="AH716" s="290"/>
    </row>
    <row r="717" ht="15.75" customHeight="1">
      <c r="A717" s="290"/>
      <c r="B717" s="290"/>
      <c r="C717" s="291"/>
      <c r="D717" s="290"/>
      <c r="E717" s="292"/>
      <c r="F717" s="290"/>
      <c r="G717" s="292"/>
      <c r="H717" s="290"/>
      <c r="I717" s="292"/>
      <c r="J717" s="290"/>
      <c r="K717" s="292"/>
      <c r="L717" s="290"/>
      <c r="M717" s="292"/>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row>
    <row r="718" ht="15.75" customHeight="1">
      <c r="A718" s="290"/>
      <c r="B718" s="290"/>
      <c r="C718" s="291"/>
      <c r="D718" s="290"/>
      <c r="E718" s="292"/>
      <c r="F718" s="290"/>
      <c r="G718" s="292"/>
      <c r="H718" s="290"/>
      <c r="I718" s="292"/>
      <c r="J718" s="290"/>
      <c r="K718" s="292"/>
      <c r="L718" s="290"/>
      <c r="M718" s="292"/>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row>
    <row r="719" ht="15.75" customHeight="1">
      <c r="A719" s="290"/>
      <c r="B719" s="290"/>
      <c r="C719" s="291"/>
      <c r="D719" s="290"/>
      <c r="E719" s="292"/>
      <c r="F719" s="290"/>
      <c r="G719" s="292"/>
      <c r="H719" s="290"/>
      <c r="I719" s="292"/>
      <c r="J719" s="290"/>
      <c r="K719" s="292"/>
      <c r="L719" s="290"/>
      <c r="M719" s="292"/>
      <c r="N719" s="290"/>
      <c r="O719" s="290"/>
      <c r="P719" s="290"/>
      <c r="Q719" s="290"/>
      <c r="R719" s="290"/>
      <c r="S719" s="290"/>
      <c r="T719" s="290"/>
      <c r="U719" s="290"/>
      <c r="V719" s="290"/>
      <c r="W719" s="290"/>
      <c r="X719" s="290"/>
      <c r="Y719" s="290"/>
      <c r="Z719" s="290"/>
      <c r="AA719" s="290"/>
      <c r="AB719" s="290"/>
      <c r="AC719" s="290"/>
      <c r="AD719" s="290"/>
      <c r="AE719" s="290"/>
      <c r="AF719" s="290"/>
      <c r="AG719" s="290"/>
      <c r="AH719" s="290"/>
    </row>
    <row r="720" ht="15.75" customHeight="1">
      <c r="A720" s="290"/>
      <c r="B720" s="290"/>
      <c r="C720" s="291"/>
      <c r="D720" s="290"/>
      <c r="E720" s="292"/>
      <c r="F720" s="290"/>
      <c r="G720" s="292"/>
      <c r="H720" s="290"/>
      <c r="I720" s="292"/>
      <c r="J720" s="290"/>
      <c r="K720" s="292"/>
      <c r="L720" s="290"/>
      <c r="M720" s="292"/>
      <c r="N720" s="290"/>
      <c r="O720" s="290"/>
      <c r="P720" s="290"/>
      <c r="Q720" s="290"/>
      <c r="R720" s="290"/>
      <c r="S720" s="290"/>
      <c r="T720" s="290"/>
      <c r="U720" s="290"/>
      <c r="V720" s="290"/>
      <c r="W720" s="290"/>
      <c r="X720" s="290"/>
      <c r="Y720" s="290"/>
      <c r="Z720" s="290"/>
      <c r="AA720" s="290"/>
      <c r="AB720" s="290"/>
      <c r="AC720" s="290"/>
      <c r="AD720" s="290"/>
      <c r="AE720" s="290"/>
      <c r="AF720" s="290"/>
      <c r="AG720" s="290"/>
      <c r="AH720" s="290"/>
    </row>
    <row r="721" ht="15.75" customHeight="1">
      <c r="A721" s="290"/>
      <c r="B721" s="290"/>
      <c r="C721" s="291"/>
      <c r="D721" s="290"/>
      <c r="E721" s="292"/>
      <c r="F721" s="290"/>
      <c r="G721" s="292"/>
      <c r="H721" s="290"/>
      <c r="I721" s="292"/>
      <c r="J721" s="290"/>
      <c r="K721" s="292"/>
      <c r="L721" s="290"/>
      <c r="M721" s="292"/>
      <c r="N721" s="290"/>
      <c r="O721" s="290"/>
      <c r="P721" s="290"/>
      <c r="Q721" s="290"/>
      <c r="R721" s="290"/>
      <c r="S721" s="290"/>
      <c r="T721" s="290"/>
      <c r="U721" s="290"/>
      <c r="V721" s="290"/>
      <c r="W721" s="290"/>
      <c r="X721" s="290"/>
      <c r="Y721" s="290"/>
      <c r="Z721" s="290"/>
      <c r="AA721" s="290"/>
      <c r="AB721" s="290"/>
      <c r="AC721" s="290"/>
      <c r="AD721" s="290"/>
      <c r="AE721" s="290"/>
      <c r="AF721" s="290"/>
      <c r="AG721" s="290"/>
      <c r="AH721" s="290"/>
    </row>
    <row r="722" ht="15.75" customHeight="1">
      <c r="A722" s="290"/>
      <c r="B722" s="290"/>
      <c r="C722" s="291"/>
      <c r="D722" s="290"/>
      <c r="E722" s="292"/>
      <c r="F722" s="290"/>
      <c r="G722" s="292"/>
      <c r="H722" s="290"/>
      <c r="I722" s="292"/>
      <c r="J722" s="290"/>
      <c r="K722" s="292"/>
      <c r="L722" s="290"/>
      <c r="M722" s="292"/>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row>
    <row r="723" ht="15.75" customHeight="1">
      <c r="A723" s="290"/>
      <c r="B723" s="290"/>
      <c r="C723" s="291"/>
      <c r="D723" s="290"/>
      <c r="E723" s="292"/>
      <c r="F723" s="290"/>
      <c r="G723" s="292"/>
      <c r="H723" s="290"/>
      <c r="I723" s="292"/>
      <c r="J723" s="290"/>
      <c r="K723" s="292"/>
      <c r="L723" s="290"/>
      <c r="M723" s="292"/>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row>
    <row r="724" ht="15.75" customHeight="1">
      <c r="A724" s="290"/>
      <c r="B724" s="290"/>
      <c r="C724" s="291"/>
      <c r="D724" s="290"/>
      <c r="E724" s="292"/>
      <c r="F724" s="290"/>
      <c r="G724" s="292"/>
      <c r="H724" s="290"/>
      <c r="I724" s="292"/>
      <c r="J724" s="290"/>
      <c r="K724" s="292"/>
      <c r="L724" s="290"/>
      <c r="M724" s="292"/>
      <c r="N724" s="290"/>
      <c r="O724" s="290"/>
      <c r="P724" s="290"/>
      <c r="Q724" s="290"/>
      <c r="R724" s="290"/>
      <c r="S724" s="290"/>
      <c r="T724" s="290"/>
      <c r="U724" s="290"/>
      <c r="V724" s="290"/>
      <c r="W724" s="290"/>
      <c r="X724" s="290"/>
      <c r="Y724" s="290"/>
      <c r="Z724" s="290"/>
      <c r="AA724" s="290"/>
      <c r="AB724" s="290"/>
      <c r="AC724" s="290"/>
      <c r="AD724" s="290"/>
      <c r="AE724" s="290"/>
      <c r="AF724" s="290"/>
      <c r="AG724" s="290"/>
      <c r="AH724" s="290"/>
    </row>
    <row r="725" ht="15.75" customHeight="1">
      <c r="A725" s="290"/>
      <c r="B725" s="290"/>
      <c r="C725" s="291"/>
      <c r="D725" s="290"/>
      <c r="E725" s="292"/>
      <c r="F725" s="290"/>
      <c r="G725" s="292"/>
      <c r="H725" s="290"/>
      <c r="I725" s="292"/>
      <c r="J725" s="290"/>
      <c r="K725" s="292"/>
      <c r="L725" s="290"/>
      <c r="M725" s="292"/>
      <c r="N725" s="290"/>
      <c r="O725" s="290"/>
      <c r="P725" s="290"/>
      <c r="Q725" s="290"/>
      <c r="R725" s="290"/>
      <c r="S725" s="290"/>
      <c r="T725" s="290"/>
      <c r="U725" s="290"/>
      <c r="V725" s="290"/>
      <c r="W725" s="290"/>
      <c r="X725" s="290"/>
      <c r="Y725" s="290"/>
      <c r="Z725" s="290"/>
      <c r="AA725" s="290"/>
      <c r="AB725" s="290"/>
      <c r="AC725" s="290"/>
      <c r="AD725" s="290"/>
      <c r="AE725" s="290"/>
      <c r="AF725" s="290"/>
      <c r="AG725" s="290"/>
      <c r="AH725" s="290"/>
    </row>
    <row r="726" ht="15.75" customHeight="1">
      <c r="A726" s="290"/>
      <c r="B726" s="290"/>
      <c r="C726" s="291"/>
      <c r="D726" s="290"/>
      <c r="E726" s="292"/>
      <c r="F726" s="290"/>
      <c r="G726" s="292"/>
      <c r="H726" s="290"/>
      <c r="I726" s="292"/>
      <c r="J726" s="290"/>
      <c r="K726" s="292"/>
      <c r="L726" s="290"/>
      <c r="M726" s="292"/>
      <c r="N726" s="290"/>
      <c r="O726" s="290"/>
      <c r="P726" s="290"/>
      <c r="Q726" s="290"/>
      <c r="R726" s="290"/>
      <c r="S726" s="290"/>
      <c r="T726" s="290"/>
      <c r="U726" s="290"/>
      <c r="V726" s="290"/>
      <c r="W726" s="290"/>
      <c r="X726" s="290"/>
      <c r="Y726" s="290"/>
      <c r="Z726" s="290"/>
      <c r="AA726" s="290"/>
      <c r="AB726" s="290"/>
      <c r="AC726" s="290"/>
      <c r="AD726" s="290"/>
      <c r="AE726" s="290"/>
      <c r="AF726" s="290"/>
      <c r="AG726" s="290"/>
      <c r="AH726" s="290"/>
    </row>
    <row r="727" ht="15.75" customHeight="1">
      <c r="A727" s="290"/>
      <c r="B727" s="290"/>
      <c r="C727" s="291"/>
      <c r="D727" s="290"/>
      <c r="E727" s="292"/>
      <c r="F727" s="290"/>
      <c r="G727" s="292"/>
      <c r="H727" s="290"/>
      <c r="I727" s="292"/>
      <c r="J727" s="290"/>
      <c r="K727" s="292"/>
      <c r="L727" s="290"/>
      <c r="M727" s="292"/>
      <c r="N727" s="290"/>
      <c r="O727" s="290"/>
      <c r="P727" s="290"/>
      <c r="Q727" s="290"/>
      <c r="R727" s="290"/>
      <c r="S727" s="290"/>
      <c r="T727" s="290"/>
      <c r="U727" s="290"/>
      <c r="V727" s="290"/>
      <c r="W727" s="290"/>
      <c r="X727" s="290"/>
      <c r="Y727" s="290"/>
      <c r="Z727" s="290"/>
      <c r="AA727" s="290"/>
      <c r="AB727" s="290"/>
      <c r="AC727" s="290"/>
      <c r="AD727" s="290"/>
      <c r="AE727" s="290"/>
      <c r="AF727" s="290"/>
      <c r="AG727" s="290"/>
      <c r="AH727" s="290"/>
    </row>
    <row r="728" ht="15.75" customHeight="1">
      <c r="A728" s="290"/>
      <c r="B728" s="290"/>
      <c r="C728" s="291"/>
      <c r="D728" s="290"/>
      <c r="E728" s="292"/>
      <c r="F728" s="290"/>
      <c r="G728" s="292"/>
      <c r="H728" s="290"/>
      <c r="I728" s="292"/>
      <c r="J728" s="290"/>
      <c r="K728" s="292"/>
      <c r="L728" s="290"/>
      <c r="M728" s="292"/>
      <c r="N728" s="290"/>
      <c r="O728" s="290"/>
      <c r="P728" s="290"/>
      <c r="Q728" s="290"/>
      <c r="R728" s="290"/>
      <c r="S728" s="290"/>
      <c r="T728" s="290"/>
      <c r="U728" s="290"/>
      <c r="V728" s="290"/>
      <c r="W728" s="290"/>
      <c r="X728" s="290"/>
      <c r="Y728" s="290"/>
      <c r="Z728" s="290"/>
      <c r="AA728" s="290"/>
      <c r="AB728" s="290"/>
      <c r="AC728" s="290"/>
      <c r="AD728" s="290"/>
      <c r="AE728" s="290"/>
      <c r="AF728" s="290"/>
      <c r="AG728" s="290"/>
      <c r="AH728" s="290"/>
    </row>
    <row r="729" ht="15.75" customHeight="1">
      <c r="A729" s="290"/>
      <c r="B729" s="290"/>
      <c r="C729" s="291"/>
      <c r="D729" s="290"/>
      <c r="E729" s="292"/>
      <c r="F729" s="290"/>
      <c r="G729" s="292"/>
      <c r="H729" s="290"/>
      <c r="I729" s="292"/>
      <c r="J729" s="290"/>
      <c r="K729" s="292"/>
      <c r="L729" s="290"/>
      <c r="M729" s="292"/>
      <c r="N729" s="290"/>
      <c r="O729" s="290"/>
      <c r="P729" s="290"/>
      <c r="Q729" s="290"/>
      <c r="R729" s="290"/>
      <c r="S729" s="290"/>
      <c r="T729" s="290"/>
      <c r="U729" s="290"/>
      <c r="V729" s="290"/>
      <c r="W729" s="290"/>
      <c r="X729" s="290"/>
      <c r="Y729" s="290"/>
      <c r="Z729" s="290"/>
      <c r="AA729" s="290"/>
      <c r="AB729" s="290"/>
      <c r="AC729" s="290"/>
      <c r="AD729" s="290"/>
      <c r="AE729" s="290"/>
      <c r="AF729" s="290"/>
      <c r="AG729" s="290"/>
      <c r="AH729" s="290"/>
    </row>
    <row r="730" ht="15.75" customHeight="1">
      <c r="A730" s="290"/>
      <c r="B730" s="290"/>
      <c r="C730" s="291"/>
      <c r="D730" s="290"/>
      <c r="E730" s="292"/>
      <c r="F730" s="290"/>
      <c r="G730" s="292"/>
      <c r="H730" s="290"/>
      <c r="I730" s="292"/>
      <c r="J730" s="290"/>
      <c r="K730" s="292"/>
      <c r="L730" s="290"/>
      <c r="M730" s="292"/>
      <c r="N730" s="290"/>
      <c r="O730" s="290"/>
      <c r="P730" s="290"/>
      <c r="Q730" s="290"/>
      <c r="R730" s="290"/>
      <c r="S730" s="290"/>
      <c r="T730" s="290"/>
      <c r="U730" s="290"/>
      <c r="V730" s="290"/>
      <c r="W730" s="290"/>
      <c r="X730" s="290"/>
      <c r="Y730" s="290"/>
      <c r="Z730" s="290"/>
      <c r="AA730" s="290"/>
      <c r="AB730" s="290"/>
      <c r="AC730" s="290"/>
      <c r="AD730" s="290"/>
      <c r="AE730" s="290"/>
      <c r="AF730" s="290"/>
      <c r="AG730" s="290"/>
      <c r="AH730" s="290"/>
    </row>
    <row r="731" ht="15.75" customHeight="1">
      <c r="A731" s="290"/>
      <c r="B731" s="290"/>
      <c r="C731" s="291"/>
      <c r="D731" s="290"/>
      <c r="E731" s="292"/>
      <c r="F731" s="290"/>
      <c r="G731" s="292"/>
      <c r="H731" s="290"/>
      <c r="I731" s="292"/>
      <c r="J731" s="290"/>
      <c r="K731" s="292"/>
      <c r="L731" s="290"/>
      <c r="M731" s="292"/>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row>
    <row r="732" ht="15.75" customHeight="1">
      <c r="A732" s="290"/>
      <c r="B732" s="290"/>
      <c r="C732" s="291"/>
      <c r="D732" s="290"/>
      <c r="E732" s="292"/>
      <c r="F732" s="290"/>
      <c r="G732" s="292"/>
      <c r="H732" s="290"/>
      <c r="I732" s="292"/>
      <c r="J732" s="290"/>
      <c r="K732" s="292"/>
      <c r="L732" s="290"/>
      <c r="M732" s="292"/>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row>
    <row r="733" ht="15.75" customHeight="1">
      <c r="A733" s="290"/>
      <c r="B733" s="290"/>
      <c r="C733" s="291"/>
      <c r="D733" s="290"/>
      <c r="E733" s="292"/>
      <c r="F733" s="290"/>
      <c r="G733" s="292"/>
      <c r="H733" s="290"/>
      <c r="I733" s="292"/>
      <c r="J733" s="290"/>
      <c r="K733" s="292"/>
      <c r="L733" s="290"/>
      <c r="M733" s="292"/>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row>
    <row r="734" ht="15.75" customHeight="1">
      <c r="A734" s="290"/>
      <c r="B734" s="290"/>
      <c r="C734" s="291"/>
      <c r="D734" s="290"/>
      <c r="E734" s="292"/>
      <c r="F734" s="290"/>
      <c r="G734" s="292"/>
      <c r="H734" s="290"/>
      <c r="I734" s="292"/>
      <c r="J734" s="290"/>
      <c r="K734" s="292"/>
      <c r="L734" s="290"/>
      <c r="M734" s="292"/>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row>
    <row r="735" ht="15.75" customHeight="1">
      <c r="A735" s="290"/>
      <c r="B735" s="290"/>
      <c r="C735" s="291"/>
      <c r="D735" s="290"/>
      <c r="E735" s="292"/>
      <c r="F735" s="290"/>
      <c r="G735" s="292"/>
      <c r="H735" s="290"/>
      <c r="I735" s="292"/>
      <c r="J735" s="290"/>
      <c r="K735" s="292"/>
      <c r="L735" s="290"/>
      <c r="M735" s="292"/>
      <c r="N735" s="290"/>
      <c r="O735" s="290"/>
      <c r="P735" s="290"/>
      <c r="Q735" s="290"/>
      <c r="R735" s="290"/>
      <c r="S735" s="290"/>
      <c r="T735" s="290"/>
      <c r="U735" s="290"/>
      <c r="V735" s="290"/>
      <c r="W735" s="290"/>
      <c r="X735" s="290"/>
      <c r="Y735" s="290"/>
      <c r="Z735" s="290"/>
      <c r="AA735" s="290"/>
      <c r="AB735" s="290"/>
      <c r="AC735" s="290"/>
      <c r="AD735" s="290"/>
      <c r="AE735" s="290"/>
      <c r="AF735" s="290"/>
      <c r="AG735" s="290"/>
      <c r="AH735" s="290"/>
    </row>
    <row r="736" ht="15.75" customHeight="1">
      <c r="A736" s="290"/>
      <c r="B736" s="290"/>
      <c r="C736" s="291"/>
      <c r="D736" s="290"/>
      <c r="E736" s="292"/>
      <c r="F736" s="290"/>
      <c r="G736" s="292"/>
      <c r="H736" s="290"/>
      <c r="I736" s="292"/>
      <c r="J736" s="290"/>
      <c r="K736" s="292"/>
      <c r="L736" s="290"/>
      <c r="M736" s="292"/>
      <c r="N736" s="290"/>
      <c r="O736" s="290"/>
      <c r="P736" s="290"/>
      <c r="Q736" s="290"/>
      <c r="R736" s="290"/>
      <c r="S736" s="290"/>
      <c r="T736" s="290"/>
      <c r="U736" s="290"/>
      <c r="V736" s="290"/>
      <c r="W736" s="290"/>
      <c r="X736" s="290"/>
      <c r="Y736" s="290"/>
      <c r="Z736" s="290"/>
      <c r="AA736" s="290"/>
      <c r="AB736" s="290"/>
      <c r="AC736" s="290"/>
      <c r="AD736" s="290"/>
      <c r="AE736" s="290"/>
      <c r="AF736" s="290"/>
      <c r="AG736" s="290"/>
      <c r="AH736" s="290"/>
    </row>
    <row r="737" ht="15.75" customHeight="1">
      <c r="A737" s="290"/>
      <c r="B737" s="290"/>
      <c r="C737" s="291"/>
      <c r="D737" s="290"/>
      <c r="E737" s="292"/>
      <c r="F737" s="290"/>
      <c r="G737" s="292"/>
      <c r="H737" s="290"/>
      <c r="I737" s="292"/>
      <c r="J737" s="290"/>
      <c r="K737" s="292"/>
      <c r="L737" s="290"/>
      <c r="M737" s="292"/>
      <c r="N737" s="290"/>
      <c r="O737" s="290"/>
      <c r="P737" s="290"/>
      <c r="Q737" s="290"/>
      <c r="R737" s="290"/>
      <c r="S737" s="290"/>
      <c r="T737" s="290"/>
      <c r="U737" s="290"/>
      <c r="V737" s="290"/>
      <c r="W737" s="290"/>
      <c r="X737" s="290"/>
      <c r="Y737" s="290"/>
      <c r="Z737" s="290"/>
      <c r="AA737" s="290"/>
      <c r="AB737" s="290"/>
      <c r="AC737" s="290"/>
      <c r="AD737" s="290"/>
      <c r="AE737" s="290"/>
      <c r="AF737" s="290"/>
      <c r="AG737" s="290"/>
      <c r="AH737" s="290"/>
    </row>
    <row r="738" ht="15.75" customHeight="1">
      <c r="A738" s="290"/>
      <c r="B738" s="290"/>
      <c r="C738" s="291"/>
      <c r="D738" s="290"/>
      <c r="E738" s="292"/>
      <c r="F738" s="290"/>
      <c r="G738" s="292"/>
      <c r="H738" s="290"/>
      <c r="I738" s="292"/>
      <c r="J738" s="290"/>
      <c r="K738" s="292"/>
      <c r="L738" s="290"/>
      <c r="M738" s="292"/>
      <c r="N738" s="290"/>
      <c r="O738" s="290"/>
      <c r="P738" s="290"/>
      <c r="Q738" s="290"/>
      <c r="R738" s="290"/>
      <c r="S738" s="290"/>
      <c r="T738" s="290"/>
      <c r="U738" s="290"/>
      <c r="V738" s="290"/>
      <c r="W738" s="290"/>
      <c r="X738" s="290"/>
      <c r="Y738" s="290"/>
      <c r="Z738" s="290"/>
      <c r="AA738" s="290"/>
      <c r="AB738" s="290"/>
      <c r="AC738" s="290"/>
      <c r="AD738" s="290"/>
      <c r="AE738" s="290"/>
      <c r="AF738" s="290"/>
      <c r="AG738" s="290"/>
      <c r="AH738" s="290"/>
    </row>
    <row r="739" ht="15.75" customHeight="1">
      <c r="A739" s="290"/>
      <c r="B739" s="290"/>
      <c r="C739" s="291"/>
      <c r="D739" s="290"/>
      <c r="E739" s="292"/>
      <c r="F739" s="290"/>
      <c r="G739" s="292"/>
      <c r="H739" s="290"/>
      <c r="I739" s="292"/>
      <c r="J739" s="290"/>
      <c r="K739" s="292"/>
      <c r="L739" s="290"/>
      <c r="M739" s="292"/>
      <c r="N739" s="290"/>
      <c r="O739" s="290"/>
      <c r="P739" s="290"/>
      <c r="Q739" s="290"/>
      <c r="R739" s="290"/>
      <c r="S739" s="290"/>
      <c r="T739" s="290"/>
      <c r="U739" s="290"/>
      <c r="V739" s="290"/>
      <c r="W739" s="290"/>
      <c r="X739" s="290"/>
      <c r="Y739" s="290"/>
      <c r="Z739" s="290"/>
      <c r="AA739" s="290"/>
      <c r="AB739" s="290"/>
      <c r="AC739" s="290"/>
      <c r="AD739" s="290"/>
      <c r="AE739" s="290"/>
      <c r="AF739" s="290"/>
      <c r="AG739" s="290"/>
      <c r="AH739" s="290"/>
    </row>
    <row r="740" ht="15.75" customHeight="1">
      <c r="A740" s="290"/>
      <c r="B740" s="290"/>
      <c r="C740" s="291"/>
      <c r="D740" s="290"/>
      <c r="E740" s="292"/>
      <c r="F740" s="290"/>
      <c r="G740" s="292"/>
      <c r="H740" s="290"/>
      <c r="I740" s="292"/>
      <c r="J740" s="290"/>
      <c r="K740" s="292"/>
      <c r="L740" s="290"/>
      <c r="M740" s="292"/>
      <c r="N740" s="290"/>
      <c r="O740" s="290"/>
      <c r="P740" s="290"/>
      <c r="Q740" s="290"/>
      <c r="R740" s="290"/>
      <c r="S740" s="290"/>
      <c r="T740" s="290"/>
      <c r="U740" s="290"/>
      <c r="V740" s="290"/>
      <c r="W740" s="290"/>
      <c r="X740" s="290"/>
      <c r="Y740" s="290"/>
      <c r="Z740" s="290"/>
      <c r="AA740" s="290"/>
      <c r="AB740" s="290"/>
      <c r="AC740" s="290"/>
      <c r="AD740" s="290"/>
      <c r="AE740" s="290"/>
      <c r="AF740" s="290"/>
      <c r="AG740" s="290"/>
      <c r="AH740" s="290"/>
    </row>
    <row r="741" ht="15.75" customHeight="1">
      <c r="A741" s="290"/>
      <c r="B741" s="290"/>
      <c r="C741" s="291"/>
      <c r="D741" s="290"/>
      <c r="E741" s="292"/>
      <c r="F741" s="290"/>
      <c r="G741" s="292"/>
      <c r="H741" s="290"/>
      <c r="I741" s="292"/>
      <c r="J741" s="290"/>
      <c r="K741" s="292"/>
      <c r="L741" s="290"/>
      <c r="M741" s="292"/>
      <c r="N741" s="290"/>
      <c r="O741" s="290"/>
      <c r="P741" s="290"/>
      <c r="Q741" s="290"/>
      <c r="R741" s="290"/>
      <c r="S741" s="290"/>
      <c r="T741" s="290"/>
      <c r="U741" s="290"/>
      <c r="V741" s="290"/>
      <c r="W741" s="290"/>
      <c r="X741" s="290"/>
      <c r="Y741" s="290"/>
      <c r="Z741" s="290"/>
      <c r="AA741" s="290"/>
      <c r="AB741" s="290"/>
      <c r="AC741" s="290"/>
      <c r="AD741" s="290"/>
      <c r="AE741" s="290"/>
      <c r="AF741" s="290"/>
      <c r="AG741" s="290"/>
      <c r="AH741" s="290"/>
    </row>
    <row r="742" ht="15.75" customHeight="1">
      <c r="A742" s="290"/>
      <c r="B742" s="290"/>
      <c r="C742" s="291"/>
      <c r="D742" s="290"/>
      <c r="E742" s="292"/>
      <c r="F742" s="290"/>
      <c r="G742" s="292"/>
      <c r="H742" s="290"/>
      <c r="I742" s="292"/>
      <c r="J742" s="290"/>
      <c r="K742" s="292"/>
      <c r="L742" s="290"/>
      <c r="M742" s="292"/>
      <c r="N742" s="290"/>
      <c r="O742" s="290"/>
      <c r="P742" s="290"/>
      <c r="Q742" s="290"/>
      <c r="R742" s="290"/>
      <c r="S742" s="290"/>
      <c r="T742" s="290"/>
      <c r="U742" s="290"/>
      <c r="V742" s="290"/>
      <c r="W742" s="290"/>
      <c r="X742" s="290"/>
      <c r="Y742" s="290"/>
      <c r="Z742" s="290"/>
      <c r="AA742" s="290"/>
      <c r="AB742" s="290"/>
      <c r="AC742" s="290"/>
      <c r="AD742" s="290"/>
      <c r="AE742" s="290"/>
      <c r="AF742" s="290"/>
      <c r="AG742" s="290"/>
      <c r="AH742" s="290"/>
    </row>
    <row r="743" ht="15.75" customHeight="1">
      <c r="A743" s="290"/>
      <c r="B743" s="290"/>
      <c r="C743" s="291"/>
      <c r="D743" s="290"/>
      <c r="E743" s="292"/>
      <c r="F743" s="290"/>
      <c r="G743" s="292"/>
      <c r="H743" s="290"/>
      <c r="I743" s="292"/>
      <c r="J743" s="290"/>
      <c r="K743" s="292"/>
      <c r="L743" s="290"/>
      <c r="M743" s="292"/>
      <c r="N743" s="290"/>
      <c r="O743" s="290"/>
      <c r="P743" s="290"/>
      <c r="Q743" s="290"/>
      <c r="R743" s="290"/>
      <c r="S743" s="290"/>
      <c r="T743" s="290"/>
      <c r="U743" s="290"/>
      <c r="V743" s="290"/>
      <c r="W743" s="290"/>
      <c r="X743" s="290"/>
      <c r="Y743" s="290"/>
      <c r="Z743" s="290"/>
      <c r="AA743" s="290"/>
      <c r="AB743" s="290"/>
      <c r="AC743" s="290"/>
      <c r="AD743" s="290"/>
      <c r="AE743" s="290"/>
      <c r="AF743" s="290"/>
      <c r="AG743" s="290"/>
      <c r="AH743" s="290"/>
    </row>
    <row r="744" ht="15.75" customHeight="1">
      <c r="A744" s="290"/>
      <c r="B744" s="290"/>
      <c r="C744" s="291"/>
      <c r="D744" s="290"/>
      <c r="E744" s="292"/>
      <c r="F744" s="290"/>
      <c r="G744" s="292"/>
      <c r="H744" s="290"/>
      <c r="I744" s="292"/>
      <c r="J744" s="290"/>
      <c r="K744" s="292"/>
      <c r="L744" s="290"/>
      <c r="M744" s="292"/>
      <c r="N744" s="290"/>
      <c r="O744" s="290"/>
      <c r="P744" s="290"/>
      <c r="Q744" s="290"/>
      <c r="R744" s="290"/>
      <c r="S744" s="290"/>
      <c r="T744" s="290"/>
      <c r="U744" s="290"/>
      <c r="V744" s="290"/>
      <c r="W744" s="290"/>
      <c r="X744" s="290"/>
      <c r="Y744" s="290"/>
      <c r="Z744" s="290"/>
      <c r="AA744" s="290"/>
      <c r="AB744" s="290"/>
      <c r="AC744" s="290"/>
      <c r="AD744" s="290"/>
      <c r="AE744" s="290"/>
      <c r="AF744" s="290"/>
      <c r="AG744" s="290"/>
      <c r="AH744" s="290"/>
    </row>
    <row r="745" ht="15.75" customHeight="1">
      <c r="A745" s="290"/>
      <c r="B745" s="290"/>
      <c r="C745" s="291"/>
      <c r="D745" s="290"/>
      <c r="E745" s="292"/>
      <c r="F745" s="290"/>
      <c r="G745" s="292"/>
      <c r="H745" s="290"/>
      <c r="I745" s="292"/>
      <c r="J745" s="290"/>
      <c r="K745" s="292"/>
      <c r="L745" s="290"/>
      <c r="M745" s="292"/>
      <c r="N745" s="290"/>
      <c r="O745" s="290"/>
      <c r="P745" s="290"/>
      <c r="Q745" s="290"/>
      <c r="R745" s="290"/>
      <c r="S745" s="290"/>
      <c r="T745" s="290"/>
      <c r="U745" s="290"/>
      <c r="V745" s="290"/>
      <c r="W745" s="290"/>
      <c r="X745" s="290"/>
      <c r="Y745" s="290"/>
      <c r="Z745" s="290"/>
      <c r="AA745" s="290"/>
      <c r="AB745" s="290"/>
      <c r="AC745" s="290"/>
      <c r="AD745" s="290"/>
      <c r="AE745" s="290"/>
      <c r="AF745" s="290"/>
      <c r="AG745" s="290"/>
      <c r="AH745" s="290"/>
    </row>
    <row r="746" ht="15.75" customHeight="1">
      <c r="A746" s="290"/>
      <c r="B746" s="290"/>
      <c r="C746" s="291"/>
      <c r="D746" s="290"/>
      <c r="E746" s="292"/>
      <c r="F746" s="290"/>
      <c r="G746" s="292"/>
      <c r="H746" s="290"/>
      <c r="I746" s="292"/>
      <c r="J746" s="290"/>
      <c r="K746" s="292"/>
      <c r="L746" s="290"/>
      <c r="M746" s="292"/>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row>
    <row r="747" ht="15.75" customHeight="1">
      <c r="A747" s="290"/>
      <c r="B747" s="290"/>
      <c r="C747" s="291"/>
      <c r="D747" s="290"/>
      <c r="E747" s="292"/>
      <c r="F747" s="290"/>
      <c r="G747" s="292"/>
      <c r="H747" s="290"/>
      <c r="I747" s="292"/>
      <c r="J747" s="290"/>
      <c r="K747" s="292"/>
      <c r="L747" s="290"/>
      <c r="M747" s="292"/>
      <c r="N747" s="290"/>
      <c r="O747" s="290"/>
      <c r="P747" s="290"/>
      <c r="Q747" s="290"/>
      <c r="R747" s="290"/>
      <c r="S747" s="290"/>
      <c r="T747" s="290"/>
      <c r="U747" s="290"/>
      <c r="V747" s="290"/>
      <c r="W747" s="290"/>
      <c r="X747" s="290"/>
      <c r="Y747" s="290"/>
      <c r="Z747" s="290"/>
      <c r="AA747" s="290"/>
      <c r="AB747" s="290"/>
      <c r="AC747" s="290"/>
      <c r="AD747" s="290"/>
      <c r="AE747" s="290"/>
      <c r="AF747" s="290"/>
      <c r="AG747" s="290"/>
      <c r="AH747" s="290"/>
    </row>
    <row r="748" ht="15.75" customHeight="1">
      <c r="A748" s="290"/>
      <c r="B748" s="290"/>
      <c r="C748" s="291"/>
      <c r="D748" s="290"/>
      <c r="E748" s="292"/>
      <c r="F748" s="290"/>
      <c r="G748" s="292"/>
      <c r="H748" s="290"/>
      <c r="I748" s="292"/>
      <c r="J748" s="290"/>
      <c r="K748" s="292"/>
      <c r="L748" s="290"/>
      <c r="M748" s="292"/>
      <c r="N748" s="290"/>
      <c r="O748" s="290"/>
      <c r="P748" s="290"/>
      <c r="Q748" s="290"/>
      <c r="R748" s="290"/>
      <c r="S748" s="290"/>
      <c r="T748" s="290"/>
      <c r="U748" s="290"/>
      <c r="V748" s="290"/>
      <c r="W748" s="290"/>
      <c r="X748" s="290"/>
      <c r="Y748" s="290"/>
      <c r="Z748" s="290"/>
      <c r="AA748" s="290"/>
      <c r="AB748" s="290"/>
      <c r="AC748" s="290"/>
      <c r="AD748" s="290"/>
      <c r="AE748" s="290"/>
      <c r="AF748" s="290"/>
      <c r="AG748" s="290"/>
      <c r="AH748" s="290"/>
    </row>
    <row r="749" ht="15.75" customHeight="1">
      <c r="A749" s="290"/>
      <c r="B749" s="290"/>
      <c r="C749" s="291"/>
      <c r="D749" s="290"/>
      <c r="E749" s="292"/>
      <c r="F749" s="290"/>
      <c r="G749" s="292"/>
      <c r="H749" s="290"/>
      <c r="I749" s="292"/>
      <c r="J749" s="290"/>
      <c r="K749" s="292"/>
      <c r="L749" s="290"/>
      <c r="M749" s="292"/>
      <c r="N749" s="290"/>
      <c r="O749" s="290"/>
      <c r="P749" s="290"/>
      <c r="Q749" s="290"/>
      <c r="R749" s="290"/>
      <c r="S749" s="290"/>
      <c r="T749" s="290"/>
      <c r="U749" s="290"/>
      <c r="V749" s="290"/>
      <c r="W749" s="290"/>
      <c r="X749" s="290"/>
      <c r="Y749" s="290"/>
      <c r="Z749" s="290"/>
      <c r="AA749" s="290"/>
      <c r="AB749" s="290"/>
      <c r="AC749" s="290"/>
      <c r="AD749" s="290"/>
      <c r="AE749" s="290"/>
      <c r="AF749" s="290"/>
      <c r="AG749" s="290"/>
      <c r="AH749" s="290"/>
    </row>
    <row r="750" ht="15.75" customHeight="1">
      <c r="A750" s="290"/>
      <c r="B750" s="290"/>
      <c r="C750" s="291"/>
      <c r="D750" s="290"/>
      <c r="E750" s="292"/>
      <c r="F750" s="290"/>
      <c r="G750" s="292"/>
      <c r="H750" s="290"/>
      <c r="I750" s="292"/>
      <c r="J750" s="290"/>
      <c r="K750" s="292"/>
      <c r="L750" s="290"/>
      <c r="M750" s="292"/>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row>
    <row r="751" ht="15.75" customHeight="1">
      <c r="A751" s="290"/>
      <c r="B751" s="290"/>
      <c r="C751" s="291"/>
      <c r="D751" s="290"/>
      <c r="E751" s="292"/>
      <c r="F751" s="290"/>
      <c r="G751" s="292"/>
      <c r="H751" s="290"/>
      <c r="I751" s="292"/>
      <c r="J751" s="290"/>
      <c r="K751" s="292"/>
      <c r="L751" s="290"/>
      <c r="M751" s="292"/>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row>
    <row r="752" ht="15.75" customHeight="1">
      <c r="A752" s="290"/>
      <c r="B752" s="290"/>
      <c r="C752" s="291"/>
      <c r="D752" s="290"/>
      <c r="E752" s="292"/>
      <c r="F752" s="290"/>
      <c r="G752" s="292"/>
      <c r="H752" s="290"/>
      <c r="I752" s="292"/>
      <c r="J752" s="290"/>
      <c r="K752" s="292"/>
      <c r="L752" s="290"/>
      <c r="M752" s="292"/>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row>
    <row r="753" ht="15.75" customHeight="1">
      <c r="A753" s="290"/>
      <c r="B753" s="290"/>
      <c r="C753" s="291"/>
      <c r="D753" s="290"/>
      <c r="E753" s="292"/>
      <c r="F753" s="290"/>
      <c r="G753" s="292"/>
      <c r="H753" s="290"/>
      <c r="I753" s="292"/>
      <c r="J753" s="290"/>
      <c r="K753" s="292"/>
      <c r="L753" s="290"/>
      <c r="M753" s="292"/>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row>
    <row r="754" ht="15.75" customHeight="1">
      <c r="A754" s="290"/>
      <c r="B754" s="290"/>
      <c r="C754" s="291"/>
      <c r="D754" s="290"/>
      <c r="E754" s="292"/>
      <c r="F754" s="290"/>
      <c r="G754" s="292"/>
      <c r="H754" s="290"/>
      <c r="I754" s="292"/>
      <c r="J754" s="290"/>
      <c r="K754" s="292"/>
      <c r="L754" s="290"/>
      <c r="M754" s="292"/>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row>
    <row r="755" ht="15.75" customHeight="1">
      <c r="A755" s="290"/>
      <c r="B755" s="290"/>
      <c r="C755" s="291"/>
      <c r="D755" s="290"/>
      <c r="E755" s="292"/>
      <c r="F755" s="290"/>
      <c r="G755" s="292"/>
      <c r="H755" s="290"/>
      <c r="I755" s="292"/>
      <c r="J755" s="290"/>
      <c r="K755" s="292"/>
      <c r="L755" s="290"/>
      <c r="M755" s="292"/>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row>
    <row r="756" ht="15.75" customHeight="1">
      <c r="A756" s="290"/>
      <c r="B756" s="290"/>
      <c r="C756" s="291"/>
      <c r="D756" s="290"/>
      <c r="E756" s="292"/>
      <c r="F756" s="290"/>
      <c r="G756" s="292"/>
      <c r="H756" s="290"/>
      <c r="I756" s="292"/>
      <c r="J756" s="290"/>
      <c r="K756" s="292"/>
      <c r="L756" s="290"/>
      <c r="M756" s="292"/>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row>
    <row r="757" ht="15.75" customHeight="1">
      <c r="A757" s="290"/>
      <c r="B757" s="290"/>
      <c r="C757" s="291"/>
      <c r="D757" s="290"/>
      <c r="E757" s="292"/>
      <c r="F757" s="290"/>
      <c r="G757" s="292"/>
      <c r="H757" s="290"/>
      <c r="I757" s="292"/>
      <c r="J757" s="290"/>
      <c r="K757" s="292"/>
      <c r="L757" s="290"/>
      <c r="M757" s="292"/>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row>
    <row r="758" ht="15.75" customHeight="1">
      <c r="A758" s="290"/>
      <c r="B758" s="290"/>
      <c r="C758" s="291"/>
      <c r="D758" s="290"/>
      <c r="E758" s="292"/>
      <c r="F758" s="290"/>
      <c r="G758" s="292"/>
      <c r="H758" s="290"/>
      <c r="I758" s="292"/>
      <c r="J758" s="290"/>
      <c r="K758" s="292"/>
      <c r="L758" s="290"/>
      <c r="M758" s="292"/>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row>
    <row r="759" ht="15.75" customHeight="1">
      <c r="A759" s="290"/>
      <c r="B759" s="290"/>
      <c r="C759" s="291"/>
      <c r="D759" s="290"/>
      <c r="E759" s="292"/>
      <c r="F759" s="290"/>
      <c r="G759" s="292"/>
      <c r="H759" s="290"/>
      <c r="I759" s="292"/>
      <c r="J759" s="290"/>
      <c r="K759" s="292"/>
      <c r="L759" s="290"/>
      <c r="M759" s="292"/>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row>
    <row r="760" ht="15.75" customHeight="1">
      <c r="A760" s="290"/>
      <c r="B760" s="290"/>
      <c r="C760" s="291"/>
      <c r="D760" s="290"/>
      <c r="E760" s="292"/>
      <c r="F760" s="290"/>
      <c r="G760" s="292"/>
      <c r="H760" s="290"/>
      <c r="I760" s="292"/>
      <c r="J760" s="290"/>
      <c r="K760" s="292"/>
      <c r="L760" s="290"/>
      <c r="M760" s="292"/>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row>
    <row r="761" ht="15.75" customHeight="1">
      <c r="A761" s="290"/>
      <c r="B761" s="290"/>
      <c r="C761" s="291"/>
      <c r="D761" s="290"/>
      <c r="E761" s="292"/>
      <c r="F761" s="290"/>
      <c r="G761" s="292"/>
      <c r="H761" s="290"/>
      <c r="I761" s="292"/>
      <c r="J761" s="290"/>
      <c r="K761" s="292"/>
      <c r="L761" s="290"/>
      <c r="M761" s="292"/>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row>
    <row r="762" ht="15.75" customHeight="1">
      <c r="A762" s="290"/>
      <c r="B762" s="290"/>
      <c r="C762" s="291"/>
      <c r="D762" s="290"/>
      <c r="E762" s="292"/>
      <c r="F762" s="290"/>
      <c r="G762" s="292"/>
      <c r="H762" s="290"/>
      <c r="I762" s="292"/>
      <c r="J762" s="290"/>
      <c r="K762" s="292"/>
      <c r="L762" s="290"/>
      <c r="M762" s="292"/>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row>
    <row r="763" ht="15.75" customHeight="1">
      <c r="A763" s="290"/>
      <c r="B763" s="290"/>
      <c r="C763" s="291"/>
      <c r="D763" s="290"/>
      <c r="E763" s="292"/>
      <c r="F763" s="290"/>
      <c r="G763" s="292"/>
      <c r="H763" s="290"/>
      <c r="I763" s="292"/>
      <c r="J763" s="290"/>
      <c r="K763" s="292"/>
      <c r="L763" s="290"/>
      <c r="M763" s="292"/>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row>
    <row r="764" ht="15.75" customHeight="1">
      <c r="A764" s="290"/>
      <c r="B764" s="290"/>
      <c r="C764" s="291"/>
      <c r="D764" s="290"/>
      <c r="E764" s="292"/>
      <c r="F764" s="290"/>
      <c r="G764" s="292"/>
      <c r="H764" s="290"/>
      <c r="I764" s="292"/>
      <c r="J764" s="290"/>
      <c r="K764" s="292"/>
      <c r="L764" s="290"/>
      <c r="M764" s="292"/>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row>
    <row r="765" ht="15.75" customHeight="1">
      <c r="A765" s="290"/>
      <c r="B765" s="290"/>
      <c r="C765" s="291"/>
      <c r="D765" s="290"/>
      <c r="E765" s="292"/>
      <c r="F765" s="290"/>
      <c r="G765" s="292"/>
      <c r="H765" s="290"/>
      <c r="I765" s="292"/>
      <c r="J765" s="290"/>
      <c r="K765" s="292"/>
      <c r="L765" s="290"/>
      <c r="M765" s="292"/>
      <c r="N765" s="290"/>
      <c r="O765" s="290"/>
      <c r="P765" s="290"/>
      <c r="Q765" s="290"/>
      <c r="R765" s="290"/>
      <c r="S765" s="290"/>
      <c r="T765" s="290"/>
      <c r="U765" s="290"/>
      <c r="V765" s="290"/>
      <c r="W765" s="290"/>
      <c r="X765" s="290"/>
      <c r="Y765" s="290"/>
      <c r="Z765" s="290"/>
      <c r="AA765" s="290"/>
      <c r="AB765" s="290"/>
      <c r="AC765" s="290"/>
      <c r="AD765" s="290"/>
      <c r="AE765" s="290"/>
      <c r="AF765" s="290"/>
      <c r="AG765" s="290"/>
      <c r="AH765" s="290"/>
    </row>
    <row r="766" ht="15.75" customHeight="1">
      <c r="A766" s="290"/>
      <c r="B766" s="290"/>
      <c r="C766" s="291"/>
      <c r="D766" s="290"/>
      <c r="E766" s="292"/>
      <c r="F766" s="290"/>
      <c r="G766" s="292"/>
      <c r="H766" s="290"/>
      <c r="I766" s="292"/>
      <c r="J766" s="290"/>
      <c r="K766" s="292"/>
      <c r="L766" s="290"/>
      <c r="M766" s="292"/>
      <c r="N766" s="290"/>
      <c r="O766" s="290"/>
      <c r="P766" s="290"/>
      <c r="Q766" s="290"/>
      <c r="R766" s="290"/>
      <c r="S766" s="290"/>
      <c r="T766" s="290"/>
      <c r="U766" s="290"/>
      <c r="V766" s="290"/>
      <c r="W766" s="290"/>
      <c r="X766" s="290"/>
      <c r="Y766" s="290"/>
      <c r="Z766" s="290"/>
      <c r="AA766" s="290"/>
      <c r="AB766" s="290"/>
      <c r="AC766" s="290"/>
      <c r="AD766" s="290"/>
      <c r="AE766" s="290"/>
      <c r="AF766" s="290"/>
      <c r="AG766" s="290"/>
      <c r="AH766" s="290"/>
    </row>
    <row r="767" ht="15.75" customHeight="1">
      <c r="A767" s="290"/>
      <c r="B767" s="290"/>
      <c r="C767" s="291"/>
      <c r="D767" s="290"/>
      <c r="E767" s="292"/>
      <c r="F767" s="290"/>
      <c r="G767" s="292"/>
      <c r="H767" s="290"/>
      <c r="I767" s="292"/>
      <c r="J767" s="290"/>
      <c r="K767" s="292"/>
      <c r="L767" s="290"/>
      <c r="M767" s="292"/>
      <c r="N767" s="290"/>
      <c r="O767" s="290"/>
      <c r="P767" s="290"/>
      <c r="Q767" s="290"/>
      <c r="R767" s="290"/>
      <c r="S767" s="290"/>
      <c r="T767" s="290"/>
      <c r="U767" s="290"/>
      <c r="V767" s="290"/>
      <c r="W767" s="290"/>
      <c r="X767" s="290"/>
      <c r="Y767" s="290"/>
      <c r="Z767" s="290"/>
      <c r="AA767" s="290"/>
      <c r="AB767" s="290"/>
      <c r="AC767" s="290"/>
      <c r="AD767" s="290"/>
      <c r="AE767" s="290"/>
      <c r="AF767" s="290"/>
      <c r="AG767" s="290"/>
      <c r="AH767" s="290"/>
    </row>
    <row r="768" ht="15.75" customHeight="1">
      <c r="A768" s="290"/>
      <c r="B768" s="290"/>
      <c r="C768" s="291"/>
      <c r="D768" s="290"/>
      <c r="E768" s="292"/>
      <c r="F768" s="290"/>
      <c r="G768" s="292"/>
      <c r="H768" s="290"/>
      <c r="I768" s="292"/>
      <c r="J768" s="290"/>
      <c r="K768" s="292"/>
      <c r="L768" s="290"/>
      <c r="M768" s="292"/>
      <c r="N768" s="290"/>
      <c r="O768" s="290"/>
      <c r="P768" s="290"/>
      <c r="Q768" s="290"/>
      <c r="R768" s="290"/>
      <c r="S768" s="290"/>
      <c r="T768" s="290"/>
      <c r="U768" s="290"/>
      <c r="V768" s="290"/>
      <c r="W768" s="290"/>
      <c r="X768" s="290"/>
      <c r="Y768" s="290"/>
      <c r="Z768" s="290"/>
      <c r="AA768" s="290"/>
      <c r="AB768" s="290"/>
      <c r="AC768" s="290"/>
      <c r="AD768" s="290"/>
      <c r="AE768" s="290"/>
      <c r="AF768" s="290"/>
      <c r="AG768" s="290"/>
      <c r="AH768" s="290"/>
    </row>
    <row r="769" ht="15.75" customHeight="1">
      <c r="A769" s="290"/>
      <c r="B769" s="290"/>
      <c r="C769" s="291"/>
      <c r="D769" s="290"/>
      <c r="E769" s="292"/>
      <c r="F769" s="290"/>
      <c r="G769" s="292"/>
      <c r="H769" s="290"/>
      <c r="I769" s="292"/>
      <c r="J769" s="290"/>
      <c r="K769" s="292"/>
      <c r="L769" s="290"/>
      <c r="M769" s="292"/>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row>
    <row r="770" ht="15.75" customHeight="1">
      <c r="A770" s="290"/>
      <c r="B770" s="290"/>
      <c r="C770" s="291"/>
      <c r="D770" s="290"/>
      <c r="E770" s="292"/>
      <c r="F770" s="290"/>
      <c r="G770" s="292"/>
      <c r="H770" s="290"/>
      <c r="I770" s="292"/>
      <c r="J770" s="290"/>
      <c r="K770" s="292"/>
      <c r="L770" s="290"/>
      <c r="M770" s="292"/>
      <c r="N770" s="290"/>
      <c r="O770" s="290"/>
      <c r="P770" s="290"/>
      <c r="Q770" s="290"/>
      <c r="R770" s="290"/>
      <c r="S770" s="290"/>
      <c r="T770" s="290"/>
      <c r="U770" s="290"/>
      <c r="V770" s="290"/>
      <c r="W770" s="290"/>
      <c r="X770" s="290"/>
      <c r="Y770" s="290"/>
      <c r="Z770" s="290"/>
      <c r="AA770" s="290"/>
      <c r="AB770" s="290"/>
      <c r="AC770" s="290"/>
      <c r="AD770" s="290"/>
      <c r="AE770" s="290"/>
      <c r="AF770" s="290"/>
      <c r="AG770" s="290"/>
      <c r="AH770" s="290"/>
    </row>
    <row r="771" ht="15.75" customHeight="1">
      <c r="A771" s="290"/>
      <c r="B771" s="290"/>
      <c r="C771" s="291"/>
      <c r="D771" s="290"/>
      <c r="E771" s="292"/>
      <c r="F771" s="290"/>
      <c r="G771" s="292"/>
      <c r="H771" s="290"/>
      <c r="I771" s="292"/>
      <c r="J771" s="290"/>
      <c r="K771" s="292"/>
      <c r="L771" s="290"/>
      <c r="M771" s="292"/>
      <c r="N771" s="290"/>
      <c r="O771" s="290"/>
      <c r="P771" s="290"/>
      <c r="Q771" s="290"/>
      <c r="R771" s="290"/>
      <c r="S771" s="290"/>
      <c r="T771" s="290"/>
      <c r="U771" s="290"/>
      <c r="V771" s="290"/>
      <c r="W771" s="290"/>
      <c r="X771" s="290"/>
      <c r="Y771" s="290"/>
      <c r="Z771" s="290"/>
      <c r="AA771" s="290"/>
      <c r="AB771" s="290"/>
      <c r="AC771" s="290"/>
      <c r="AD771" s="290"/>
      <c r="AE771" s="290"/>
      <c r="AF771" s="290"/>
      <c r="AG771" s="290"/>
      <c r="AH771" s="290"/>
    </row>
    <row r="772" ht="15.75" customHeight="1">
      <c r="A772" s="290"/>
      <c r="B772" s="290"/>
      <c r="C772" s="291"/>
      <c r="D772" s="290"/>
      <c r="E772" s="292"/>
      <c r="F772" s="290"/>
      <c r="G772" s="292"/>
      <c r="H772" s="290"/>
      <c r="I772" s="292"/>
      <c r="J772" s="290"/>
      <c r="K772" s="292"/>
      <c r="L772" s="290"/>
      <c r="M772" s="292"/>
      <c r="N772" s="290"/>
      <c r="O772" s="290"/>
      <c r="P772" s="290"/>
      <c r="Q772" s="290"/>
      <c r="R772" s="290"/>
      <c r="S772" s="290"/>
      <c r="T772" s="290"/>
      <c r="U772" s="290"/>
      <c r="V772" s="290"/>
      <c r="W772" s="290"/>
      <c r="X772" s="290"/>
      <c r="Y772" s="290"/>
      <c r="Z772" s="290"/>
      <c r="AA772" s="290"/>
      <c r="AB772" s="290"/>
      <c r="AC772" s="290"/>
      <c r="AD772" s="290"/>
      <c r="AE772" s="290"/>
      <c r="AF772" s="290"/>
      <c r="AG772" s="290"/>
      <c r="AH772" s="290"/>
    </row>
    <row r="773" ht="15.75" customHeight="1">
      <c r="A773" s="290"/>
      <c r="B773" s="290"/>
      <c r="C773" s="291"/>
      <c r="D773" s="290"/>
      <c r="E773" s="292"/>
      <c r="F773" s="290"/>
      <c r="G773" s="292"/>
      <c r="H773" s="290"/>
      <c r="I773" s="292"/>
      <c r="J773" s="290"/>
      <c r="K773" s="292"/>
      <c r="L773" s="290"/>
      <c r="M773" s="292"/>
      <c r="N773" s="290"/>
      <c r="O773" s="290"/>
      <c r="P773" s="290"/>
      <c r="Q773" s="290"/>
      <c r="R773" s="290"/>
      <c r="S773" s="290"/>
      <c r="T773" s="290"/>
      <c r="U773" s="290"/>
      <c r="V773" s="290"/>
      <c r="W773" s="290"/>
      <c r="X773" s="290"/>
      <c r="Y773" s="290"/>
      <c r="Z773" s="290"/>
      <c r="AA773" s="290"/>
      <c r="AB773" s="290"/>
      <c r="AC773" s="290"/>
      <c r="AD773" s="290"/>
      <c r="AE773" s="290"/>
      <c r="AF773" s="290"/>
      <c r="AG773" s="290"/>
      <c r="AH773" s="290"/>
    </row>
    <row r="774" ht="15.75" customHeight="1">
      <c r="A774" s="290"/>
      <c r="B774" s="290"/>
      <c r="C774" s="291"/>
      <c r="D774" s="290"/>
      <c r="E774" s="292"/>
      <c r="F774" s="290"/>
      <c r="G774" s="292"/>
      <c r="H774" s="290"/>
      <c r="I774" s="292"/>
      <c r="J774" s="290"/>
      <c r="K774" s="292"/>
      <c r="L774" s="290"/>
      <c r="M774" s="292"/>
      <c r="N774" s="290"/>
      <c r="O774" s="290"/>
      <c r="P774" s="290"/>
      <c r="Q774" s="290"/>
      <c r="R774" s="290"/>
      <c r="S774" s="290"/>
      <c r="T774" s="290"/>
      <c r="U774" s="290"/>
      <c r="V774" s="290"/>
      <c r="W774" s="290"/>
      <c r="X774" s="290"/>
      <c r="Y774" s="290"/>
      <c r="Z774" s="290"/>
      <c r="AA774" s="290"/>
      <c r="AB774" s="290"/>
      <c r="AC774" s="290"/>
      <c r="AD774" s="290"/>
      <c r="AE774" s="290"/>
      <c r="AF774" s="290"/>
      <c r="AG774" s="290"/>
      <c r="AH774" s="290"/>
    </row>
    <row r="775" ht="15.75" customHeight="1">
      <c r="A775" s="290"/>
      <c r="B775" s="290"/>
      <c r="C775" s="291"/>
      <c r="D775" s="290"/>
      <c r="E775" s="292"/>
      <c r="F775" s="290"/>
      <c r="G775" s="292"/>
      <c r="H775" s="290"/>
      <c r="I775" s="292"/>
      <c r="J775" s="290"/>
      <c r="K775" s="292"/>
      <c r="L775" s="290"/>
      <c r="M775" s="292"/>
      <c r="N775" s="290"/>
      <c r="O775" s="290"/>
      <c r="P775" s="290"/>
      <c r="Q775" s="290"/>
      <c r="R775" s="290"/>
      <c r="S775" s="290"/>
      <c r="T775" s="290"/>
      <c r="U775" s="290"/>
      <c r="V775" s="290"/>
      <c r="W775" s="290"/>
      <c r="X775" s="290"/>
      <c r="Y775" s="290"/>
      <c r="Z775" s="290"/>
      <c r="AA775" s="290"/>
      <c r="AB775" s="290"/>
      <c r="AC775" s="290"/>
      <c r="AD775" s="290"/>
      <c r="AE775" s="290"/>
      <c r="AF775" s="290"/>
      <c r="AG775" s="290"/>
      <c r="AH775" s="290"/>
    </row>
    <row r="776" ht="15.75" customHeight="1">
      <c r="A776" s="290"/>
      <c r="B776" s="290"/>
      <c r="C776" s="291"/>
      <c r="D776" s="290"/>
      <c r="E776" s="292"/>
      <c r="F776" s="290"/>
      <c r="G776" s="292"/>
      <c r="H776" s="290"/>
      <c r="I776" s="292"/>
      <c r="J776" s="290"/>
      <c r="K776" s="292"/>
      <c r="L776" s="290"/>
      <c r="M776" s="292"/>
      <c r="N776" s="290"/>
      <c r="O776" s="290"/>
      <c r="P776" s="290"/>
      <c r="Q776" s="290"/>
      <c r="R776" s="290"/>
      <c r="S776" s="290"/>
      <c r="T776" s="290"/>
      <c r="U776" s="290"/>
      <c r="V776" s="290"/>
      <c r="W776" s="290"/>
      <c r="X776" s="290"/>
      <c r="Y776" s="290"/>
      <c r="Z776" s="290"/>
      <c r="AA776" s="290"/>
      <c r="AB776" s="290"/>
      <c r="AC776" s="290"/>
      <c r="AD776" s="290"/>
      <c r="AE776" s="290"/>
      <c r="AF776" s="290"/>
      <c r="AG776" s="290"/>
      <c r="AH776" s="290"/>
    </row>
    <row r="777" ht="15.75" customHeight="1">
      <c r="A777" s="290"/>
      <c r="B777" s="290"/>
      <c r="C777" s="291"/>
      <c r="D777" s="290"/>
      <c r="E777" s="292"/>
      <c r="F777" s="290"/>
      <c r="G777" s="292"/>
      <c r="H777" s="290"/>
      <c r="I777" s="292"/>
      <c r="J777" s="290"/>
      <c r="K777" s="292"/>
      <c r="L777" s="290"/>
      <c r="M777" s="292"/>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row>
    <row r="778" ht="15.75" customHeight="1">
      <c r="A778" s="290"/>
      <c r="B778" s="290"/>
      <c r="C778" s="291"/>
      <c r="D778" s="290"/>
      <c r="E778" s="292"/>
      <c r="F778" s="290"/>
      <c r="G778" s="292"/>
      <c r="H778" s="290"/>
      <c r="I778" s="292"/>
      <c r="J778" s="290"/>
      <c r="K778" s="292"/>
      <c r="L778" s="290"/>
      <c r="M778" s="292"/>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row>
    <row r="779" ht="15.75" customHeight="1">
      <c r="A779" s="290"/>
      <c r="B779" s="290"/>
      <c r="C779" s="291"/>
      <c r="D779" s="290"/>
      <c r="E779" s="292"/>
      <c r="F779" s="290"/>
      <c r="G779" s="292"/>
      <c r="H779" s="290"/>
      <c r="I779" s="292"/>
      <c r="J779" s="290"/>
      <c r="K779" s="292"/>
      <c r="L779" s="290"/>
      <c r="M779" s="292"/>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row>
    <row r="780" ht="15.75" customHeight="1">
      <c r="A780" s="290"/>
      <c r="B780" s="290"/>
      <c r="C780" s="291"/>
      <c r="D780" s="290"/>
      <c r="E780" s="292"/>
      <c r="F780" s="290"/>
      <c r="G780" s="292"/>
      <c r="H780" s="290"/>
      <c r="I780" s="292"/>
      <c r="J780" s="290"/>
      <c r="K780" s="292"/>
      <c r="L780" s="290"/>
      <c r="M780" s="292"/>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row>
    <row r="781" ht="15.75" customHeight="1">
      <c r="A781" s="290"/>
      <c r="B781" s="290"/>
      <c r="C781" s="291"/>
      <c r="D781" s="290"/>
      <c r="E781" s="292"/>
      <c r="F781" s="290"/>
      <c r="G781" s="292"/>
      <c r="H781" s="290"/>
      <c r="I781" s="292"/>
      <c r="J781" s="290"/>
      <c r="K781" s="292"/>
      <c r="L781" s="290"/>
      <c r="M781" s="292"/>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row>
    <row r="782" ht="15.75" customHeight="1">
      <c r="A782" s="290"/>
      <c r="B782" s="290"/>
      <c r="C782" s="291"/>
      <c r="D782" s="290"/>
      <c r="E782" s="292"/>
      <c r="F782" s="290"/>
      <c r="G782" s="292"/>
      <c r="H782" s="290"/>
      <c r="I782" s="292"/>
      <c r="J782" s="290"/>
      <c r="K782" s="292"/>
      <c r="L782" s="290"/>
      <c r="M782" s="292"/>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row>
    <row r="783" ht="15.75" customHeight="1">
      <c r="A783" s="290"/>
      <c r="B783" s="290"/>
      <c r="C783" s="291"/>
      <c r="D783" s="290"/>
      <c r="E783" s="292"/>
      <c r="F783" s="290"/>
      <c r="G783" s="292"/>
      <c r="H783" s="290"/>
      <c r="I783" s="292"/>
      <c r="J783" s="290"/>
      <c r="K783" s="292"/>
      <c r="L783" s="290"/>
      <c r="M783" s="292"/>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row>
    <row r="784" ht="15.75" customHeight="1">
      <c r="A784" s="290"/>
      <c r="B784" s="290"/>
      <c r="C784" s="291"/>
      <c r="D784" s="290"/>
      <c r="E784" s="292"/>
      <c r="F784" s="290"/>
      <c r="G784" s="292"/>
      <c r="H784" s="290"/>
      <c r="I784" s="292"/>
      <c r="J784" s="290"/>
      <c r="K784" s="292"/>
      <c r="L784" s="290"/>
      <c r="M784" s="292"/>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row>
    <row r="785" ht="15.75" customHeight="1">
      <c r="A785" s="290"/>
      <c r="B785" s="290"/>
      <c r="C785" s="291"/>
      <c r="D785" s="290"/>
      <c r="E785" s="292"/>
      <c r="F785" s="290"/>
      <c r="G785" s="292"/>
      <c r="H785" s="290"/>
      <c r="I785" s="292"/>
      <c r="J785" s="290"/>
      <c r="K785" s="292"/>
      <c r="L785" s="290"/>
      <c r="M785" s="292"/>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row>
    <row r="786" ht="15.75" customHeight="1">
      <c r="A786" s="290"/>
      <c r="B786" s="290"/>
      <c r="C786" s="291"/>
      <c r="D786" s="290"/>
      <c r="E786" s="292"/>
      <c r="F786" s="290"/>
      <c r="G786" s="292"/>
      <c r="H786" s="290"/>
      <c r="I786" s="292"/>
      <c r="J786" s="290"/>
      <c r="K786" s="292"/>
      <c r="L786" s="290"/>
      <c r="M786" s="292"/>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row>
    <row r="787" ht="15.75" customHeight="1">
      <c r="A787" s="290"/>
      <c r="B787" s="290"/>
      <c r="C787" s="291"/>
      <c r="D787" s="290"/>
      <c r="E787" s="292"/>
      <c r="F787" s="290"/>
      <c r="G787" s="292"/>
      <c r="H787" s="290"/>
      <c r="I787" s="292"/>
      <c r="J787" s="290"/>
      <c r="K787" s="292"/>
      <c r="L787" s="290"/>
      <c r="M787" s="292"/>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row>
    <row r="788" ht="15.75" customHeight="1">
      <c r="A788" s="290"/>
      <c r="B788" s="290"/>
      <c r="C788" s="291"/>
      <c r="D788" s="290"/>
      <c r="E788" s="292"/>
      <c r="F788" s="290"/>
      <c r="G788" s="292"/>
      <c r="H788" s="290"/>
      <c r="I788" s="292"/>
      <c r="J788" s="290"/>
      <c r="K788" s="292"/>
      <c r="L788" s="290"/>
      <c r="M788" s="292"/>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row>
    <row r="789" ht="15.75" customHeight="1">
      <c r="A789" s="290"/>
      <c r="B789" s="290"/>
      <c r="C789" s="291"/>
      <c r="D789" s="290"/>
      <c r="E789" s="292"/>
      <c r="F789" s="290"/>
      <c r="G789" s="292"/>
      <c r="H789" s="290"/>
      <c r="I789" s="292"/>
      <c r="J789" s="290"/>
      <c r="K789" s="292"/>
      <c r="L789" s="290"/>
      <c r="M789" s="292"/>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row>
    <row r="790" ht="15.75" customHeight="1">
      <c r="A790" s="290"/>
      <c r="B790" s="290"/>
      <c r="C790" s="291"/>
      <c r="D790" s="290"/>
      <c r="E790" s="292"/>
      <c r="F790" s="290"/>
      <c r="G790" s="292"/>
      <c r="H790" s="290"/>
      <c r="I790" s="292"/>
      <c r="J790" s="290"/>
      <c r="K790" s="292"/>
      <c r="L790" s="290"/>
      <c r="M790" s="292"/>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row>
    <row r="791" ht="15.75" customHeight="1">
      <c r="A791" s="290"/>
      <c r="B791" s="290"/>
      <c r="C791" s="291"/>
      <c r="D791" s="290"/>
      <c r="E791" s="292"/>
      <c r="F791" s="290"/>
      <c r="G791" s="292"/>
      <c r="H791" s="290"/>
      <c r="I791" s="292"/>
      <c r="J791" s="290"/>
      <c r="K791" s="292"/>
      <c r="L791" s="290"/>
      <c r="M791" s="292"/>
      <c r="N791" s="290"/>
      <c r="O791" s="290"/>
      <c r="P791" s="290"/>
      <c r="Q791" s="290"/>
      <c r="R791" s="290"/>
      <c r="S791" s="290"/>
      <c r="T791" s="290"/>
      <c r="U791" s="290"/>
      <c r="V791" s="290"/>
      <c r="W791" s="290"/>
      <c r="X791" s="290"/>
      <c r="Y791" s="290"/>
      <c r="Z791" s="290"/>
      <c r="AA791" s="290"/>
      <c r="AB791" s="290"/>
      <c r="AC791" s="290"/>
      <c r="AD791" s="290"/>
      <c r="AE791" s="290"/>
      <c r="AF791" s="290"/>
      <c r="AG791" s="290"/>
      <c r="AH791" s="290"/>
    </row>
    <row r="792" ht="15.75" customHeight="1">
      <c r="A792" s="290"/>
      <c r="B792" s="290"/>
      <c r="C792" s="291"/>
      <c r="D792" s="290"/>
      <c r="E792" s="292"/>
      <c r="F792" s="290"/>
      <c r="G792" s="292"/>
      <c r="H792" s="290"/>
      <c r="I792" s="292"/>
      <c r="J792" s="290"/>
      <c r="K792" s="292"/>
      <c r="L792" s="290"/>
      <c r="M792" s="292"/>
      <c r="N792" s="290"/>
      <c r="O792" s="290"/>
      <c r="P792" s="290"/>
      <c r="Q792" s="290"/>
      <c r="R792" s="290"/>
      <c r="S792" s="290"/>
      <c r="T792" s="290"/>
      <c r="U792" s="290"/>
      <c r="V792" s="290"/>
      <c r="W792" s="290"/>
      <c r="X792" s="290"/>
      <c r="Y792" s="290"/>
      <c r="Z792" s="290"/>
      <c r="AA792" s="290"/>
      <c r="AB792" s="290"/>
      <c r="AC792" s="290"/>
      <c r="AD792" s="290"/>
      <c r="AE792" s="290"/>
      <c r="AF792" s="290"/>
      <c r="AG792" s="290"/>
      <c r="AH792" s="290"/>
    </row>
    <row r="793" ht="15.75" customHeight="1">
      <c r="A793" s="290"/>
      <c r="B793" s="290"/>
      <c r="C793" s="291"/>
      <c r="D793" s="290"/>
      <c r="E793" s="292"/>
      <c r="F793" s="290"/>
      <c r="G793" s="292"/>
      <c r="H793" s="290"/>
      <c r="I793" s="292"/>
      <c r="J793" s="290"/>
      <c r="K793" s="292"/>
      <c r="L793" s="290"/>
      <c r="M793" s="292"/>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row>
    <row r="794" ht="15.75" customHeight="1">
      <c r="A794" s="290"/>
      <c r="B794" s="290"/>
      <c r="C794" s="291"/>
      <c r="D794" s="290"/>
      <c r="E794" s="292"/>
      <c r="F794" s="290"/>
      <c r="G794" s="292"/>
      <c r="H794" s="290"/>
      <c r="I794" s="292"/>
      <c r="J794" s="290"/>
      <c r="K794" s="292"/>
      <c r="L794" s="290"/>
      <c r="M794" s="292"/>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row>
    <row r="795" ht="15.75" customHeight="1">
      <c r="A795" s="290"/>
      <c r="B795" s="290"/>
      <c r="C795" s="291"/>
      <c r="D795" s="290"/>
      <c r="E795" s="292"/>
      <c r="F795" s="290"/>
      <c r="G795" s="292"/>
      <c r="H795" s="290"/>
      <c r="I795" s="292"/>
      <c r="J795" s="290"/>
      <c r="K795" s="292"/>
      <c r="L795" s="290"/>
      <c r="M795" s="292"/>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row>
    <row r="796" ht="15.75" customHeight="1">
      <c r="A796" s="290"/>
      <c r="B796" s="290"/>
      <c r="C796" s="291"/>
      <c r="D796" s="290"/>
      <c r="E796" s="292"/>
      <c r="F796" s="290"/>
      <c r="G796" s="292"/>
      <c r="H796" s="290"/>
      <c r="I796" s="292"/>
      <c r="J796" s="290"/>
      <c r="K796" s="292"/>
      <c r="L796" s="290"/>
      <c r="M796" s="292"/>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row>
    <row r="797" ht="15.75" customHeight="1">
      <c r="A797" s="290"/>
      <c r="B797" s="290"/>
      <c r="C797" s="291"/>
      <c r="D797" s="290"/>
      <c r="E797" s="292"/>
      <c r="F797" s="290"/>
      <c r="G797" s="292"/>
      <c r="H797" s="290"/>
      <c r="I797" s="292"/>
      <c r="J797" s="290"/>
      <c r="K797" s="292"/>
      <c r="L797" s="290"/>
      <c r="M797" s="292"/>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row>
    <row r="798" ht="15.75" customHeight="1">
      <c r="A798" s="290"/>
      <c r="B798" s="290"/>
      <c r="C798" s="291"/>
      <c r="D798" s="290"/>
      <c r="E798" s="292"/>
      <c r="F798" s="290"/>
      <c r="G798" s="292"/>
      <c r="H798" s="290"/>
      <c r="I798" s="292"/>
      <c r="J798" s="290"/>
      <c r="K798" s="292"/>
      <c r="L798" s="290"/>
      <c r="M798" s="292"/>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row>
    <row r="799" ht="15.75" customHeight="1">
      <c r="A799" s="290"/>
      <c r="B799" s="290"/>
      <c r="C799" s="291"/>
      <c r="D799" s="290"/>
      <c r="E799" s="292"/>
      <c r="F799" s="290"/>
      <c r="G799" s="292"/>
      <c r="H799" s="290"/>
      <c r="I799" s="292"/>
      <c r="J799" s="290"/>
      <c r="K799" s="292"/>
      <c r="L799" s="290"/>
      <c r="M799" s="292"/>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row>
    <row r="800" ht="15.75" customHeight="1">
      <c r="A800" s="290"/>
      <c r="B800" s="290"/>
      <c r="C800" s="291"/>
      <c r="D800" s="290"/>
      <c r="E800" s="292"/>
      <c r="F800" s="290"/>
      <c r="G800" s="292"/>
      <c r="H800" s="290"/>
      <c r="I800" s="292"/>
      <c r="J800" s="290"/>
      <c r="K800" s="292"/>
      <c r="L800" s="290"/>
      <c r="M800" s="292"/>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row>
    <row r="801" ht="15.75" customHeight="1">
      <c r="A801" s="290"/>
      <c r="B801" s="290"/>
      <c r="C801" s="291"/>
      <c r="D801" s="290"/>
      <c r="E801" s="292"/>
      <c r="F801" s="290"/>
      <c r="G801" s="292"/>
      <c r="H801" s="290"/>
      <c r="I801" s="292"/>
      <c r="J801" s="290"/>
      <c r="K801" s="292"/>
      <c r="L801" s="290"/>
      <c r="M801" s="292"/>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row>
    <row r="802" ht="15.75" customHeight="1">
      <c r="A802" s="290"/>
      <c r="B802" s="290"/>
      <c r="C802" s="291"/>
      <c r="D802" s="290"/>
      <c r="E802" s="292"/>
      <c r="F802" s="290"/>
      <c r="G802" s="292"/>
      <c r="H802" s="290"/>
      <c r="I802" s="292"/>
      <c r="J802" s="290"/>
      <c r="K802" s="292"/>
      <c r="L802" s="290"/>
      <c r="M802" s="292"/>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row>
    <row r="803" ht="15.75" customHeight="1">
      <c r="A803" s="290"/>
      <c r="B803" s="290"/>
      <c r="C803" s="291"/>
      <c r="D803" s="290"/>
      <c r="E803" s="292"/>
      <c r="F803" s="290"/>
      <c r="G803" s="292"/>
      <c r="H803" s="290"/>
      <c r="I803" s="292"/>
      <c r="J803" s="290"/>
      <c r="K803" s="292"/>
      <c r="L803" s="290"/>
      <c r="M803" s="292"/>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row>
    <row r="804" ht="15.75" customHeight="1">
      <c r="A804" s="290"/>
      <c r="B804" s="290"/>
      <c r="C804" s="291"/>
      <c r="D804" s="290"/>
      <c r="E804" s="292"/>
      <c r="F804" s="290"/>
      <c r="G804" s="292"/>
      <c r="H804" s="290"/>
      <c r="I804" s="292"/>
      <c r="J804" s="290"/>
      <c r="K804" s="292"/>
      <c r="L804" s="290"/>
      <c r="M804" s="292"/>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row>
    <row r="805" ht="15.75" customHeight="1">
      <c r="A805" s="290"/>
      <c r="B805" s="290"/>
      <c r="C805" s="291"/>
      <c r="D805" s="290"/>
      <c r="E805" s="292"/>
      <c r="F805" s="290"/>
      <c r="G805" s="292"/>
      <c r="H805" s="290"/>
      <c r="I805" s="292"/>
      <c r="J805" s="290"/>
      <c r="K805" s="292"/>
      <c r="L805" s="290"/>
      <c r="M805" s="292"/>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row>
    <row r="806" ht="15.75" customHeight="1">
      <c r="A806" s="290"/>
      <c r="B806" s="290"/>
      <c r="C806" s="291"/>
      <c r="D806" s="290"/>
      <c r="E806" s="292"/>
      <c r="F806" s="290"/>
      <c r="G806" s="292"/>
      <c r="H806" s="290"/>
      <c r="I806" s="292"/>
      <c r="J806" s="290"/>
      <c r="K806" s="292"/>
      <c r="L806" s="290"/>
      <c r="M806" s="292"/>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row>
    <row r="807" ht="15.75" customHeight="1">
      <c r="A807" s="290"/>
      <c r="B807" s="290"/>
      <c r="C807" s="291"/>
      <c r="D807" s="290"/>
      <c r="E807" s="292"/>
      <c r="F807" s="290"/>
      <c r="G807" s="292"/>
      <c r="H807" s="290"/>
      <c r="I807" s="292"/>
      <c r="J807" s="290"/>
      <c r="K807" s="292"/>
      <c r="L807" s="290"/>
      <c r="M807" s="292"/>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row>
    <row r="808" ht="15.75" customHeight="1">
      <c r="A808" s="290"/>
      <c r="B808" s="290"/>
      <c r="C808" s="291"/>
      <c r="D808" s="290"/>
      <c r="E808" s="292"/>
      <c r="F808" s="290"/>
      <c r="G808" s="292"/>
      <c r="H808" s="290"/>
      <c r="I808" s="292"/>
      <c r="J808" s="290"/>
      <c r="K808" s="292"/>
      <c r="L808" s="290"/>
      <c r="M808" s="292"/>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row>
    <row r="809" ht="15.75" customHeight="1">
      <c r="A809" s="290"/>
      <c r="B809" s="290"/>
      <c r="C809" s="291"/>
      <c r="D809" s="290"/>
      <c r="E809" s="292"/>
      <c r="F809" s="290"/>
      <c r="G809" s="292"/>
      <c r="H809" s="290"/>
      <c r="I809" s="292"/>
      <c r="J809" s="290"/>
      <c r="K809" s="292"/>
      <c r="L809" s="290"/>
      <c r="M809" s="292"/>
      <c r="N809" s="290"/>
      <c r="O809" s="290"/>
      <c r="P809" s="290"/>
      <c r="Q809" s="290"/>
      <c r="R809" s="290"/>
      <c r="S809" s="290"/>
      <c r="T809" s="290"/>
      <c r="U809" s="290"/>
      <c r="V809" s="290"/>
      <c r="W809" s="290"/>
      <c r="X809" s="290"/>
      <c r="Y809" s="290"/>
      <c r="Z809" s="290"/>
      <c r="AA809" s="290"/>
      <c r="AB809" s="290"/>
      <c r="AC809" s="290"/>
      <c r="AD809" s="290"/>
      <c r="AE809" s="290"/>
      <c r="AF809" s="290"/>
      <c r="AG809" s="290"/>
      <c r="AH809" s="290"/>
    </row>
    <row r="810" ht="15.75" customHeight="1">
      <c r="A810" s="290"/>
      <c r="B810" s="290"/>
      <c r="C810" s="291"/>
      <c r="D810" s="290"/>
      <c r="E810" s="292"/>
      <c r="F810" s="290"/>
      <c r="G810" s="292"/>
      <c r="H810" s="290"/>
      <c r="I810" s="292"/>
      <c r="J810" s="290"/>
      <c r="K810" s="292"/>
      <c r="L810" s="290"/>
      <c r="M810" s="292"/>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row>
    <row r="811" ht="15.75" customHeight="1">
      <c r="A811" s="290"/>
      <c r="B811" s="290"/>
      <c r="C811" s="291"/>
      <c r="D811" s="290"/>
      <c r="E811" s="292"/>
      <c r="F811" s="290"/>
      <c r="G811" s="292"/>
      <c r="H811" s="290"/>
      <c r="I811" s="292"/>
      <c r="J811" s="290"/>
      <c r="K811" s="292"/>
      <c r="L811" s="290"/>
      <c r="M811" s="292"/>
      <c r="N811" s="290"/>
      <c r="O811" s="290"/>
      <c r="P811" s="290"/>
      <c r="Q811" s="290"/>
      <c r="R811" s="290"/>
      <c r="S811" s="290"/>
      <c r="T811" s="290"/>
      <c r="U811" s="290"/>
      <c r="V811" s="290"/>
      <c r="W811" s="290"/>
      <c r="X811" s="290"/>
      <c r="Y811" s="290"/>
      <c r="Z811" s="290"/>
      <c r="AA811" s="290"/>
      <c r="AB811" s="290"/>
      <c r="AC811" s="290"/>
      <c r="AD811" s="290"/>
      <c r="AE811" s="290"/>
      <c r="AF811" s="290"/>
      <c r="AG811" s="290"/>
      <c r="AH811" s="290"/>
    </row>
    <row r="812" ht="15.75" customHeight="1">
      <c r="A812" s="290"/>
      <c r="B812" s="290"/>
      <c r="C812" s="291"/>
      <c r="D812" s="290"/>
      <c r="E812" s="292"/>
      <c r="F812" s="290"/>
      <c r="G812" s="292"/>
      <c r="H812" s="290"/>
      <c r="I812" s="292"/>
      <c r="J812" s="290"/>
      <c r="K812" s="292"/>
      <c r="L812" s="290"/>
      <c r="M812" s="292"/>
      <c r="N812" s="290"/>
      <c r="O812" s="290"/>
      <c r="P812" s="290"/>
      <c r="Q812" s="290"/>
      <c r="R812" s="290"/>
      <c r="S812" s="290"/>
      <c r="T812" s="290"/>
      <c r="U812" s="290"/>
      <c r="V812" s="290"/>
      <c r="W812" s="290"/>
      <c r="X812" s="290"/>
      <c r="Y812" s="290"/>
      <c r="Z812" s="290"/>
      <c r="AA812" s="290"/>
      <c r="AB812" s="290"/>
      <c r="AC812" s="290"/>
      <c r="AD812" s="290"/>
      <c r="AE812" s="290"/>
      <c r="AF812" s="290"/>
      <c r="AG812" s="290"/>
      <c r="AH812" s="290"/>
    </row>
    <row r="813" ht="15.75" customHeight="1">
      <c r="A813" s="290"/>
      <c r="B813" s="290"/>
      <c r="C813" s="291"/>
      <c r="D813" s="290"/>
      <c r="E813" s="292"/>
      <c r="F813" s="290"/>
      <c r="G813" s="292"/>
      <c r="H813" s="290"/>
      <c r="I813" s="292"/>
      <c r="J813" s="290"/>
      <c r="K813" s="292"/>
      <c r="L813" s="290"/>
      <c r="M813" s="292"/>
      <c r="N813" s="290"/>
      <c r="O813" s="290"/>
      <c r="P813" s="290"/>
      <c r="Q813" s="290"/>
      <c r="R813" s="290"/>
      <c r="S813" s="290"/>
      <c r="T813" s="290"/>
      <c r="U813" s="290"/>
      <c r="V813" s="290"/>
      <c r="W813" s="290"/>
      <c r="X813" s="290"/>
      <c r="Y813" s="290"/>
      <c r="Z813" s="290"/>
      <c r="AA813" s="290"/>
      <c r="AB813" s="290"/>
      <c r="AC813" s="290"/>
      <c r="AD813" s="290"/>
      <c r="AE813" s="290"/>
      <c r="AF813" s="290"/>
      <c r="AG813" s="290"/>
      <c r="AH813" s="290"/>
    </row>
    <row r="814" ht="15.75" customHeight="1">
      <c r="A814" s="290"/>
      <c r="B814" s="290"/>
      <c r="C814" s="291"/>
      <c r="D814" s="290"/>
      <c r="E814" s="292"/>
      <c r="F814" s="290"/>
      <c r="G814" s="292"/>
      <c r="H814" s="290"/>
      <c r="I814" s="292"/>
      <c r="J814" s="290"/>
      <c r="K814" s="292"/>
      <c r="L814" s="290"/>
      <c r="M814" s="292"/>
      <c r="N814" s="290"/>
      <c r="O814" s="290"/>
      <c r="P814" s="290"/>
      <c r="Q814" s="290"/>
      <c r="R814" s="290"/>
      <c r="S814" s="290"/>
      <c r="T814" s="290"/>
      <c r="U814" s="290"/>
      <c r="V814" s="290"/>
      <c r="W814" s="290"/>
      <c r="X814" s="290"/>
      <c r="Y814" s="290"/>
      <c r="Z814" s="290"/>
      <c r="AA814" s="290"/>
      <c r="AB814" s="290"/>
      <c r="AC814" s="290"/>
      <c r="AD814" s="290"/>
      <c r="AE814" s="290"/>
      <c r="AF814" s="290"/>
      <c r="AG814" s="290"/>
      <c r="AH814" s="290"/>
    </row>
    <row r="815" ht="15.75" customHeight="1">
      <c r="A815" s="290"/>
      <c r="B815" s="290"/>
      <c r="C815" s="291"/>
      <c r="D815" s="290"/>
      <c r="E815" s="292"/>
      <c r="F815" s="290"/>
      <c r="G815" s="292"/>
      <c r="H815" s="290"/>
      <c r="I815" s="292"/>
      <c r="J815" s="290"/>
      <c r="K815" s="292"/>
      <c r="L815" s="290"/>
      <c r="M815" s="292"/>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row>
    <row r="816" ht="15.75" customHeight="1">
      <c r="A816" s="290"/>
      <c r="B816" s="290"/>
      <c r="C816" s="291"/>
      <c r="D816" s="290"/>
      <c r="E816" s="292"/>
      <c r="F816" s="290"/>
      <c r="G816" s="292"/>
      <c r="H816" s="290"/>
      <c r="I816" s="292"/>
      <c r="J816" s="290"/>
      <c r="K816" s="292"/>
      <c r="L816" s="290"/>
      <c r="M816" s="292"/>
      <c r="N816" s="290"/>
      <c r="O816" s="290"/>
      <c r="P816" s="290"/>
      <c r="Q816" s="290"/>
      <c r="R816" s="290"/>
      <c r="S816" s="290"/>
      <c r="T816" s="290"/>
      <c r="U816" s="290"/>
      <c r="V816" s="290"/>
      <c r="W816" s="290"/>
      <c r="X816" s="290"/>
      <c r="Y816" s="290"/>
      <c r="Z816" s="290"/>
      <c r="AA816" s="290"/>
      <c r="AB816" s="290"/>
      <c r="AC816" s="290"/>
      <c r="AD816" s="290"/>
      <c r="AE816" s="290"/>
      <c r="AF816" s="290"/>
      <c r="AG816" s="290"/>
      <c r="AH816" s="290"/>
    </row>
    <row r="817" ht="15.75" customHeight="1">
      <c r="A817" s="290"/>
      <c r="B817" s="290"/>
      <c r="C817" s="291"/>
      <c r="D817" s="290"/>
      <c r="E817" s="292"/>
      <c r="F817" s="290"/>
      <c r="G817" s="292"/>
      <c r="H817" s="290"/>
      <c r="I817" s="292"/>
      <c r="J817" s="290"/>
      <c r="K817" s="292"/>
      <c r="L817" s="290"/>
      <c r="M817" s="292"/>
      <c r="N817" s="290"/>
      <c r="O817" s="290"/>
      <c r="P817" s="290"/>
      <c r="Q817" s="290"/>
      <c r="R817" s="290"/>
      <c r="S817" s="290"/>
      <c r="T817" s="290"/>
      <c r="U817" s="290"/>
      <c r="V817" s="290"/>
      <c r="W817" s="290"/>
      <c r="X817" s="290"/>
      <c r="Y817" s="290"/>
      <c r="Z817" s="290"/>
      <c r="AA817" s="290"/>
      <c r="AB817" s="290"/>
      <c r="AC817" s="290"/>
      <c r="AD817" s="290"/>
      <c r="AE817" s="290"/>
      <c r="AF817" s="290"/>
      <c r="AG817" s="290"/>
      <c r="AH817" s="290"/>
    </row>
    <row r="818" ht="15.75" customHeight="1">
      <c r="A818" s="290"/>
      <c r="B818" s="290"/>
      <c r="C818" s="291"/>
      <c r="D818" s="290"/>
      <c r="E818" s="292"/>
      <c r="F818" s="290"/>
      <c r="G818" s="292"/>
      <c r="H818" s="290"/>
      <c r="I818" s="292"/>
      <c r="J818" s="290"/>
      <c r="K818" s="292"/>
      <c r="L818" s="290"/>
      <c r="M818" s="292"/>
      <c r="N818" s="290"/>
      <c r="O818" s="290"/>
      <c r="P818" s="290"/>
      <c r="Q818" s="290"/>
      <c r="R818" s="290"/>
      <c r="S818" s="290"/>
      <c r="T818" s="290"/>
      <c r="U818" s="290"/>
      <c r="V818" s="290"/>
      <c r="W818" s="290"/>
      <c r="X818" s="290"/>
      <c r="Y818" s="290"/>
      <c r="Z818" s="290"/>
      <c r="AA818" s="290"/>
      <c r="AB818" s="290"/>
      <c r="AC818" s="290"/>
      <c r="AD818" s="290"/>
      <c r="AE818" s="290"/>
      <c r="AF818" s="290"/>
      <c r="AG818" s="290"/>
      <c r="AH818" s="290"/>
    </row>
    <row r="819" ht="15.75" customHeight="1">
      <c r="A819" s="290"/>
      <c r="B819" s="290"/>
      <c r="C819" s="291"/>
      <c r="D819" s="290"/>
      <c r="E819" s="292"/>
      <c r="F819" s="290"/>
      <c r="G819" s="292"/>
      <c r="H819" s="290"/>
      <c r="I819" s="292"/>
      <c r="J819" s="290"/>
      <c r="K819" s="292"/>
      <c r="L819" s="290"/>
      <c r="M819" s="292"/>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row>
    <row r="820" ht="15.75" customHeight="1">
      <c r="A820" s="290"/>
      <c r="B820" s="290"/>
      <c r="C820" s="291"/>
      <c r="D820" s="290"/>
      <c r="E820" s="292"/>
      <c r="F820" s="290"/>
      <c r="G820" s="292"/>
      <c r="H820" s="290"/>
      <c r="I820" s="292"/>
      <c r="J820" s="290"/>
      <c r="K820" s="292"/>
      <c r="L820" s="290"/>
      <c r="M820" s="292"/>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row>
    <row r="821" ht="15.75" customHeight="1">
      <c r="A821" s="290"/>
      <c r="B821" s="290"/>
      <c r="C821" s="291"/>
      <c r="D821" s="290"/>
      <c r="E821" s="292"/>
      <c r="F821" s="290"/>
      <c r="G821" s="292"/>
      <c r="H821" s="290"/>
      <c r="I821" s="292"/>
      <c r="J821" s="290"/>
      <c r="K821" s="292"/>
      <c r="L821" s="290"/>
      <c r="M821" s="292"/>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row>
    <row r="822" ht="15.75" customHeight="1">
      <c r="A822" s="290"/>
      <c r="B822" s="290"/>
      <c r="C822" s="291"/>
      <c r="D822" s="290"/>
      <c r="E822" s="292"/>
      <c r="F822" s="290"/>
      <c r="G822" s="292"/>
      <c r="H822" s="290"/>
      <c r="I822" s="292"/>
      <c r="J822" s="290"/>
      <c r="K822" s="292"/>
      <c r="L822" s="290"/>
      <c r="M822" s="292"/>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row>
    <row r="823" ht="15.75" customHeight="1">
      <c r="A823" s="290"/>
      <c r="B823" s="290"/>
      <c r="C823" s="291"/>
      <c r="D823" s="290"/>
      <c r="E823" s="292"/>
      <c r="F823" s="290"/>
      <c r="G823" s="292"/>
      <c r="H823" s="290"/>
      <c r="I823" s="292"/>
      <c r="J823" s="290"/>
      <c r="K823" s="292"/>
      <c r="L823" s="290"/>
      <c r="M823" s="292"/>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row>
    <row r="824" ht="15.75" customHeight="1">
      <c r="A824" s="290"/>
      <c r="B824" s="290"/>
      <c r="C824" s="291"/>
      <c r="D824" s="290"/>
      <c r="E824" s="292"/>
      <c r="F824" s="290"/>
      <c r="G824" s="292"/>
      <c r="H824" s="290"/>
      <c r="I824" s="292"/>
      <c r="J824" s="290"/>
      <c r="K824" s="292"/>
      <c r="L824" s="290"/>
      <c r="M824" s="292"/>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row>
    <row r="825" ht="15.75" customHeight="1">
      <c r="A825" s="290"/>
      <c r="B825" s="290"/>
      <c r="C825" s="291"/>
      <c r="D825" s="290"/>
      <c r="E825" s="292"/>
      <c r="F825" s="290"/>
      <c r="G825" s="292"/>
      <c r="H825" s="290"/>
      <c r="I825" s="292"/>
      <c r="J825" s="290"/>
      <c r="K825" s="292"/>
      <c r="L825" s="290"/>
      <c r="M825" s="292"/>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row>
    <row r="826" ht="15.75" customHeight="1">
      <c r="A826" s="290"/>
      <c r="B826" s="290"/>
      <c r="C826" s="291"/>
      <c r="D826" s="290"/>
      <c r="E826" s="292"/>
      <c r="F826" s="290"/>
      <c r="G826" s="292"/>
      <c r="H826" s="290"/>
      <c r="I826" s="292"/>
      <c r="J826" s="290"/>
      <c r="K826" s="292"/>
      <c r="L826" s="290"/>
      <c r="M826" s="292"/>
      <c r="N826" s="290"/>
      <c r="O826" s="290"/>
      <c r="P826" s="290"/>
      <c r="Q826" s="290"/>
      <c r="R826" s="290"/>
      <c r="S826" s="290"/>
      <c r="T826" s="290"/>
      <c r="U826" s="290"/>
      <c r="V826" s="290"/>
      <c r="W826" s="290"/>
      <c r="X826" s="290"/>
      <c r="Y826" s="290"/>
      <c r="Z826" s="290"/>
      <c r="AA826" s="290"/>
      <c r="AB826" s="290"/>
      <c r="AC826" s="290"/>
      <c r="AD826" s="290"/>
      <c r="AE826" s="290"/>
      <c r="AF826" s="290"/>
      <c r="AG826" s="290"/>
      <c r="AH826" s="290"/>
    </row>
    <row r="827" ht="15.75" customHeight="1">
      <c r="A827" s="290"/>
      <c r="B827" s="290"/>
      <c r="C827" s="291"/>
      <c r="D827" s="290"/>
      <c r="E827" s="292"/>
      <c r="F827" s="290"/>
      <c r="G827" s="292"/>
      <c r="H827" s="290"/>
      <c r="I827" s="292"/>
      <c r="J827" s="290"/>
      <c r="K827" s="292"/>
      <c r="L827" s="290"/>
      <c r="M827" s="292"/>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row>
    <row r="828" ht="15.75" customHeight="1">
      <c r="A828" s="290"/>
      <c r="B828" s="290"/>
      <c r="C828" s="291"/>
      <c r="D828" s="290"/>
      <c r="E828" s="292"/>
      <c r="F828" s="290"/>
      <c r="G828" s="292"/>
      <c r="H828" s="290"/>
      <c r="I828" s="292"/>
      <c r="J828" s="290"/>
      <c r="K828" s="292"/>
      <c r="L828" s="290"/>
      <c r="M828" s="292"/>
      <c r="N828" s="290"/>
      <c r="O828" s="290"/>
      <c r="P828" s="290"/>
      <c r="Q828" s="290"/>
      <c r="R828" s="290"/>
      <c r="S828" s="290"/>
      <c r="T828" s="290"/>
      <c r="U828" s="290"/>
      <c r="V828" s="290"/>
      <c r="W828" s="290"/>
      <c r="X828" s="290"/>
      <c r="Y828" s="290"/>
      <c r="Z828" s="290"/>
      <c r="AA828" s="290"/>
      <c r="AB828" s="290"/>
      <c r="AC828" s="290"/>
      <c r="AD828" s="290"/>
      <c r="AE828" s="290"/>
      <c r="AF828" s="290"/>
      <c r="AG828" s="290"/>
      <c r="AH828" s="290"/>
    </row>
    <row r="829" ht="15.75" customHeight="1">
      <c r="A829" s="290"/>
      <c r="B829" s="290"/>
      <c r="C829" s="291"/>
      <c r="D829" s="290"/>
      <c r="E829" s="292"/>
      <c r="F829" s="290"/>
      <c r="G829" s="292"/>
      <c r="H829" s="290"/>
      <c r="I829" s="292"/>
      <c r="J829" s="290"/>
      <c r="K829" s="292"/>
      <c r="L829" s="290"/>
      <c r="M829" s="292"/>
      <c r="N829" s="290"/>
      <c r="O829" s="290"/>
      <c r="P829" s="290"/>
      <c r="Q829" s="290"/>
      <c r="R829" s="290"/>
      <c r="S829" s="290"/>
      <c r="T829" s="290"/>
      <c r="U829" s="290"/>
      <c r="V829" s="290"/>
      <c r="W829" s="290"/>
      <c r="X829" s="290"/>
      <c r="Y829" s="290"/>
      <c r="Z829" s="290"/>
      <c r="AA829" s="290"/>
      <c r="AB829" s="290"/>
      <c r="AC829" s="290"/>
      <c r="AD829" s="290"/>
      <c r="AE829" s="290"/>
      <c r="AF829" s="290"/>
      <c r="AG829" s="290"/>
      <c r="AH829" s="290"/>
    </row>
    <row r="830" ht="15.75" customHeight="1">
      <c r="A830" s="290"/>
      <c r="B830" s="290"/>
      <c r="C830" s="291"/>
      <c r="D830" s="290"/>
      <c r="E830" s="292"/>
      <c r="F830" s="290"/>
      <c r="G830" s="292"/>
      <c r="H830" s="290"/>
      <c r="I830" s="292"/>
      <c r="J830" s="290"/>
      <c r="K830" s="292"/>
      <c r="L830" s="290"/>
      <c r="M830" s="292"/>
      <c r="N830" s="290"/>
      <c r="O830" s="290"/>
      <c r="P830" s="290"/>
      <c r="Q830" s="290"/>
      <c r="R830" s="290"/>
      <c r="S830" s="290"/>
      <c r="T830" s="290"/>
      <c r="U830" s="290"/>
      <c r="V830" s="290"/>
      <c r="W830" s="290"/>
      <c r="X830" s="290"/>
      <c r="Y830" s="290"/>
      <c r="Z830" s="290"/>
      <c r="AA830" s="290"/>
      <c r="AB830" s="290"/>
      <c r="AC830" s="290"/>
      <c r="AD830" s="290"/>
      <c r="AE830" s="290"/>
      <c r="AF830" s="290"/>
      <c r="AG830" s="290"/>
      <c r="AH830" s="290"/>
    </row>
    <row r="831" ht="15.75" customHeight="1">
      <c r="A831" s="290"/>
      <c r="B831" s="290"/>
      <c r="C831" s="291"/>
      <c r="D831" s="290"/>
      <c r="E831" s="292"/>
      <c r="F831" s="290"/>
      <c r="G831" s="292"/>
      <c r="H831" s="290"/>
      <c r="I831" s="292"/>
      <c r="J831" s="290"/>
      <c r="K831" s="292"/>
      <c r="L831" s="290"/>
      <c r="M831" s="292"/>
      <c r="N831" s="290"/>
      <c r="O831" s="290"/>
      <c r="P831" s="290"/>
      <c r="Q831" s="290"/>
      <c r="R831" s="290"/>
      <c r="S831" s="290"/>
      <c r="T831" s="290"/>
      <c r="U831" s="290"/>
      <c r="V831" s="290"/>
      <c r="W831" s="290"/>
      <c r="X831" s="290"/>
      <c r="Y831" s="290"/>
      <c r="Z831" s="290"/>
      <c r="AA831" s="290"/>
      <c r="AB831" s="290"/>
      <c r="AC831" s="290"/>
      <c r="AD831" s="290"/>
      <c r="AE831" s="290"/>
      <c r="AF831" s="290"/>
      <c r="AG831" s="290"/>
      <c r="AH831" s="290"/>
    </row>
    <row r="832" ht="15.75" customHeight="1">
      <c r="A832" s="290"/>
      <c r="B832" s="290"/>
      <c r="C832" s="291"/>
      <c r="D832" s="290"/>
      <c r="E832" s="292"/>
      <c r="F832" s="290"/>
      <c r="G832" s="292"/>
      <c r="H832" s="290"/>
      <c r="I832" s="292"/>
      <c r="J832" s="290"/>
      <c r="K832" s="292"/>
      <c r="L832" s="290"/>
      <c r="M832" s="292"/>
      <c r="N832" s="290"/>
      <c r="O832" s="290"/>
      <c r="P832" s="290"/>
      <c r="Q832" s="290"/>
      <c r="R832" s="290"/>
      <c r="S832" s="290"/>
      <c r="T832" s="290"/>
      <c r="U832" s="290"/>
      <c r="V832" s="290"/>
      <c r="W832" s="290"/>
      <c r="X832" s="290"/>
      <c r="Y832" s="290"/>
      <c r="Z832" s="290"/>
      <c r="AA832" s="290"/>
      <c r="AB832" s="290"/>
      <c r="AC832" s="290"/>
      <c r="AD832" s="290"/>
      <c r="AE832" s="290"/>
      <c r="AF832" s="290"/>
      <c r="AG832" s="290"/>
      <c r="AH832" s="290"/>
    </row>
    <row r="833" ht="15.75" customHeight="1">
      <c r="A833" s="290"/>
      <c r="B833" s="290"/>
      <c r="C833" s="291"/>
      <c r="D833" s="290"/>
      <c r="E833" s="292"/>
      <c r="F833" s="290"/>
      <c r="G833" s="292"/>
      <c r="H833" s="290"/>
      <c r="I833" s="292"/>
      <c r="J833" s="290"/>
      <c r="K833" s="292"/>
      <c r="L833" s="290"/>
      <c r="M833" s="292"/>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row>
    <row r="834" ht="15.75" customHeight="1">
      <c r="A834" s="290"/>
      <c r="B834" s="290"/>
      <c r="C834" s="291"/>
      <c r="D834" s="290"/>
      <c r="E834" s="292"/>
      <c r="F834" s="290"/>
      <c r="G834" s="292"/>
      <c r="H834" s="290"/>
      <c r="I834" s="292"/>
      <c r="J834" s="290"/>
      <c r="K834" s="292"/>
      <c r="L834" s="290"/>
      <c r="M834" s="292"/>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row>
    <row r="835" ht="15.75" customHeight="1">
      <c r="A835" s="290"/>
      <c r="B835" s="290"/>
      <c r="C835" s="291"/>
      <c r="D835" s="290"/>
      <c r="E835" s="292"/>
      <c r="F835" s="290"/>
      <c r="G835" s="292"/>
      <c r="H835" s="290"/>
      <c r="I835" s="292"/>
      <c r="J835" s="290"/>
      <c r="K835" s="292"/>
      <c r="L835" s="290"/>
      <c r="M835" s="292"/>
      <c r="N835" s="290"/>
      <c r="O835" s="290"/>
      <c r="P835" s="290"/>
      <c r="Q835" s="290"/>
      <c r="R835" s="290"/>
      <c r="S835" s="290"/>
      <c r="T835" s="290"/>
      <c r="U835" s="290"/>
      <c r="V835" s="290"/>
      <c r="W835" s="290"/>
      <c r="X835" s="290"/>
      <c r="Y835" s="290"/>
      <c r="Z835" s="290"/>
      <c r="AA835" s="290"/>
      <c r="AB835" s="290"/>
      <c r="AC835" s="290"/>
      <c r="AD835" s="290"/>
      <c r="AE835" s="290"/>
      <c r="AF835" s="290"/>
      <c r="AG835" s="290"/>
      <c r="AH835" s="290"/>
    </row>
    <row r="836" ht="15.75" customHeight="1">
      <c r="A836" s="290"/>
      <c r="B836" s="290"/>
      <c r="C836" s="291"/>
      <c r="D836" s="290"/>
      <c r="E836" s="292"/>
      <c r="F836" s="290"/>
      <c r="G836" s="292"/>
      <c r="H836" s="290"/>
      <c r="I836" s="292"/>
      <c r="J836" s="290"/>
      <c r="K836" s="292"/>
      <c r="L836" s="290"/>
      <c r="M836" s="292"/>
      <c r="N836" s="290"/>
      <c r="O836" s="290"/>
      <c r="P836" s="290"/>
      <c r="Q836" s="290"/>
      <c r="R836" s="290"/>
      <c r="S836" s="290"/>
      <c r="T836" s="290"/>
      <c r="U836" s="290"/>
      <c r="V836" s="290"/>
      <c r="W836" s="290"/>
      <c r="X836" s="290"/>
      <c r="Y836" s="290"/>
      <c r="Z836" s="290"/>
      <c r="AA836" s="290"/>
      <c r="AB836" s="290"/>
      <c r="AC836" s="290"/>
      <c r="AD836" s="290"/>
      <c r="AE836" s="290"/>
      <c r="AF836" s="290"/>
      <c r="AG836" s="290"/>
      <c r="AH836" s="290"/>
    </row>
    <row r="837" ht="15.75" customHeight="1">
      <c r="A837" s="290"/>
      <c r="B837" s="290"/>
      <c r="C837" s="291"/>
      <c r="D837" s="290"/>
      <c r="E837" s="292"/>
      <c r="F837" s="290"/>
      <c r="G837" s="292"/>
      <c r="H837" s="290"/>
      <c r="I837" s="292"/>
      <c r="J837" s="290"/>
      <c r="K837" s="292"/>
      <c r="L837" s="290"/>
      <c r="M837" s="292"/>
      <c r="N837" s="290"/>
      <c r="O837" s="290"/>
      <c r="P837" s="290"/>
      <c r="Q837" s="290"/>
      <c r="R837" s="290"/>
      <c r="S837" s="290"/>
      <c r="T837" s="290"/>
      <c r="U837" s="290"/>
      <c r="V837" s="290"/>
      <c r="W837" s="290"/>
      <c r="X837" s="290"/>
      <c r="Y837" s="290"/>
      <c r="Z837" s="290"/>
      <c r="AA837" s="290"/>
      <c r="AB837" s="290"/>
      <c r="AC837" s="290"/>
      <c r="AD837" s="290"/>
      <c r="AE837" s="290"/>
      <c r="AF837" s="290"/>
      <c r="AG837" s="290"/>
      <c r="AH837" s="290"/>
    </row>
    <row r="838" ht="15.75" customHeight="1">
      <c r="A838" s="290"/>
      <c r="B838" s="290"/>
      <c r="C838" s="291"/>
      <c r="D838" s="290"/>
      <c r="E838" s="292"/>
      <c r="F838" s="290"/>
      <c r="G838" s="292"/>
      <c r="H838" s="290"/>
      <c r="I838" s="292"/>
      <c r="J838" s="290"/>
      <c r="K838" s="292"/>
      <c r="L838" s="290"/>
      <c r="M838" s="292"/>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row>
    <row r="839" ht="15.75" customHeight="1">
      <c r="A839" s="290"/>
      <c r="B839" s="290"/>
      <c r="C839" s="291"/>
      <c r="D839" s="290"/>
      <c r="E839" s="292"/>
      <c r="F839" s="290"/>
      <c r="G839" s="292"/>
      <c r="H839" s="290"/>
      <c r="I839" s="292"/>
      <c r="J839" s="290"/>
      <c r="K839" s="292"/>
      <c r="L839" s="290"/>
      <c r="M839" s="292"/>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row>
    <row r="840" ht="15.75" customHeight="1">
      <c r="A840" s="290"/>
      <c r="B840" s="290"/>
      <c r="C840" s="291"/>
      <c r="D840" s="290"/>
      <c r="E840" s="292"/>
      <c r="F840" s="290"/>
      <c r="G840" s="292"/>
      <c r="H840" s="290"/>
      <c r="I840" s="292"/>
      <c r="J840" s="290"/>
      <c r="K840" s="292"/>
      <c r="L840" s="290"/>
      <c r="M840" s="292"/>
      <c r="N840" s="290"/>
      <c r="O840" s="290"/>
      <c r="P840" s="290"/>
      <c r="Q840" s="290"/>
      <c r="R840" s="290"/>
      <c r="S840" s="290"/>
      <c r="T840" s="290"/>
      <c r="U840" s="290"/>
      <c r="V840" s="290"/>
      <c r="W840" s="290"/>
      <c r="X840" s="290"/>
      <c r="Y840" s="290"/>
      <c r="Z840" s="290"/>
      <c r="AA840" s="290"/>
      <c r="AB840" s="290"/>
      <c r="AC840" s="290"/>
      <c r="AD840" s="290"/>
      <c r="AE840" s="290"/>
      <c r="AF840" s="290"/>
      <c r="AG840" s="290"/>
      <c r="AH840" s="290"/>
    </row>
    <row r="841" ht="15.75" customHeight="1">
      <c r="A841" s="290"/>
      <c r="B841" s="290"/>
      <c r="C841" s="291"/>
      <c r="D841" s="290"/>
      <c r="E841" s="292"/>
      <c r="F841" s="290"/>
      <c r="G841" s="292"/>
      <c r="H841" s="290"/>
      <c r="I841" s="292"/>
      <c r="J841" s="290"/>
      <c r="K841" s="292"/>
      <c r="L841" s="290"/>
      <c r="M841" s="292"/>
      <c r="N841" s="290"/>
      <c r="O841" s="290"/>
      <c r="P841" s="290"/>
      <c r="Q841" s="290"/>
      <c r="R841" s="290"/>
      <c r="S841" s="290"/>
      <c r="T841" s="290"/>
      <c r="U841" s="290"/>
      <c r="V841" s="290"/>
      <c r="W841" s="290"/>
      <c r="X841" s="290"/>
      <c r="Y841" s="290"/>
      <c r="Z841" s="290"/>
      <c r="AA841" s="290"/>
      <c r="AB841" s="290"/>
      <c r="AC841" s="290"/>
      <c r="AD841" s="290"/>
      <c r="AE841" s="290"/>
      <c r="AF841" s="290"/>
      <c r="AG841" s="290"/>
      <c r="AH841" s="290"/>
    </row>
    <row r="842" ht="15.75" customHeight="1">
      <c r="A842" s="290"/>
      <c r="B842" s="290"/>
      <c r="C842" s="291"/>
      <c r="D842" s="290"/>
      <c r="E842" s="292"/>
      <c r="F842" s="290"/>
      <c r="G842" s="292"/>
      <c r="H842" s="290"/>
      <c r="I842" s="292"/>
      <c r="J842" s="290"/>
      <c r="K842" s="292"/>
      <c r="L842" s="290"/>
      <c r="M842" s="292"/>
      <c r="N842" s="290"/>
      <c r="O842" s="290"/>
      <c r="P842" s="290"/>
      <c r="Q842" s="290"/>
      <c r="R842" s="290"/>
      <c r="S842" s="290"/>
      <c r="T842" s="290"/>
      <c r="U842" s="290"/>
      <c r="V842" s="290"/>
      <c r="W842" s="290"/>
      <c r="X842" s="290"/>
      <c r="Y842" s="290"/>
      <c r="Z842" s="290"/>
      <c r="AA842" s="290"/>
      <c r="AB842" s="290"/>
      <c r="AC842" s="290"/>
      <c r="AD842" s="290"/>
      <c r="AE842" s="290"/>
      <c r="AF842" s="290"/>
      <c r="AG842" s="290"/>
      <c r="AH842" s="290"/>
    </row>
    <row r="843" ht="15.75" customHeight="1">
      <c r="A843" s="290"/>
      <c r="B843" s="290"/>
      <c r="C843" s="291"/>
      <c r="D843" s="290"/>
      <c r="E843" s="292"/>
      <c r="F843" s="290"/>
      <c r="G843" s="292"/>
      <c r="H843" s="290"/>
      <c r="I843" s="292"/>
      <c r="J843" s="290"/>
      <c r="K843" s="292"/>
      <c r="L843" s="290"/>
      <c r="M843" s="292"/>
      <c r="N843" s="290"/>
      <c r="O843" s="290"/>
      <c r="P843" s="290"/>
      <c r="Q843" s="290"/>
      <c r="R843" s="290"/>
      <c r="S843" s="290"/>
      <c r="T843" s="290"/>
      <c r="U843" s="290"/>
      <c r="V843" s="290"/>
      <c r="W843" s="290"/>
      <c r="X843" s="290"/>
      <c r="Y843" s="290"/>
      <c r="Z843" s="290"/>
      <c r="AA843" s="290"/>
      <c r="AB843" s="290"/>
      <c r="AC843" s="290"/>
      <c r="AD843" s="290"/>
      <c r="AE843" s="290"/>
      <c r="AF843" s="290"/>
      <c r="AG843" s="290"/>
      <c r="AH843" s="290"/>
    </row>
    <row r="844" ht="15.75" customHeight="1">
      <c r="A844" s="290"/>
      <c r="B844" s="290"/>
      <c r="C844" s="291"/>
      <c r="D844" s="290"/>
      <c r="E844" s="292"/>
      <c r="F844" s="290"/>
      <c r="G844" s="292"/>
      <c r="H844" s="290"/>
      <c r="I844" s="292"/>
      <c r="J844" s="290"/>
      <c r="K844" s="292"/>
      <c r="L844" s="290"/>
      <c r="M844" s="292"/>
      <c r="N844" s="290"/>
      <c r="O844" s="290"/>
      <c r="P844" s="290"/>
      <c r="Q844" s="290"/>
      <c r="R844" s="290"/>
      <c r="S844" s="290"/>
      <c r="T844" s="290"/>
      <c r="U844" s="290"/>
      <c r="V844" s="290"/>
      <c r="W844" s="290"/>
      <c r="X844" s="290"/>
      <c r="Y844" s="290"/>
      <c r="Z844" s="290"/>
      <c r="AA844" s="290"/>
      <c r="AB844" s="290"/>
      <c r="AC844" s="290"/>
      <c r="AD844" s="290"/>
      <c r="AE844" s="290"/>
      <c r="AF844" s="290"/>
      <c r="AG844" s="290"/>
      <c r="AH844" s="290"/>
    </row>
    <row r="845" ht="15.75" customHeight="1">
      <c r="A845" s="290"/>
      <c r="B845" s="290"/>
      <c r="C845" s="291"/>
      <c r="D845" s="290"/>
      <c r="E845" s="292"/>
      <c r="F845" s="290"/>
      <c r="G845" s="292"/>
      <c r="H845" s="290"/>
      <c r="I845" s="292"/>
      <c r="J845" s="290"/>
      <c r="K845" s="292"/>
      <c r="L845" s="290"/>
      <c r="M845" s="292"/>
      <c r="N845" s="290"/>
      <c r="O845" s="290"/>
      <c r="P845" s="290"/>
      <c r="Q845" s="290"/>
      <c r="R845" s="290"/>
      <c r="S845" s="290"/>
      <c r="T845" s="290"/>
      <c r="U845" s="290"/>
      <c r="V845" s="290"/>
      <c r="W845" s="290"/>
      <c r="X845" s="290"/>
      <c r="Y845" s="290"/>
      <c r="Z845" s="290"/>
      <c r="AA845" s="290"/>
      <c r="AB845" s="290"/>
      <c r="AC845" s="290"/>
      <c r="AD845" s="290"/>
      <c r="AE845" s="290"/>
      <c r="AF845" s="290"/>
      <c r="AG845" s="290"/>
      <c r="AH845" s="290"/>
    </row>
    <row r="846" ht="15.75" customHeight="1">
      <c r="A846" s="290"/>
      <c r="B846" s="290"/>
      <c r="C846" s="291"/>
      <c r="D846" s="290"/>
      <c r="E846" s="292"/>
      <c r="F846" s="290"/>
      <c r="G846" s="292"/>
      <c r="H846" s="290"/>
      <c r="I846" s="292"/>
      <c r="J846" s="290"/>
      <c r="K846" s="292"/>
      <c r="L846" s="290"/>
      <c r="M846" s="292"/>
      <c r="N846" s="290"/>
      <c r="O846" s="290"/>
      <c r="P846" s="290"/>
      <c r="Q846" s="290"/>
      <c r="R846" s="290"/>
      <c r="S846" s="290"/>
      <c r="T846" s="290"/>
      <c r="U846" s="290"/>
      <c r="V846" s="290"/>
      <c r="W846" s="290"/>
      <c r="X846" s="290"/>
      <c r="Y846" s="290"/>
      <c r="Z846" s="290"/>
      <c r="AA846" s="290"/>
      <c r="AB846" s="290"/>
      <c r="AC846" s="290"/>
      <c r="AD846" s="290"/>
      <c r="AE846" s="290"/>
      <c r="AF846" s="290"/>
      <c r="AG846" s="290"/>
      <c r="AH846" s="290"/>
    </row>
    <row r="847" ht="15.75" customHeight="1">
      <c r="A847" s="290"/>
      <c r="B847" s="290"/>
      <c r="C847" s="291"/>
      <c r="D847" s="290"/>
      <c r="E847" s="292"/>
      <c r="F847" s="290"/>
      <c r="G847" s="292"/>
      <c r="H847" s="290"/>
      <c r="I847" s="292"/>
      <c r="J847" s="290"/>
      <c r="K847" s="292"/>
      <c r="L847" s="290"/>
      <c r="M847" s="292"/>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row>
    <row r="848" ht="15.75" customHeight="1">
      <c r="A848" s="290"/>
      <c r="B848" s="290"/>
      <c r="C848" s="291"/>
      <c r="D848" s="290"/>
      <c r="E848" s="292"/>
      <c r="F848" s="290"/>
      <c r="G848" s="292"/>
      <c r="H848" s="290"/>
      <c r="I848" s="292"/>
      <c r="J848" s="290"/>
      <c r="K848" s="292"/>
      <c r="L848" s="290"/>
      <c r="M848" s="292"/>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row>
    <row r="849" ht="15.75" customHeight="1">
      <c r="A849" s="290"/>
      <c r="B849" s="290"/>
      <c r="C849" s="291"/>
      <c r="D849" s="290"/>
      <c r="E849" s="292"/>
      <c r="F849" s="290"/>
      <c r="G849" s="292"/>
      <c r="H849" s="290"/>
      <c r="I849" s="292"/>
      <c r="J849" s="290"/>
      <c r="K849" s="292"/>
      <c r="L849" s="290"/>
      <c r="M849" s="292"/>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row>
    <row r="850" ht="15.75" customHeight="1">
      <c r="A850" s="290"/>
      <c r="B850" s="290"/>
      <c r="C850" s="291"/>
      <c r="D850" s="290"/>
      <c r="E850" s="292"/>
      <c r="F850" s="290"/>
      <c r="G850" s="292"/>
      <c r="H850" s="290"/>
      <c r="I850" s="292"/>
      <c r="J850" s="290"/>
      <c r="K850" s="292"/>
      <c r="L850" s="290"/>
      <c r="M850" s="292"/>
      <c r="N850" s="290"/>
      <c r="O850" s="290"/>
      <c r="P850" s="290"/>
      <c r="Q850" s="290"/>
      <c r="R850" s="290"/>
      <c r="S850" s="290"/>
      <c r="T850" s="290"/>
      <c r="U850" s="290"/>
      <c r="V850" s="290"/>
      <c r="W850" s="290"/>
      <c r="X850" s="290"/>
      <c r="Y850" s="290"/>
      <c r="Z850" s="290"/>
      <c r="AA850" s="290"/>
      <c r="AB850" s="290"/>
      <c r="AC850" s="290"/>
      <c r="AD850" s="290"/>
      <c r="AE850" s="290"/>
      <c r="AF850" s="290"/>
      <c r="AG850" s="290"/>
      <c r="AH850" s="290"/>
    </row>
    <row r="851" ht="15.75" customHeight="1">
      <c r="A851" s="290"/>
      <c r="B851" s="290"/>
      <c r="C851" s="291"/>
      <c r="D851" s="290"/>
      <c r="E851" s="292"/>
      <c r="F851" s="290"/>
      <c r="G851" s="292"/>
      <c r="H851" s="290"/>
      <c r="I851" s="292"/>
      <c r="J851" s="290"/>
      <c r="K851" s="292"/>
      <c r="L851" s="290"/>
      <c r="M851" s="292"/>
      <c r="N851" s="290"/>
      <c r="O851" s="290"/>
      <c r="P851" s="290"/>
      <c r="Q851" s="290"/>
      <c r="R851" s="290"/>
      <c r="S851" s="290"/>
      <c r="T851" s="290"/>
      <c r="U851" s="290"/>
      <c r="V851" s="290"/>
      <c r="W851" s="290"/>
      <c r="X851" s="290"/>
      <c r="Y851" s="290"/>
      <c r="Z851" s="290"/>
      <c r="AA851" s="290"/>
      <c r="AB851" s="290"/>
      <c r="AC851" s="290"/>
      <c r="AD851" s="290"/>
      <c r="AE851" s="290"/>
      <c r="AF851" s="290"/>
      <c r="AG851" s="290"/>
      <c r="AH851" s="290"/>
    </row>
    <row r="852" ht="15.75" customHeight="1">
      <c r="A852" s="290"/>
      <c r="B852" s="290"/>
      <c r="C852" s="291"/>
      <c r="D852" s="290"/>
      <c r="E852" s="292"/>
      <c r="F852" s="290"/>
      <c r="G852" s="292"/>
      <c r="H852" s="290"/>
      <c r="I852" s="292"/>
      <c r="J852" s="290"/>
      <c r="K852" s="292"/>
      <c r="L852" s="290"/>
      <c r="M852" s="292"/>
      <c r="N852" s="290"/>
      <c r="O852" s="290"/>
      <c r="P852" s="290"/>
      <c r="Q852" s="290"/>
      <c r="R852" s="290"/>
      <c r="S852" s="290"/>
      <c r="T852" s="290"/>
      <c r="U852" s="290"/>
      <c r="V852" s="290"/>
      <c r="W852" s="290"/>
      <c r="X852" s="290"/>
      <c r="Y852" s="290"/>
      <c r="Z852" s="290"/>
      <c r="AA852" s="290"/>
      <c r="AB852" s="290"/>
      <c r="AC852" s="290"/>
      <c r="AD852" s="290"/>
      <c r="AE852" s="290"/>
      <c r="AF852" s="290"/>
      <c r="AG852" s="290"/>
      <c r="AH852" s="290"/>
    </row>
    <row r="853" ht="15.75" customHeight="1">
      <c r="A853" s="290"/>
      <c r="B853" s="290"/>
      <c r="C853" s="291"/>
      <c r="D853" s="290"/>
      <c r="E853" s="292"/>
      <c r="F853" s="290"/>
      <c r="G853" s="292"/>
      <c r="H853" s="290"/>
      <c r="I853" s="292"/>
      <c r="J853" s="290"/>
      <c r="K853" s="292"/>
      <c r="L853" s="290"/>
      <c r="M853" s="292"/>
      <c r="N853" s="290"/>
      <c r="O853" s="290"/>
      <c r="P853" s="290"/>
      <c r="Q853" s="290"/>
      <c r="R853" s="290"/>
      <c r="S853" s="290"/>
      <c r="T853" s="290"/>
      <c r="U853" s="290"/>
      <c r="V853" s="290"/>
      <c r="W853" s="290"/>
      <c r="X853" s="290"/>
      <c r="Y853" s="290"/>
      <c r="Z853" s="290"/>
      <c r="AA853" s="290"/>
      <c r="AB853" s="290"/>
      <c r="AC853" s="290"/>
      <c r="AD853" s="290"/>
      <c r="AE853" s="290"/>
      <c r="AF853" s="290"/>
      <c r="AG853" s="290"/>
      <c r="AH853" s="290"/>
    </row>
    <row r="854" ht="15.75" customHeight="1">
      <c r="A854" s="290"/>
      <c r="B854" s="290"/>
      <c r="C854" s="291"/>
      <c r="D854" s="290"/>
      <c r="E854" s="292"/>
      <c r="F854" s="290"/>
      <c r="G854" s="292"/>
      <c r="H854" s="290"/>
      <c r="I854" s="292"/>
      <c r="J854" s="290"/>
      <c r="K854" s="292"/>
      <c r="L854" s="290"/>
      <c r="M854" s="292"/>
      <c r="N854" s="290"/>
      <c r="O854" s="290"/>
      <c r="P854" s="290"/>
      <c r="Q854" s="290"/>
      <c r="R854" s="290"/>
      <c r="S854" s="290"/>
      <c r="T854" s="290"/>
      <c r="U854" s="290"/>
      <c r="V854" s="290"/>
      <c r="W854" s="290"/>
      <c r="X854" s="290"/>
      <c r="Y854" s="290"/>
      <c r="Z854" s="290"/>
      <c r="AA854" s="290"/>
      <c r="AB854" s="290"/>
      <c r="AC854" s="290"/>
      <c r="AD854" s="290"/>
      <c r="AE854" s="290"/>
      <c r="AF854" s="290"/>
      <c r="AG854" s="290"/>
      <c r="AH854" s="290"/>
    </row>
    <row r="855" ht="15.75" customHeight="1">
      <c r="A855" s="290"/>
      <c r="B855" s="290"/>
      <c r="C855" s="291"/>
      <c r="D855" s="290"/>
      <c r="E855" s="292"/>
      <c r="F855" s="290"/>
      <c r="G855" s="292"/>
      <c r="H855" s="290"/>
      <c r="I855" s="292"/>
      <c r="J855" s="290"/>
      <c r="K855" s="292"/>
      <c r="L855" s="290"/>
      <c r="M855" s="292"/>
      <c r="N855" s="290"/>
      <c r="O855" s="290"/>
      <c r="P855" s="290"/>
      <c r="Q855" s="290"/>
      <c r="R855" s="290"/>
      <c r="S855" s="290"/>
      <c r="T855" s="290"/>
      <c r="U855" s="290"/>
      <c r="V855" s="290"/>
      <c r="W855" s="290"/>
      <c r="X855" s="290"/>
      <c r="Y855" s="290"/>
      <c r="Z855" s="290"/>
      <c r="AA855" s="290"/>
      <c r="AB855" s="290"/>
      <c r="AC855" s="290"/>
      <c r="AD855" s="290"/>
      <c r="AE855" s="290"/>
      <c r="AF855" s="290"/>
      <c r="AG855" s="290"/>
      <c r="AH855" s="290"/>
    </row>
    <row r="856" ht="15.75" customHeight="1">
      <c r="A856" s="290"/>
      <c r="B856" s="290"/>
      <c r="C856" s="291"/>
      <c r="D856" s="290"/>
      <c r="E856" s="292"/>
      <c r="F856" s="290"/>
      <c r="G856" s="292"/>
      <c r="H856" s="290"/>
      <c r="I856" s="292"/>
      <c r="J856" s="290"/>
      <c r="K856" s="292"/>
      <c r="L856" s="290"/>
      <c r="M856" s="292"/>
      <c r="N856" s="290"/>
      <c r="O856" s="290"/>
      <c r="P856" s="290"/>
      <c r="Q856" s="290"/>
      <c r="R856" s="290"/>
      <c r="S856" s="290"/>
      <c r="T856" s="290"/>
      <c r="U856" s="290"/>
      <c r="V856" s="290"/>
      <c r="W856" s="290"/>
      <c r="X856" s="290"/>
      <c r="Y856" s="290"/>
      <c r="Z856" s="290"/>
      <c r="AA856" s="290"/>
      <c r="AB856" s="290"/>
      <c r="AC856" s="290"/>
      <c r="AD856" s="290"/>
      <c r="AE856" s="290"/>
      <c r="AF856" s="290"/>
      <c r="AG856" s="290"/>
      <c r="AH856" s="290"/>
    </row>
    <row r="857" ht="15.75" customHeight="1">
      <c r="A857" s="290"/>
      <c r="B857" s="290"/>
      <c r="C857" s="291"/>
      <c r="D857" s="290"/>
      <c r="E857" s="292"/>
      <c r="F857" s="290"/>
      <c r="G857" s="292"/>
      <c r="H857" s="290"/>
      <c r="I857" s="292"/>
      <c r="J857" s="290"/>
      <c r="K857" s="292"/>
      <c r="L857" s="290"/>
      <c r="M857" s="292"/>
      <c r="N857" s="290"/>
      <c r="O857" s="290"/>
      <c r="P857" s="290"/>
      <c r="Q857" s="290"/>
      <c r="R857" s="290"/>
      <c r="S857" s="290"/>
      <c r="T857" s="290"/>
      <c r="U857" s="290"/>
      <c r="V857" s="290"/>
      <c r="W857" s="290"/>
      <c r="X857" s="290"/>
      <c r="Y857" s="290"/>
      <c r="Z857" s="290"/>
      <c r="AA857" s="290"/>
      <c r="AB857" s="290"/>
      <c r="AC857" s="290"/>
      <c r="AD857" s="290"/>
      <c r="AE857" s="290"/>
      <c r="AF857" s="290"/>
      <c r="AG857" s="290"/>
      <c r="AH857" s="290"/>
    </row>
    <row r="858" ht="15.75" customHeight="1">
      <c r="A858" s="290"/>
      <c r="B858" s="290"/>
      <c r="C858" s="291"/>
      <c r="D858" s="290"/>
      <c r="E858" s="292"/>
      <c r="F858" s="290"/>
      <c r="G858" s="292"/>
      <c r="H858" s="290"/>
      <c r="I858" s="292"/>
      <c r="J858" s="290"/>
      <c r="K858" s="292"/>
      <c r="L858" s="290"/>
      <c r="M858" s="292"/>
      <c r="N858" s="290"/>
      <c r="O858" s="290"/>
      <c r="P858" s="290"/>
      <c r="Q858" s="290"/>
      <c r="R858" s="290"/>
      <c r="S858" s="290"/>
      <c r="T858" s="290"/>
      <c r="U858" s="290"/>
      <c r="V858" s="290"/>
      <c r="W858" s="290"/>
      <c r="X858" s="290"/>
      <c r="Y858" s="290"/>
      <c r="Z858" s="290"/>
      <c r="AA858" s="290"/>
      <c r="AB858" s="290"/>
      <c r="AC858" s="290"/>
      <c r="AD858" s="290"/>
      <c r="AE858" s="290"/>
      <c r="AF858" s="290"/>
      <c r="AG858" s="290"/>
      <c r="AH858" s="290"/>
    </row>
    <row r="859" ht="15.75" customHeight="1">
      <c r="A859" s="290"/>
      <c r="B859" s="290"/>
      <c r="C859" s="291"/>
      <c r="D859" s="290"/>
      <c r="E859" s="292"/>
      <c r="F859" s="290"/>
      <c r="G859" s="292"/>
      <c r="H859" s="290"/>
      <c r="I859" s="292"/>
      <c r="J859" s="290"/>
      <c r="K859" s="292"/>
      <c r="L859" s="290"/>
      <c r="M859" s="292"/>
      <c r="N859" s="290"/>
      <c r="O859" s="290"/>
      <c r="P859" s="290"/>
      <c r="Q859" s="290"/>
      <c r="R859" s="290"/>
      <c r="S859" s="290"/>
      <c r="T859" s="290"/>
      <c r="U859" s="290"/>
      <c r="V859" s="290"/>
      <c r="W859" s="290"/>
      <c r="X859" s="290"/>
      <c r="Y859" s="290"/>
      <c r="Z859" s="290"/>
      <c r="AA859" s="290"/>
      <c r="AB859" s="290"/>
      <c r="AC859" s="290"/>
      <c r="AD859" s="290"/>
      <c r="AE859" s="290"/>
      <c r="AF859" s="290"/>
      <c r="AG859" s="290"/>
      <c r="AH859" s="290"/>
    </row>
    <row r="860" ht="15.75" customHeight="1">
      <c r="A860" s="290"/>
      <c r="B860" s="290"/>
      <c r="C860" s="291"/>
      <c r="D860" s="290"/>
      <c r="E860" s="292"/>
      <c r="F860" s="290"/>
      <c r="G860" s="292"/>
      <c r="H860" s="290"/>
      <c r="I860" s="292"/>
      <c r="J860" s="290"/>
      <c r="K860" s="292"/>
      <c r="L860" s="290"/>
      <c r="M860" s="292"/>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row>
    <row r="861" ht="15.75" customHeight="1">
      <c r="A861" s="290"/>
      <c r="B861" s="290"/>
      <c r="C861" s="291"/>
      <c r="D861" s="290"/>
      <c r="E861" s="292"/>
      <c r="F861" s="290"/>
      <c r="G861" s="292"/>
      <c r="H861" s="290"/>
      <c r="I861" s="292"/>
      <c r="J861" s="290"/>
      <c r="K861" s="292"/>
      <c r="L861" s="290"/>
      <c r="M861" s="292"/>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row>
    <row r="862" ht="15.75" customHeight="1">
      <c r="A862" s="290"/>
      <c r="B862" s="290"/>
      <c r="C862" s="291"/>
      <c r="D862" s="290"/>
      <c r="E862" s="292"/>
      <c r="F862" s="290"/>
      <c r="G862" s="292"/>
      <c r="H862" s="290"/>
      <c r="I862" s="292"/>
      <c r="J862" s="290"/>
      <c r="K862" s="292"/>
      <c r="L862" s="290"/>
      <c r="M862" s="292"/>
      <c r="N862" s="290"/>
      <c r="O862" s="290"/>
      <c r="P862" s="290"/>
      <c r="Q862" s="290"/>
      <c r="R862" s="290"/>
      <c r="S862" s="290"/>
      <c r="T862" s="290"/>
      <c r="U862" s="290"/>
      <c r="V862" s="290"/>
      <c r="W862" s="290"/>
      <c r="X862" s="290"/>
      <c r="Y862" s="290"/>
      <c r="Z862" s="290"/>
      <c r="AA862" s="290"/>
      <c r="AB862" s="290"/>
      <c r="AC862" s="290"/>
      <c r="AD862" s="290"/>
      <c r="AE862" s="290"/>
      <c r="AF862" s="290"/>
      <c r="AG862" s="290"/>
      <c r="AH862" s="290"/>
    </row>
    <row r="863" ht="15.75" customHeight="1">
      <c r="A863" s="290"/>
      <c r="B863" s="290"/>
      <c r="C863" s="291"/>
      <c r="D863" s="290"/>
      <c r="E863" s="292"/>
      <c r="F863" s="290"/>
      <c r="G863" s="292"/>
      <c r="H863" s="290"/>
      <c r="I863" s="292"/>
      <c r="J863" s="290"/>
      <c r="K863" s="292"/>
      <c r="L863" s="290"/>
      <c r="M863" s="292"/>
      <c r="N863" s="290"/>
      <c r="O863" s="290"/>
      <c r="P863" s="290"/>
      <c r="Q863" s="290"/>
      <c r="R863" s="290"/>
      <c r="S863" s="290"/>
      <c r="T863" s="290"/>
      <c r="U863" s="290"/>
      <c r="V863" s="290"/>
      <c r="W863" s="290"/>
      <c r="X863" s="290"/>
      <c r="Y863" s="290"/>
      <c r="Z863" s="290"/>
      <c r="AA863" s="290"/>
      <c r="AB863" s="290"/>
      <c r="AC863" s="290"/>
      <c r="AD863" s="290"/>
      <c r="AE863" s="290"/>
      <c r="AF863" s="290"/>
      <c r="AG863" s="290"/>
      <c r="AH863" s="290"/>
    </row>
    <row r="864" ht="15.75" customHeight="1">
      <c r="A864" s="290"/>
      <c r="B864" s="290"/>
      <c r="C864" s="291"/>
      <c r="D864" s="290"/>
      <c r="E864" s="292"/>
      <c r="F864" s="290"/>
      <c r="G864" s="292"/>
      <c r="H864" s="290"/>
      <c r="I864" s="292"/>
      <c r="J864" s="290"/>
      <c r="K864" s="292"/>
      <c r="L864" s="290"/>
      <c r="M864" s="292"/>
      <c r="N864" s="290"/>
      <c r="O864" s="290"/>
      <c r="P864" s="290"/>
      <c r="Q864" s="290"/>
      <c r="R864" s="290"/>
      <c r="S864" s="290"/>
      <c r="T864" s="290"/>
      <c r="U864" s="290"/>
      <c r="V864" s="290"/>
      <c r="W864" s="290"/>
      <c r="X864" s="290"/>
      <c r="Y864" s="290"/>
      <c r="Z864" s="290"/>
      <c r="AA864" s="290"/>
      <c r="AB864" s="290"/>
      <c r="AC864" s="290"/>
      <c r="AD864" s="290"/>
      <c r="AE864" s="290"/>
      <c r="AF864" s="290"/>
      <c r="AG864" s="290"/>
      <c r="AH864" s="290"/>
    </row>
    <row r="865" ht="15.75" customHeight="1">
      <c r="A865" s="290"/>
      <c r="B865" s="290"/>
      <c r="C865" s="291"/>
      <c r="D865" s="290"/>
      <c r="E865" s="292"/>
      <c r="F865" s="290"/>
      <c r="G865" s="292"/>
      <c r="H865" s="290"/>
      <c r="I865" s="292"/>
      <c r="J865" s="290"/>
      <c r="K865" s="292"/>
      <c r="L865" s="290"/>
      <c r="M865" s="292"/>
      <c r="N865" s="290"/>
      <c r="O865" s="290"/>
      <c r="P865" s="290"/>
      <c r="Q865" s="290"/>
      <c r="R865" s="290"/>
      <c r="S865" s="290"/>
      <c r="T865" s="290"/>
      <c r="U865" s="290"/>
      <c r="V865" s="290"/>
      <c r="W865" s="290"/>
      <c r="X865" s="290"/>
      <c r="Y865" s="290"/>
      <c r="Z865" s="290"/>
      <c r="AA865" s="290"/>
      <c r="AB865" s="290"/>
      <c r="AC865" s="290"/>
      <c r="AD865" s="290"/>
      <c r="AE865" s="290"/>
      <c r="AF865" s="290"/>
      <c r="AG865" s="290"/>
      <c r="AH865" s="290"/>
    </row>
    <row r="866" ht="15.75" customHeight="1">
      <c r="A866" s="290"/>
      <c r="B866" s="290"/>
      <c r="C866" s="291"/>
      <c r="D866" s="290"/>
      <c r="E866" s="292"/>
      <c r="F866" s="290"/>
      <c r="G866" s="292"/>
      <c r="H866" s="290"/>
      <c r="I866" s="292"/>
      <c r="J866" s="290"/>
      <c r="K866" s="292"/>
      <c r="L866" s="290"/>
      <c r="M866" s="292"/>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row>
    <row r="867" ht="15.75" customHeight="1">
      <c r="A867" s="290"/>
      <c r="B867" s="290"/>
      <c r="C867" s="291"/>
      <c r="D867" s="290"/>
      <c r="E867" s="292"/>
      <c r="F867" s="290"/>
      <c r="G867" s="292"/>
      <c r="H867" s="290"/>
      <c r="I867" s="292"/>
      <c r="J867" s="290"/>
      <c r="K867" s="292"/>
      <c r="L867" s="290"/>
      <c r="M867" s="292"/>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row>
    <row r="868" ht="15.75" customHeight="1">
      <c r="A868" s="290"/>
      <c r="B868" s="290"/>
      <c r="C868" s="291"/>
      <c r="D868" s="290"/>
      <c r="E868" s="292"/>
      <c r="F868" s="290"/>
      <c r="G868" s="292"/>
      <c r="H868" s="290"/>
      <c r="I868" s="292"/>
      <c r="J868" s="290"/>
      <c r="K868" s="292"/>
      <c r="L868" s="290"/>
      <c r="M868" s="292"/>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row>
    <row r="869" ht="15.75" customHeight="1">
      <c r="A869" s="290"/>
      <c r="B869" s="290"/>
      <c r="C869" s="291"/>
      <c r="D869" s="290"/>
      <c r="E869" s="292"/>
      <c r="F869" s="290"/>
      <c r="G869" s="292"/>
      <c r="H869" s="290"/>
      <c r="I869" s="292"/>
      <c r="J869" s="290"/>
      <c r="K869" s="292"/>
      <c r="L869" s="290"/>
      <c r="M869" s="292"/>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row>
    <row r="870" ht="15.75" customHeight="1">
      <c r="A870" s="290"/>
      <c r="B870" s="290"/>
      <c r="C870" s="291"/>
      <c r="D870" s="290"/>
      <c r="E870" s="292"/>
      <c r="F870" s="290"/>
      <c r="G870" s="292"/>
      <c r="H870" s="290"/>
      <c r="I870" s="292"/>
      <c r="J870" s="290"/>
      <c r="K870" s="292"/>
      <c r="L870" s="290"/>
      <c r="M870" s="292"/>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row>
    <row r="871" ht="15.75" customHeight="1">
      <c r="A871" s="290"/>
      <c r="B871" s="290"/>
      <c r="C871" s="291"/>
      <c r="D871" s="290"/>
      <c r="E871" s="292"/>
      <c r="F871" s="290"/>
      <c r="G871" s="292"/>
      <c r="H871" s="290"/>
      <c r="I871" s="292"/>
      <c r="J871" s="290"/>
      <c r="K871" s="292"/>
      <c r="L871" s="290"/>
      <c r="M871" s="292"/>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row>
    <row r="872" ht="15.75" customHeight="1">
      <c r="A872" s="290"/>
      <c r="B872" s="290"/>
      <c r="C872" s="291"/>
      <c r="D872" s="290"/>
      <c r="E872" s="292"/>
      <c r="F872" s="290"/>
      <c r="G872" s="292"/>
      <c r="H872" s="290"/>
      <c r="I872" s="292"/>
      <c r="J872" s="290"/>
      <c r="K872" s="292"/>
      <c r="L872" s="290"/>
      <c r="M872" s="292"/>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row>
    <row r="873" ht="15.75" customHeight="1">
      <c r="A873" s="290"/>
      <c r="B873" s="290"/>
      <c r="C873" s="291"/>
      <c r="D873" s="290"/>
      <c r="E873" s="292"/>
      <c r="F873" s="290"/>
      <c r="G873" s="292"/>
      <c r="H873" s="290"/>
      <c r="I873" s="292"/>
      <c r="J873" s="290"/>
      <c r="K873" s="292"/>
      <c r="L873" s="290"/>
      <c r="M873" s="292"/>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row>
    <row r="874" ht="15.75" customHeight="1">
      <c r="A874" s="290"/>
      <c r="B874" s="290"/>
      <c r="C874" s="291"/>
      <c r="D874" s="290"/>
      <c r="E874" s="292"/>
      <c r="F874" s="290"/>
      <c r="G874" s="292"/>
      <c r="H874" s="290"/>
      <c r="I874" s="292"/>
      <c r="J874" s="290"/>
      <c r="K874" s="292"/>
      <c r="L874" s="290"/>
      <c r="M874" s="292"/>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row>
    <row r="875" ht="15.75" customHeight="1">
      <c r="A875" s="290"/>
      <c r="B875" s="290"/>
      <c r="C875" s="291"/>
      <c r="D875" s="290"/>
      <c r="E875" s="292"/>
      <c r="F875" s="290"/>
      <c r="G875" s="292"/>
      <c r="H875" s="290"/>
      <c r="I875" s="292"/>
      <c r="J875" s="290"/>
      <c r="K875" s="292"/>
      <c r="L875" s="290"/>
      <c r="M875" s="292"/>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row>
    <row r="876" ht="15.75" customHeight="1">
      <c r="A876" s="290"/>
      <c r="B876" s="290"/>
      <c r="C876" s="291"/>
      <c r="D876" s="290"/>
      <c r="E876" s="292"/>
      <c r="F876" s="290"/>
      <c r="G876" s="292"/>
      <c r="H876" s="290"/>
      <c r="I876" s="292"/>
      <c r="J876" s="290"/>
      <c r="K876" s="292"/>
      <c r="L876" s="290"/>
      <c r="M876" s="292"/>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row>
    <row r="877" ht="15.75" customHeight="1">
      <c r="A877" s="290"/>
      <c r="B877" s="290"/>
      <c r="C877" s="291"/>
      <c r="D877" s="290"/>
      <c r="E877" s="292"/>
      <c r="F877" s="290"/>
      <c r="G877" s="292"/>
      <c r="H877" s="290"/>
      <c r="I877" s="292"/>
      <c r="J877" s="290"/>
      <c r="K877" s="292"/>
      <c r="L877" s="290"/>
      <c r="M877" s="292"/>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row>
    <row r="878" ht="15.75" customHeight="1">
      <c r="A878" s="290"/>
      <c r="B878" s="290"/>
      <c r="C878" s="291"/>
      <c r="D878" s="290"/>
      <c r="E878" s="292"/>
      <c r="F878" s="290"/>
      <c r="G878" s="292"/>
      <c r="H878" s="290"/>
      <c r="I878" s="292"/>
      <c r="J878" s="290"/>
      <c r="K878" s="292"/>
      <c r="L878" s="290"/>
      <c r="M878" s="292"/>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row>
    <row r="879" ht="15.75" customHeight="1">
      <c r="A879" s="290"/>
      <c r="B879" s="290"/>
      <c r="C879" s="291"/>
      <c r="D879" s="290"/>
      <c r="E879" s="292"/>
      <c r="F879" s="290"/>
      <c r="G879" s="292"/>
      <c r="H879" s="290"/>
      <c r="I879" s="292"/>
      <c r="J879" s="290"/>
      <c r="K879" s="292"/>
      <c r="L879" s="290"/>
      <c r="M879" s="292"/>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row>
    <row r="880" ht="15.75" customHeight="1">
      <c r="A880" s="290"/>
      <c r="B880" s="290"/>
      <c r="C880" s="291"/>
      <c r="D880" s="290"/>
      <c r="E880" s="292"/>
      <c r="F880" s="290"/>
      <c r="G880" s="292"/>
      <c r="H880" s="290"/>
      <c r="I880" s="292"/>
      <c r="J880" s="290"/>
      <c r="K880" s="292"/>
      <c r="L880" s="290"/>
      <c r="M880" s="292"/>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row>
    <row r="881" ht="15.75" customHeight="1">
      <c r="A881" s="290"/>
      <c r="B881" s="290"/>
      <c r="C881" s="291"/>
      <c r="D881" s="290"/>
      <c r="E881" s="292"/>
      <c r="F881" s="290"/>
      <c r="G881" s="292"/>
      <c r="H881" s="290"/>
      <c r="I881" s="292"/>
      <c r="J881" s="290"/>
      <c r="K881" s="292"/>
      <c r="L881" s="290"/>
      <c r="M881" s="292"/>
      <c r="N881" s="290"/>
      <c r="O881" s="290"/>
      <c r="P881" s="290"/>
      <c r="Q881" s="290"/>
      <c r="R881" s="290"/>
      <c r="S881" s="290"/>
      <c r="T881" s="290"/>
      <c r="U881" s="290"/>
      <c r="V881" s="290"/>
      <c r="W881" s="290"/>
      <c r="X881" s="290"/>
      <c r="Y881" s="290"/>
      <c r="Z881" s="290"/>
      <c r="AA881" s="290"/>
      <c r="AB881" s="290"/>
      <c r="AC881" s="290"/>
      <c r="AD881" s="290"/>
      <c r="AE881" s="290"/>
      <c r="AF881" s="290"/>
      <c r="AG881" s="290"/>
      <c r="AH881" s="290"/>
    </row>
    <row r="882" ht="15.75" customHeight="1">
      <c r="A882" s="290"/>
      <c r="B882" s="290"/>
      <c r="C882" s="291"/>
      <c r="D882" s="290"/>
      <c r="E882" s="292"/>
      <c r="F882" s="290"/>
      <c r="G882" s="292"/>
      <c r="H882" s="290"/>
      <c r="I882" s="292"/>
      <c r="J882" s="290"/>
      <c r="K882" s="292"/>
      <c r="L882" s="290"/>
      <c r="M882" s="292"/>
      <c r="N882" s="290"/>
      <c r="O882" s="290"/>
      <c r="P882" s="290"/>
      <c r="Q882" s="290"/>
      <c r="R882" s="290"/>
      <c r="S882" s="290"/>
      <c r="T882" s="290"/>
      <c r="U882" s="290"/>
      <c r="V882" s="290"/>
      <c r="W882" s="290"/>
      <c r="X882" s="290"/>
      <c r="Y882" s="290"/>
      <c r="Z882" s="290"/>
      <c r="AA882" s="290"/>
      <c r="AB882" s="290"/>
      <c r="AC882" s="290"/>
      <c r="AD882" s="290"/>
      <c r="AE882" s="290"/>
      <c r="AF882" s="290"/>
      <c r="AG882" s="290"/>
      <c r="AH882" s="290"/>
    </row>
    <row r="883" ht="15.75" customHeight="1">
      <c r="A883" s="290"/>
      <c r="B883" s="290"/>
      <c r="C883" s="291"/>
      <c r="D883" s="290"/>
      <c r="E883" s="292"/>
      <c r="F883" s="290"/>
      <c r="G883" s="292"/>
      <c r="H883" s="290"/>
      <c r="I883" s="292"/>
      <c r="J883" s="290"/>
      <c r="K883" s="292"/>
      <c r="L883" s="290"/>
      <c r="M883" s="292"/>
      <c r="N883" s="290"/>
      <c r="O883" s="290"/>
      <c r="P883" s="290"/>
      <c r="Q883" s="290"/>
      <c r="R883" s="290"/>
      <c r="S883" s="290"/>
      <c r="T883" s="290"/>
      <c r="U883" s="290"/>
      <c r="V883" s="290"/>
      <c r="W883" s="290"/>
      <c r="X883" s="290"/>
      <c r="Y883" s="290"/>
      <c r="Z883" s="290"/>
      <c r="AA883" s="290"/>
      <c r="AB883" s="290"/>
      <c r="AC883" s="290"/>
      <c r="AD883" s="290"/>
      <c r="AE883" s="290"/>
      <c r="AF883" s="290"/>
      <c r="AG883" s="290"/>
      <c r="AH883" s="290"/>
    </row>
    <row r="884" ht="15.75" customHeight="1">
      <c r="A884" s="290"/>
      <c r="B884" s="290"/>
      <c r="C884" s="291"/>
      <c r="D884" s="290"/>
      <c r="E884" s="292"/>
      <c r="F884" s="290"/>
      <c r="G884" s="292"/>
      <c r="H884" s="290"/>
      <c r="I884" s="292"/>
      <c r="J884" s="290"/>
      <c r="K884" s="292"/>
      <c r="L884" s="290"/>
      <c r="M884" s="292"/>
      <c r="N884" s="290"/>
      <c r="O884" s="290"/>
      <c r="P884" s="290"/>
      <c r="Q884" s="290"/>
      <c r="R884" s="290"/>
      <c r="S884" s="290"/>
      <c r="T884" s="290"/>
      <c r="U884" s="290"/>
      <c r="V884" s="290"/>
      <c r="W884" s="290"/>
      <c r="X884" s="290"/>
      <c r="Y884" s="290"/>
      <c r="Z884" s="290"/>
      <c r="AA884" s="290"/>
      <c r="AB884" s="290"/>
      <c r="AC884" s="290"/>
      <c r="AD884" s="290"/>
      <c r="AE884" s="290"/>
      <c r="AF884" s="290"/>
      <c r="AG884" s="290"/>
      <c r="AH884" s="290"/>
    </row>
    <row r="885" ht="15.75" customHeight="1">
      <c r="A885" s="290"/>
      <c r="B885" s="290"/>
      <c r="C885" s="291"/>
      <c r="D885" s="290"/>
      <c r="E885" s="292"/>
      <c r="F885" s="290"/>
      <c r="G885" s="292"/>
      <c r="H885" s="290"/>
      <c r="I885" s="292"/>
      <c r="J885" s="290"/>
      <c r="K885" s="292"/>
      <c r="L885" s="290"/>
      <c r="M885" s="292"/>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row>
    <row r="886" ht="15.75" customHeight="1">
      <c r="A886" s="290"/>
      <c r="B886" s="290"/>
      <c r="C886" s="291"/>
      <c r="D886" s="290"/>
      <c r="E886" s="292"/>
      <c r="F886" s="290"/>
      <c r="G886" s="292"/>
      <c r="H886" s="290"/>
      <c r="I886" s="292"/>
      <c r="J886" s="290"/>
      <c r="K886" s="292"/>
      <c r="L886" s="290"/>
      <c r="M886" s="292"/>
      <c r="N886" s="290"/>
      <c r="O886" s="290"/>
      <c r="P886" s="290"/>
      <c r="Q886" s="290"/>
      <c r="R886" s="290"/>
      <c r="S886" s="290"/>
      <c r="T886" s="290"/>
      <c r="U886" s="290"/>
      <c r="V886" s="290"/>
      <c r="W886" s="290"/>
      <c r="X886" s="290"/>
      <c r="Y886" s="290"/>
      <c r="Z886" s="290"/>
      <c r="AA886" s="290"/>
      <c r="AB886" s="290"/>
      <c r="AC886" s="290"/>
      <c r="AD886" s="290"/>
      <c r="AE886" s="290"/>
      <c r="AF886" s="290"/>
      <c r="AG886" s="290"/>
      <c r="AH886" s="290"/>
    </row>
    <row r="887" ht="15.75" customHeight="1">
      <c r="A887" s="290"/>
      <c r="B887" s="290"/>
      <c r="C887" s="291"/>
      <c r="D887" s="290"/>
      <c r="E887" s="292"/>
      <c r="F887" s="290"/>
      <c r="G887" s="292"/>
      <c r="H887" s="290"/>
      <c r="I887" s="292"/>
      <c r="J887" s="290"/>
      <c r="K887" s="292"/>
      <c r="L887" s="290"/>
      <c r="M887" s="292"/>
      <c r="N887" s="290"/>
      <c r="O887" s="290"/>
      <c r="P887" s="290"/>
      <c r="Q887" s="290"/>
      <c r="R887" s="290"/>
      <c r="S887" s="290"/>
      <c r="T887" s="290"/>
      <c r="U887" s="290"/>
      <c r="V887" s="290"/>
      <c r="W887" s="290"/>
      <c r="X887" s="290"/>
      <c r="Y887" s="290"/>
      <c r="Z887" s="290"/>
      <c r="AA887" s="290"/>
      <c r="AB887" s="290"/>
      <c r="AC887" s="290"/>
      <c r="AD887" s="290"/>
      <c r="AE887" s="290"/>
      <c r="AF887" s="290"/>
      <c r="AG887" s="290"/>
      <c r="AH887" s="290"/>
    </row>
    <row r="888" ht="15.75" customHeight="1">
      <c r="A888" s="290"/>
      <c r="B888" s="290"/>
      <c r="C888" s="291"/>
      <c r="D888" s="290"/>
      <c r="E888" s="292"/>
      <c r="F888" s="290"/>
      <c r="G888" s="292"/>
      <c r="H888" s="290"/>
      <c r="I888" s="292"/>
      <c r="J888" s="290"/>
      <c r="K888" s="292"/>
      <c r="L888" s="290"/>
      <c r="M888" s="292"/>
      <c r="N888" s="290"/>
      <c r="O888" s="290"/>
      <c r="P888" s="290"/>
      <c r="Q888" s="290"/>
      <c r="R888" s="290"/>
      <c r="S888" s="290"/>
      <c r="T888" s="290"/>
      <c r="U888" s="290"/>
      <c r="V888" s="290"/>
      <c r="W888" s="290"/>
      <c r="X888" s="290"/>
      <c r="Y888" s="290"/>
      <c r="Z888" s="290"/>
      <c r="AA888" s="290"/>
      <c r="AB888" s="290"/>
      <c r="AC888" s="290"/>
      <c r="AD888" s="290"/>
      <c r="AE888" s="290"/>
      <c r="AF888" s="290"/>
      <c r="AG888" s="290"/>
      <c r="AH888" s="290"/>
    </row>
    <row r="889" ht="15.75" customHeight="1">
      <c r="A889" s="290"/>
      <c r="B889" s="290"/>
      <c r="C889" s="291"/>
      <c r="D889" s="290"/>
      <c r="E889" s="292"/>
      <c r="F889" s="290"/>
      <c r="G889" s="292"/>
      <c r="H889" s="290"/>
      <c r="I889" s="292"/>
      <c r="J889" s="290"/>
      <c r="K889" s="292"/>
      <c r="L889" s="290"/>
      <c r="M889" s="292"/>
      <c r="N889" s="290"/>
      <c r="O889" s="290"/>
      <c r="P889" s="290"/>
      <c r="Q889" s="290"/>
      <c r="R889" s="290"/>
      <c r="S889" s="290"/>
      <c r="T889" s="290"/>
      <c r="U889" s="290"/>
      <c r="V889" s="290"/>
      <c r="W889" s="290"/>
      <c r="X889" s="290"/>
      <c r="Y889" s="290"/>
      <c r="Z889" s="290"/>
      <c r="AA889" s="290"/>
      <c r="AB889" s="290"/>
      <c r="AC889" s="290"/>
      <c r="AD889" s="290"/>
      <c r="AE889" s="290"/>
      <c r="AF889" s="290"/>
      <c r="AG889" s="290"/>
      <c r="AH889" s="290"/>
    </row>
    <row r="890" ht="15.75" customHeight="1">
      <c r="A890" s="290"/>
      <c r="B890" s="290"/>
      <c r="C890" s="291"/>
      <c r="D890" s="290"/>
      <c r="E890" s="292"/>
      <c r="F890" s="290"/>
      <c r="G890" s="292"/>
      <c r="H890" s="290"/>
      <c r="I890" s="292"/>
      <c r="J890" s="290"/>
      <c r="K890" s="292"/>
      <c r="L890" s="290"/>
      <c r="M890" s="292"/>
      <c r="N890" s="290"/>
      <c r="O890" s="290"/>
      <c r="P890" s="290"/>
      <c r="Q890" s="290"/>
      <c r="R890" s="290"/>
      <c r="S890" s="290"/>
      <c r="T890" s="290"/>
      <c r="U890" s="290"/>
      <c r="V890" s="290"/>
      <c r="W890" s="290"/>
      <c r="X890" s="290"/>
      <c r="Y890" s="290"/>
      <c r="Z890" s="290"/>
      <c r="AA890" s="290"/>
      <c r="AB890" s="290"/>
      <c r="AC890" s="290"/>
      <c r="AD890" s="290"/>
      <c r="AE890" s="290"/>
      <c r="AF890" s="290"/>
      <c r="AG890" s="290"/>
      <c r="AH890" s="290"/>
    </row>
    <row r="891" ht="15.75" customHeight="1">
      <c r="A891" s="290"/>
      <c r="B891" s="290"/>
      <c r="C891" s="291"/>
      <c r="D891" s="290"/>
      <c r="E891" s="292"/>
      <c r="F891" s="290"/>
      <c r="G891" s="292"/>
      <c r="H891" s="290"/>
      <c r="I891" s="292"/>
      <c r="J891" s="290"/>
      <c r="K891" s="292"/>
      <c r="L891" s="290"/>
      <c r="M891" s="292"/>
      <c r="N891" s="290"/>
      <c r="O891" s="290"/>
      <c r="P891" s="290"/>
      <c r="Q891" s="290"/>
      <c r="R891" s="290"/>
      <c r="S891" s="290"/>
      <c r="T891" s="290"/>
      <c r="U891" s="290"/>
      <c r="V891" s="290"/>
      <c r="W891" s="290"/>
      <c r="X891" s="290"/>
      <c r="Y891" s="290"/>
      <c r="Z891" s="290"/>
      <c r="AA891" s="290"/>
      <c r="AB891" s="290"/>
      <c r="AC891" s="290"/>
      <c r="AD891" s="290"/>
      <c r="AE891" s="290"/>
      <c r="AF891" s="290"/>
      <c r="AG891" s="290"/>
      <c r="AH891" s="290"/>
    </row>
    <row r="892" ht="15.75" customHeight="1">
      <c r="A892" s="290"/>
      <c r="B892" s="290"/>
      <c r="C892" s="291"/>
      <c r="D892" s="290"/>
      <c r="E892" s="292"/>
      <c r="F892" s="290"/>
      <c r="G892" s="292"/>
      <c r="H892" s="290"/>
      <c r="I892" s="292"/>
      <c r="J892" s="290"/>
      <c r="K892" s="292"/>
      <c r="L892" s="290"/>
      <c r="M892" s="292"/>
      <c r="N892" s="290"/>
      <c r="O892" s="290"/>
      <c r="P892" s="290"/>
      <c r="Q892" s="290"/>
      <c r="R892" s="290"/>
      <c r="S892" s="290"/>
      <c r="T892" s="290"/>
      <c r="U892" s="290"/>
      <c r="V892" s="290"/>
      <c r="W892" s="290"/>
      <c r="X892" s="290"/>
      <c r="Y892" s="290"/>
      <c r="Z892" s="290"/>
      <c r="AA892" s="290"/>
      <c r="AB892" s="290"/>
      <c r="AC892" s="290"/>
      <c r="AD892" s="290"/>
      <c r="AE892" s="290"/>
      <c r="AF892" s="290"/>
      <c r="AG892" s="290"/>
      <c r="AH892" s="290"/>
    </row>
    <row r="893" ht="15.75" customHeight="1">
      <c r="A893" s="290"/>
      <c r="B893" s="290"/>
      <c r="C893" s="291"/>
      <c r="D893" s="290"/>
      <c r="E893" s="292"/>
      <c r="F893" s="290"/>
      <c r="G893" s="292"/>
      <c r="H893" s="290"/>
      <c r="I893" s="292"/>
      <c r="J893" s="290"/>
      <c r="K893" s="292"/>
      <c r="L893" s="290"/>
      <c r="M893" s="292"/>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row>
    <row r="894" ht="15.75" customHeight="1">
      <c r="A894" s="290"/>
      <c r="B894" s="290"/>
      <c r="C894" s="291"/>
      <c r="D894" s="290"/>
      <c r="E894" s="292"/>
      <c r="F894" s="290"/>
      <c r="G894" s="292"/>
      <c r="H894" s="290"/>
      <c r="I894" s="292"/>
      <c r="J894" s="290"/>
      <c r="K894" s="292"/>
      <c r="L894" s="290"/>
      <c r="M894" s="292"/>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row>
    <row r="895" ht="15.75" customHeight="1">
      <c r="A895" s="290"/>
      <c r="B895" s="290"/>
      <c r="C895" s="291"/>
      <c r="D895" s="290"/>
      <c r="E895" s="292"/>
      <c r="F895" s="290"/>
      <c r="G895" s="292"/>
      <c r="H895" s="290"/>
      <c r="I895" s="292"/>
      <c r="J895" s="290"/>
      <c r="K895" s="292"/>
      <c r="L895" s="290"/>
      <c r="M895" s="292"/>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row>
    <row r="896" ht="15.75" customHeight="1">
      <c r="A896" s="290"/>
      <c r="B896" s="290"/>
      <c r="C896" s="291"/>
      <c r="D896" s="290"/>
      <c r="E896" s="292"/>
      <c r="F896" s="290"/>
      <c r="G896" s="292"/>
      <c r="H896" s="290"/>
      <c r="I896" s="292"/>
      <c r="J896" s="290"/>
      <c r="K896" s="292"/>
      <c r="L896" s="290"/>
      <c r="M896" s="292"/>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row>
    <row r="897" ht="15.75" customHeight="1">
      <c r="A897" s="290"/>
      <c r="B897" s="290"/>
      <c r="C897" s="291"/>
      <c r="D897" s="290"/>
      <c r="E897" s="292"/>
      <c r="F897" s="290"/>
      <c r="G897" s="292"/>
      <c r="H897" s="290"/>
      <c r="I897" s="292"/>
      <c r="J897" s="290"/>
      <c r="K897" s="292"/>
      <c r="L897" s="290"/>
      <c r="M897" s="292"/>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row>
    <row r="898" ht="15.75" customHeight="1">
      <c r="A898" s="290"/>
      <c r="B898" s="290"/>
      <c r="C898" s="291"/>
      <c r="D898" s="290"/>
      <c r="E898" s="292"/>
      <c r="F898" s="290"/>
      <c r="G898" s="292"/>
      <c r="H898" s="290"/>
      <c r="I898" s="292"/>
      <c r="J898" s="290"/>
      <c r="K898" s="292"/>
      <c r="L898" s="290"/>
      <c r="M898" s="292"/>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row>
    <row r="899" ht="15.75" customHeight="1">
      <c r="A899" s="290"/>
      <c r="B899" s="290"/>
      <c r="C899" s="291"/>
      <c r="D899" s="290"/>
      <c r="E899" s="292"/>
      <c r="F899" s="290"/>
      <c r="G899" s="292"/>
      <c r="H899" s="290"/>
      <c r="I899" s="292"/>
      <c r="J899" s="290"/>
      <c r="K899" s="292"/>
      <c r="L899" s="290"/>
      <c r="M899" s="292"/>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row>
    <row r="900" ht="15.75" customHeight="1">
      <c r="A900" s="290"/>
      <c r="B900" s="290"/>
      <c r="C900" s="291"/>
      <c r="D900" s="290"/>
      <c r="E900" s="292"/>
      <c r="F900" s="290"/>
      <c r="G900" s="292"/>
      <c r="H900" s="290"/>
      <c r="I900" s="292"/>
      <c r="J900" s="290"/>
      <c r="K900" s="292"/>
      <c r="L900" s="290"/>
      <c r="M900" s="292"/>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row>
    <row r="901" ht="15.75" customHeight="1">
      <c r="A901" s="290"/>
      <c r="B901" s="290"/>
      <c r="C901" s="291"/>
      <c r="D901" s="290"/>
      <c r="E901" s="292"/>
      <c r="F901" s="290"/>
      <c r="G901" s="292"/>
      <c r="H901" s="290"/>
      <c r="I901" s="292"/>
      <c r="J901" s="290"/>
      <c r="K901" s="292"/>
      <c r="L901" s="290"/>
      <c r="M901" s="292"/>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row>
    <row r="902" ht="15.75" customHeight="1">
      <c r="A902" s="290"/>
      <c r="B902" s="290"/>
      <c r="C902" s="291"/>
      <c r="D902" s="290"/>
      <c r="E902" s="292"/>
      <c r="F902" s="290"/>
      <c r="G902" s="292"/>
      <c r="H902" s="290"/>
      <c r="I902" s="292"/>
      <c r="J902" s="290"/>
      <c r="K902" s="292"/>
      <c r="L902" s="290"/>
      <c r="M902" s="292"/>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row>
    <row r="903" ht="15.75" customHeight="1">
      <c r="A903" s="290"/>
      <c r="B903" s="290"/>
      <c r="C903" s="291"/>
      <c r="D903" s="290"/>
      <c r="E903" s="292"/>
      <c r="F903" s="290"/>
      <c r="G903" s="292"/>
      <c r="H903" s="290"/>
      <c r="I903" s="292"/>
      <c r="J903" s="290"/>
      <c r="K903" s="292"/>
      <c r="L903" s="290"/>
      <c r="M903" s="292"/>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row>
    <row r="904" ht="15.75" customHeight="1">
      <c r="A904" s="290"/>
      <c r="B904" s="290"/>
      <c r="C904" s="291"/>
      <c r="D904" s="290"/>
      <c r="E904" s="292"/>
      <c r="F904" s="290"/>
      <c r="G904" s="292"/>
      <c r="H904" s="290"/>
      <c r="I904" s="292"/>
      <c r="J904" s="290"/>
      <c r="K904" s="292"/>
      <c r="L904" s="290"/>
      <c r="M904" s="292"/>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row>
    <row r="905" ht="15.75" customHeight="1">
      <c r="A905" s="290"/>
      <c r="B905" s="290"/>
      <c r="C905" s="291"/>
      <c r="D905" s="290"/>
      <c r="E905" s="292"/>
      <c r="F905" s="290"/>
      <c r="G905" s="292"/>
      <c r="H905" s="290"/>
      <c r="I905" s="292"/>
      <c r="J905" s="290"/>
      <c r="K905" s="292"/>
      <c r="L905" s="290"/>
      <c r="M905" s="292"/>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row>
    <row r="906" ht="15.75" customHeight="1">
      <c r="A906" s="290"/>
      <c r="B906" s="290"/>
      <c r="C906" s="291"/>
      <c r="D906" s="290"/>
      <c r="E906" s="292"/>
      <c r="F906" s="290"/>
      <c r="G906" s="292"/>
      <c r="H906" s="290"/>
      <c r="I906" s="292"/>
      <c r="J906" s="290"/>
      <c r="K906" s="292"/>
      <c r="L906" s="290"/>
      <c r="M906" s="292"/>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row>
    <row r="907" ht="15.75" customHeight="1">
      <c r="A907" s="290"/>
      <c r="B907" s="290"/>
      <c r="C907" s="291"/>
      <c r="D907" s="290"/>
      <c r="E907" s="292"/>
      <c r="F907" s="290"/>
      <c r="G907" s="292"/>
      <c r="H907" s="290"/>
      <c r="I907" s="292"/>
      <c r="J907" s="290"/>
      <c r="K907" s="292"/>
      <c r="L907" s="290"/>
      <c r="M907" s="292"/>
      <c r="N907" s="290"/>
      <c r="O907" s="290"/>
      <c r="P907" s="290"/>
      <c r="Q907" s="290"/>
      <c r="R907" s="290"/>
      <c r="S907" s="290"/>
      <c r="T907" s="290"/>
      <c r="U907" s="290"/>
      <c r="V907" s="290"/>
      <c r="W907" s="290"/>
      <c r="X907" s="290"/>
      <c r="Y907" s="290"/>
      <c r="Z907" s="290"/>
      <c r="AA907" s="290"/>
      <c r="AB907" s="290"/>
      <c r="AC907" s="290"/>
      <c r="AD907" s="290"/>
      <c r="AE907" s="290"/>
      <c r="AF907" s="290"/>
      <c r="AG907" s="290"/>
      <c r="AH907" s="290"/>
    </row>
    <row r="908" ht="15.75" customHeight="1">
      <c r="A908" s="290"/>
      <c r="B908" s="290"/>
      <c r="C908" s="291"/>
      <c r="D908" s="290"/>
      <c r="E908" s="292"/>
      <c r="F908" s="290"/>
      <c r="G908" s="292"/>
      <c r="H908" s="290"/>
      <c r="I908" s="292"/>
      <c r="J908" s="290"/>
      <c r="K908" s="292"/>
      <c r="L908" s="290"/>
      <c r="M908" s="292"/>
      <c r="N908" s="290"/>
      <c r="O908" s="290"/>
      <c r="P908" s="290"/>
      <c r="Q908" s="290"/>
      <c r="R908" s="290"/>
      <c r="S908" s="290"/>
      <c r="T908" s="290"/>
      <c r="U908" s="290"/>
      <c r="V908" s="290"/>
      <c r="W908" s="290"/>
      <c r="X908" s="290"/>
      <c r="Y908" s="290"/>
      <c r="Z908" s="290"/>
      <c r="AA908" s="290"/>
      <c r="AB908" s="290"/>
      <c r="AC908" s="290"/>
      <c r="AD908" s="290"/>
      <c r="AE908" s="290"/>
      <c r="AF908" s="290"/>
      <c r="AG908" s="290"/>
      <c r="AH908" s="290"/>
    </row>
    <row r="909" ht="15.75" customHeight="1">
      <c r="A909" s="290"/>
      <c r="B909" s="290"/>
      <c r="C909" s="291"/>
      <c r="D909" s="290"/>
      <c r="E909" s="292"/>
      <c r="F909" s="290"/>
      <c r="G909" s="292"/>
      <c r="H909" s="290"/>
      <c r="I909" s="292"/>
      <c r="J909" s="290"/>
      <c r="K909" s="292"/>
      <c r="L909" s="290"/>
      <c r="M909" s="292"/>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row>
    <row r="910" ht="15.75" customHeight="1">
      <c r="A910" s="290"/>
      <c r="B910" s="290"/>
      <c r="C910" s="291"/>
      <c r="D910" s="290"/>
      <c r="E910" s="292"/>
      <c r="F910" s="290"/>
      <c r="G910" s="292"/>
      <c r="H910" s="290"/>
      <c r="I910" s="292"/>
      <c r="J910" s="290"/>
      <c r="K910" s="292"/>
      <c r="L910" s="290"/>
      <c r="M910" s="292"/>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row>
    <row r="911" ht="15.75" customHeight="1">
      <c r="A911" s="290"/>
      <c r="B911" s="290"/>
      <c r="C911" s="291"/>
      <c r="D911" s="290"/>
      <c r="E911" s="292"/>
      <c r="F911" s="290"/>
      <c r="G911" s="292"/>
      <c r="H911" s="290"/>
      <c r="I911" s="292"/>
      <c r="J911" s="290"/>
      <c r="K911" s="292"/>
      <c r="L911" s="290"/>
      <c r="M911" s="292"/>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row>
    <row r="912" ht="15.75" customHeight="1">
      <c r="A912" s="290"/>
      <c r="B912" s="290"/>
      <c r="C912" s="291"/>
      <c r="D912" s="290"/>
      <c r="E912" s="292"/>
      <c r="F912" s="290"/>
      <c r="G912" s="292"/>
      <c r="H912" s="290"/>
      <c r="I912" s="292"/>
      <c r="J912" s="290"/>
      <c r="K912" s="292"/>
      <c r="L912" s="290"/>
      <c r="M912" s="292"/>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row>
    <row r="913" ht="15.75" customHeight="1">
      <c r="A913" s="290"/>
      <c r="B913" s="290"/>
      <c r="C913" s="291"/>
      <c r="D913" s="290"/>
      <c r="E913" s="292"/>
      <c r="F913" s="290"/>
      <c r="G913" s="292"/>
      <c r="H913" s="290"/>
      <c r="I913" s="292"/>
      <c r="J913" s="290"/>
      <c r="K913" s="292"/>
      <c r="L913" s="290"/>
      <c r="M913" s="292"/>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row>
    <row r="914" ht="15.75" customHeight="1">
      <c r="A914" s="290"/>
      <c r="B914" s="290"/>
      <c r="C914" s="291"/>
      <c r="D914" s="290"/>
      <c r="E914" s="292"/>
      <c r="F914" s="290"/>
      <c r="G914" s="292"/>
      <c r="H914" s="290"/>
      <c r="I914" s="292"/>
      <c r="J914" s="290"/>
      <c r="K914" s="292"/>
      <c r="L914" s="290"/>
      <c r="M914" s="292"/>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row>
    <row r="915" ht="15.75" customHeight="1">
      <c r="A915" s="290"/>
      <c r="B915" s="290"/>
      <c r="C915" s="291"/>
      <c r="D915" s="290"/>
      <c r="E915" s="292"/>
      <c r="F915" s="290"/>
      <c r="G915" s="292"/>
      <c r="H915" s="290"/>
      <c r="I915" s="292"/>
      <c r="J915" s="290"/>
      <c r="K915" s="292"/>
      <c r="L915" s="290"/>
      <c r="M915" s="292"/>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row>
    <row r="916" ht="15.75" customHeight="1">
      <c r="A916" s="290"/>
      <c r="B916" s="290"/>
      <c r="C916" s="291"/>
      <c r="D916" s="290"/>
      <c r="E916" s="292"/>
      <c r="F916" s="290"/>
      <c r="G916" s="292"/>
      <c r="H916" s="290"/>
      <c r="I916" s="292"/>
      <c r="J916" s="290"/>
      <c r="K916" s="292"/>
      <c r="L916" s="290"/>
      <c r="M916" s="292"/>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row>
    <row r="917" ht="15.75" customHeight="1">
      <c r="A917" s="290"/>
      <c r="B917" s="290"/>
      <c r="C917" s="291"/>
      <c r="D917" s="290"/>
      <c r="E917" s="292"/>
      <c r="F917" s="290"/>
      <c r="G917" s="292"/>
      <c r="H917" s="290"/>
      <c r="I917" s="292"/>
      <c r="J917" s="290"/>
      <c r="K917" s="292"/>
      <c r="L917" s="290"/>
      <c r="M917" s="292"/>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row>
    <row r="918" ht="15.75" customHeight="1">
      <c r="A918" s="290"/>
      <c r="B918" s="290"/>
      <c r="C918" s="291"/>
      <c r="D918" s="290"/>
      <c r="E918" s="292"/>
      <c r="F918" s="290"/>
      <c r="G918" s="292"/>
      <c r="H918" s="290"/>
      <c r="I918" s="292"/>
      <c r="J918" s="290"/>
      <c r="K918" s="292"/>
      <c r="L918" s="290"/>
      <c r="M918" s="292"/>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row>
    <row r="919" ht="15.75" customHeight="1">
      <c r="A919" s="290"/>
      <c r="B919" s="290"/>
      <c r="C919" s="291"/>
      <c r="D919" s="290"/>
      <c r="E919" s="292"/>
      <c r="F919" s="290"/>
      <c r="G919" s="292"/>
      <c r="H919" s="290"/>
      <c r="I919" s="292"/>
      <c r="J919" s="290"/>
      <c r="K919" s="292"/>
      <c r="L919" s="290"/>
      <c r="M919" s="292"/>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row>
    <row r="920" ht="15.75" customHeight="1">
      <c r="A920" s="290"/>
      <c r="B920" s="290"/>
      <c r="C920" s="291"/>
      <c r="D920" s="290"/>
      <c r="E920" s="292"/>
      <c r="F920" s="290"/>
      <c r="G920" s="292"/>
      <c r="H920" s="290"/>
      <c r="I920" s="292"/>
      <c r="J920" s="290"/>
      <c r="K920" s="292"/>
      <c r="L920" s="290"/>
      <c r="M920" s="292"/>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row>
    <row r="921" ht="15.75" customHeight="1">
      <c r="A921" s="290"/>
      <c r="B921" s="290"/>
      <c r="C921" s="291"/>
      <c r="D921" s="290"/>
      <c r="E921" s="292"/>
      <c r="F921" s="290"/>
      <c r="G921" s="292"/>
      <c r="H921" s="290"/>
      <c r="I921" s="292"/>
      <c r="J921" s="290"/>
      <c r="K921" s="292"/>
      <c r="L921" s="290"/>
      <c r="M921" s="292"/>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row>
    <row r="922" ht="15.75" customHeight="1">
      <c r="A922" s="290"/>
      <c r="B922" s="290"/>
      <c r="C922" s="291"/>
      <c r="D922" s="290"/>
      <c r="E922" s="292"/>
      <c r="F922" s="290"/>
      <c r="G922" s="292"/>
      <c r="H922" s="290"/>
      <c r="I922" s="292"/>
      <c r="J922" s="290"/>
      <c r="K922" s="292"/>
      <c r="L922" s="290"/>
      <c r="M922" s="292"/>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row>
    <row r="923" ht="15.75" customHeight="1">
      <c r="A923" s="290"/>
      <c r="B923" s="290"/>
      <c r="C923" s="291"/>
      <c r="D923" s="290"/>
      <c r="E923" s="292"/>
      <c r="F923" s="290"/>
      <c r="G923" s="292"/>
      <c r="H923" s="290"/>
      <c r="I923" s="292"/>
      <c r="J923" s="290"/>
      <c r="K923" s="292"/>
      <c r="L923" s="290"/>
      <c r="M923" s="292"/>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row>
    <row r="924" ht="15.75" customHeight="1">
      <c r="A924" s="290"/>
      <c r="B924" s="290"/>
      <c r="C924" s="291"/>
      <c r="D924" s="290"/>
      <c r="E924" s="292"/>
      <c r="F924" s="290"/>
      <c r="G924" s="292"/>
      <c r="H924" s="290"/>
      <c r="I924" s="292"/>
      <c r="J924" s="290"/>
      <c r="K924" s="292"/>
      <c r="L924" s="290"/>
      <c r="M924" s="292"/>
      <c r="N924" s="290"/>
      <c r="O924" s="290"/>
      <c r="P924" s="290"/>
      <c r="Q924" s="290"/>
      <c r="R924" s="290"/>
      <c r="S924" s="290"/>
      <c r="T924" s="290"/>
      <c r="U924" s="290"/>
      <c r="V924" s="290"/>
      <c r="W924" s="290"/>
      <c r="X924" s="290"/>
      <c r="Y924" s="290"/>
      <c r="Z924" s="290"/>
      <c r="AA924" s="290"/>
      <c r="AB924" s="290"/>
      <c r="AC924" s="290"/>
      <c r="AD924" s="290"/>
      <c r="AE924" s="290"/>
      <c r="AF924" s="290"/>
      <c r="AG924" s="290"/>
      <c r="AH924" s="290"/>
    </row>
    <row r="925" ht="15.75" customHeight="1">
      <c r="A925" s="290"/>
      <c r="B925" s="290"/>
      <c r="C925" s="291"/>
      <c r="D925" s="290"/>
      <c r="E925" s="292"/>
      <c r="F925" s="290"/>
      <c r="G925" s="292"/>
      <c r="H925" s="290"/>
      <c r="I925" s="292"/>
      <c r="J925" s="290"/>
      <c r="K925" s="292"/>
      <c r="L925" s="290"/>
      <c r="M925" s="292"/>
      <c r="N925" s="290"/>
      <c r="O925" s="290"/>
      <c r="P925" s="290"/>
      <c r="Q925" s="290"/>
      <c r="R925" s="290"/>
      <c r="S925" s="290"/>
      <c r="T925" s="290"/>
      <c r="U925" s="290"/>
      <c r="V925" s="290"/>
      <c r="W925" s="290"/>
      <c r="X925" s="290"/>
      <c r="Y925" s="290"/>
      <c r="Z925" s="290"/>
      <c r="AA925" s="290"/>
      <c r="AB925" s="290"/>
      <c r="AC925" s="290"/>
      <c r="AD925" s="290"/>
      <c r="AE925" s="290"/>
      <c r="AF925" s="290"/>
      <c r="AG925" s="290"/>
      <c r="AH925" s="290"/>
    </row>
    <row r="926" ht="15.75" customHeight="1">
      <c r="A926" s="290"/>
      <c r="B926" s="290"/>
      <c r="C926" s="291"/>
      <c r="D926" s="290"/>
      <c r="E926" s="292"/>
      <c r="F926" s="290"/>
      <c r="G926" s="292"/>
      <c r="H926" s="290"/>
      <c r="I926" s="292"/>
      <c r="J926" s="290"/>
      <c r="K926" s="292"/>
      <c r="L926" s="290"/>
      <c r="M926" s="292"/>
      <c r="N926" s="290"/>
      <c r="O926" s="290"/>
      <c r="P926" s="290"/>
      <c r="Q926" s="290"/>
      <c r="R926" s="290"/>
      <c r="S926" s="290"/>
      <c r="T926" s="290"/>
      <c r="U926" s="290"/>
      <c r="V926" s="290"/>
      <c r="W926" s="290"/>
      <c r="X926" s="290"/>
      <c r="Y926" s="290"/>
      <c r="Z926" s="290"/>
      <c r="AA926" s="290"/>
      <c r="AB926" s="290"/>
      <c r="AC926" s="290"/>
      <c r="AD926" s="290"/>
      <c r="AE926" s="290"/>
      <c r="AF926" s="290"/>
      <c r="AG926" s="290"/>
      <c r="AH926" s="290"/>
    </row>
    <row r="927" ht="15.75" customHeight="1">
      <c r="A927" s="290"/>
      <c r="B927" s="290"/>
      <c r="C927" s="291"/>
      <c r="D927" s="290"/>
      <c r="E927" s="292"/>
      <c r="F927" s="290"/>
      <c r="G927" s="292"/>
      <c r="H927" s="290"/>
      <c r="I927" s="292"/>
      <c r="J927" s="290"/>
      <c r="K927" s="292"/>
      <c r="L927" s="290"/>
      <c r="M927" s="292"/>
      <c r="N927" s="290"/>
      <c r="O927" s="290"/>
      <c r="P927" s="290"/>
      <c r="Q927" s="290"/>
      <c r="R927" s="290"/>
      <c r="S927" s="290"/>
      <c r="T927" s="290"/>
      <c r="U927" s="290"/>
      <c r="V927" s="290"/>
      <c r="W927" s="290"/>
      <c r="X927" s="290"/>
      <c r="Y927" s="290"/>
      <c r="Z927" s="290"/>
      <c r="AA927" s="290"/>
      <c r="AB927" s="290"/>
      <c r="AC927" s="290"/>
      <c r="AD927" s="290"/>
      <c r="AE927" s="290"/>
      <c r="AF927" s="290"/>
      <c r="AG927" s="290"/>
      <c r="AH927" s="290"/>
    </row>
    <row r="928" ht="15.75" customHeight="1">
      <c r="A928" s="290"/>
      <c r="B928" s="290"/>
      <c r="C928" s="291"/>
      <c r="D928" s="290"/>
      <c r="E928" s="292"/>
      <c r="F928" s="290"/>
      <c r="G928" s="292"/>
      <c r="H928" s="290"/>
      <c r="I928" s="292"/>
      <c r="J928" s="290"/>
      <c r="K928" s="292"/>
      <c r="L928" s="290"/>
      <c r="M928" s="292"/>
      <c r="N928" s="290"/>
      <c r="O928" s="290"/>
      <c r="P928" s="290"/>
      <c r="Q928" s="290"/>
      <c r="R928" s="290"/>
      <c r="S928" s="290"/>
      <c r="T928" s="290"/>
      <c r="U928" s="290"/>
      <c r="V928" s="290"/>
      <c r="W928" s="290"/>
      <c r="X928" s="290"/>
      <c r="Y928" s="290"/>
      <c r="Z928" s="290"/>
      <c r="AA928" s="290"/>
      <c r="AB928" s="290"/>
      <c r="AC928" s="290"/>
      <c r="AD928" s="290"/>
      <c r="AE928" s="290"/>
      <c r="AF928" s="290"/>
      <c r="AG928" s="290"/>
      <c r="AH928" s="290"/>
    </row>
    <row r="929" ht="15.75" customHeight="1">
      <c r="A929" s="290"/>
      <c r="B929" s="290"/>
      <c r="C929" s="291"/>
      <c r="D929" s="290"/>
      <c r="E929" s="292"/>
      <c r="F929" s="290"/>
      <c r="G929" s="292"/>
      <c r="H929" s="290"/>
      <c r="I929" s="292"/>
      <c r="J929" s="290"/>
      <c r="K929" s="292"/>
      <c r="L929" s="290"/>
      <c r="M929" s="292"/>
      <c r="N929" s="290"/>
      <c r="O929" s="290"/>
      <c r="P929" s="290"/>
      <c r="Q929" s="290"/>
      <c r="R929" s="290"/>
      <c r="S929" s="290"/>
      <c r="T929" s="290"/>
      <c r="U929" s="290"/>
      <c r="V929" s="290"/>
      <c r="W929" s="290"/>
      <c r="X929" s="290"/>
      <c r="Y929" s="290"/>
      <c r="Z929" s="290"/>
      <c r="AA929" s="290"/>
      <c r="AB929" s="290"/>
      <c r="AC929" s="290"/>
      <c r="AD929" s="290"/>
      <c r="AE929" s="290"/>
      <c r="AF929" s="290"/>
      <c r="AG929" s="290"/>
      <c r="AH929" s="290"/>
    </row>
    <row r="930" ht="15.75" customHeight="1">
      <c r="A930" s="290"/>
      <c r="B930" s="290"/>
      <c r="C930" s="291"/>
      <c r="D930" s="290"/>
      <c r="E930" s="292"/>
      <c r="F930" s="290"/>
      <c r="G930" s="292"/>
      <c r="H930" s="290"/>
      <c r="I930" s="292"/>
      <c r="J930" s="290"/>
      <c r="K930" s="292"/>
      <c r="L930" s="290"/>
      <c r="M930" s="292"/>
      <c r="N930" s="290"/>
      <c r="O930" s="290"/>
      <c r="P930" s="290"/>
      <c r="Q930" s="290"/>
      <c r="R930" s="290"/>
      <c r="S930" s="290"/>
      <c r="T930" s="290"/>
      <c r="U930" s="290"/>
      <c r="V930" s="290"/>
      <c r="W930" s="290"/>
      <c r="X930" s="290"/>
      <c r="Y930" s="290"/>
      <c r="Z930" s="290"/>
      <c r="AA930" s="290"/>
      <c r="AB930" s="290"/>
      <c r="AC930" s="290"/>
      <c r="AD930" s="290"/>
      <c r="AE930" s="290"/>
      <c r="AF930" s="290"/>
      <c r="AG930" s="290"/>
      <c r="AH930" s="290"/>
    </row>
    <row r="931" ht="15.75" customHeight="1">
      <c r="A931" s="290"/>
      <c r="B931" s="290"/>
      <c r="C931" s="291"/>
      <c r="D931" s="290"/>
      <c r="E931" s="292"/>
      <c r="F931" s="290"/>
      <c r="G931" s="292"/>
      <c r="H931" s="290"/>
      <c r="I931" s="292"/>
      <c r="J931" s="290"/>
      <c r="K931" s="292"/>
      <c r="L931" s="290"/>
      <c r="M931" s="292"/>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row>
    <row r="932" ht="15.75" customHeight="1">
      <c r="A932" s="290"/>
      <c r="B932" s="290"/>
      <c r="C932" s="291"/>
      <c r="D932" s="290"/>
      <c r="E932" s="292"/>
      <c r="F932" s="290"/>
      <c r="G932" s="292"/>
      <c r="H932" s="290"/>
      <c r="I932" s="292"/>
      <c r="J932" s="290"/>
      <c r="K932" s="292"/>
      <c r="L932" s="290"/>
      <c r="M932" s="292"/>
      <c r="N932" s="290"/>
      <c r="O932" s="290"/>
      <c r="P932" s="290"/>
      <c r="Q932" s="290"/>
      <c r="R932" s="290"/>
      <c r="S932" s="290"/>
      <c r="T932" s="290"/>
      <c r="U932" s="290"/>
      <c r="V932" s="290"/>
      <c r="W932" s="290"/>
      <c r="X932" s="290"/>
      <c r="Y932" s="290"/>
      <c r="Z932" s="290"/>
      <c r="AA932" s="290"/>
      <c r="AB932" s="290"/>
      <c r="AC932" s="290"/>
      <c r="AD932" s="290"/>
      <c r="AE932" s="290"/>
      <c r="AF932" s="290"/>
      <c r="AG932" s="290"/>
      <c r="AH932" s="290"/>
    </row>
    <row r="933" ht="15.75" customHeight="1">
      <c r="A933" s="290"/>
      <c r="B933" s="290"/>
      <c r="C933" s="291"/>
      <c r="D933" s="290"/>
      <c r="E933" s="292"/>
      <c r="F933" s="290"/>
      <c r="G933" s="292"/>
      <c r="H933" s="290"/>
      <c r="I933" s="292"/>
      <c r="J933" s="290"/>
      <c r="K933" s="292"/>
      <c r="L933" s="290"/>
      <c r="M933" s="292"/>
      <c r="N933" s="290"/>
      <c r="O933" s="290"/>
      <c r="P933" s="290"/>
      <c r="Q933" s="290"/>
      <c r="R933" s="290"/>
      <c r="S933" s="290"/>
      <c r="T933" s="290"/>
      <c r="U933" s="290"/>
      <c r="V933" s="290"/>
      <c r="W933" s="290"/>
      <c r="X933" s="290"/>
      <c r="Y933" s="290"/>
      <c r="Z933" s="290"/>
      <c r="AA933" s="290"/>
      <c r="AB933" s="290"/>
      <c r="AC933" s="290"/>
      <c r="AD933" s="290"/>
      <c r="AE933" s="290"/>
      <c r="AF933" s="290"/>
      <c r="AG933" s="290"/>
      <c r="AH933" s="290"/>
    </row>
    <row r="934" ht="15.75" customHeight="1">
      <c r="A934" s="290"/>
      <c r="B934" s="290"/>
      <c r="C934" s="291"/>
      <c r="D934" s="290"/>
      <c r="E934" s="292"/>
      <c r="F934" s="290"/>
      <c r="G934" s="292"/>
      <c r="H934" s="290"/>
      <c r="I934" s="292"/>
      <c r="J934" s="290"/>
      <c r="K934" s="292"/>
      <c r="L934" s="290"/>
      <c r="M934" s="292"/>
      <c r="N934" s="290"/>
      <c r="O934" s="290"/>
      <c r="P934" s="290"/>
      <c r="Q934" s="290"/>
      <c r="R934" s="290"/>
      <c r="S934" s="290"/>
      <c r="T934" s="290"/>
      <c r="U934" s="290"/>
      <c r="V934" s="290"/>
      <c r="W934" s="290"/>
      <c r="X934" s="290"/>
      <c r="Y934" s="290"/>
      <c r="Z934" s="290"/>
      <c r="AA934" s="290"/>
      <c r="AB934" s="290"/>
      <c r="AC934" s="290"/>
      <c r="AD934" s="290"/>
      <c r="AE934" s="290"/>
      <c r="AF934" s="290"/>
      <c r="AG934" s="290"/>
      <c r="AH934" s="290"/>
    </row>
    <row r="935" ht="15.75" customHeight="1">
      <c r="A935" s="290"/>
      <c r="B935" s="290"/>
      <c r="C935" s="291"/>
      <c r="D935" s="290"/>
      <c r="E935" s="292"/>
      <c r="F935" s="290"/>
      <c r="G935" s="292"/>
      <c r="H935" s="290"/>
      <c r="I935" s="292"/>
      <c r="J935" s="290"/>
      <c r="K935" s="292"/>
      <c r="L935" s="290"/>
      <c r="M935" s="292"/>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row>
    <row r="936" ht="15.75" customHeight="1">
      <c r="A936" s="290"/>
      <c r="B936" s="290"/>
      <c r="C936" s="291"/>
      <c r="D936" s="290"/>
      <c r="E936" s="292"/>
      <c r="F936" s="290"/>
      <c r="G936" s="292"/>
      <c r="H936" s="290"/>
      <c r="I936" s="292"/>
      <c r="J936" s="290"/>
      <c r="K936" s="292"/>
      <c r="L936" s="290"/>
      <c r="M936" s="292"/>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row>
    <row r="937" ht="15.75" customHeight="1">
      <c r="A937" s="290"/>
      <c r="B937" s="290"/>
      <c r="C937" s="291"/>
      <c r="D937" s="290"/>
      <c r="E937" s="292"/>
      <c r="F937" s="290"/>
      <c r="G937" s="292"/>
      <c r="H937" s="290"/>
      <c r="I937" s="292"/>
      <c r="J937" s="290"/>
      <c r="K937" s="292"/>
      <c r="L937" s="290"/>
      <c r="M937" s="292"/>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row>
    <row r="938" ht="15.75" customHeight="1">
      <c r="A938" s="290"/>
      <c r="B938" s="290"/>
      <c r="C938" s="291"/>
      <c r="D938" s="290"/>
      <c r="E938" s="292"/>
      <c r="F938" s="290"/>
      <c r="G938" s="292"/>
      <c r="H938" s="290"/>
      <c r="I938" s="292"/>
      <c r="J938" s="290"/>
      <c r="K938" s="292"/>
      <c r="L938" s="290"/>
      <c r="M938" s="292"/>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row>
    <row r="939" ht="15.75" customHeight="1">
      <c r="A939" s="290"/>
      <c r="B939" s="290"/>
      <c r="C939" s="291"/>
      <c r="D939" s="290"/>
      <c r="E939" s="292"/>
      <c r="F939" s="290"/>
      <c r="G939" s="292"/>
      <c r="H939" s="290"/>
      <c r="I939" s="292"/>
      <c r="J939" s="290"/>
      <c r="K939" s="292"/>
      <c r="L939" s="290"/>
      <c r="M939" s="292"/>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row>
    <row r="940" ht="15.75" customHeight="1">
      <c r="A940" s="290"/>
      <c r="B940" s="290"/>
      <c r="C940" s="291"/>
      <c r="D940" s="290"/>
      <c r="E940" s="292"/>
      <c r="F940" s="290"/>
      <c r="G940" s="292"/>
      <c r="H940" s="290"/>
      <c r="I940" s="292"/>
      <c r="J940" s="290"/>
      <c r="K940" s="292"/>
      <c r="L940" s="290"/>
      <c r="M940" s="292"/>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row>
    <row r="941" ht="15.75" customHeight="1">
      <c r="A941" s="290"/>
      <c r="B941" s="290"/>
      <c r="C941" s="291"/>
      <c r="D941" s="290"/>
      <c r="E941" s="292"/>
      <c r="F941" s="290"/>
      <c r="G941" s="292"/>
      <c r="H941" s="290"/>
      <c r="I941" s="292"/>
      <c r="J941" s="290"/>
      <c r="K941" s="292"/>
      <c r="L941" s="290"/>
      <c r="M941" s="292"/>
      <c r="N941" s="290"/>
      <c r="O941" s="290"/>
      <c r="P941" s="290"/>
      <c r="Q941" s="290"/>
      <c r="R941" s="290"/>
      <c r="S941" s="290"/>
      <c r="T941" s="290"/>
      <c r="U941" s="290"/>
      <c r="V941" s="290"/>
      <c r="W941" s="290"/>
      <c r="X941" s="290"/>
      <c r="Y941" s="290"/>
      <c r="Z941" s="290"/>
      <c r="AA941" s="290"/>
      <c r="AB941" s="290"/>
      <c r="AC941" s="290"/>
      <c r="AD941" s="290"/>
      <c r="AE941" s="290"/>
      <c r="AF941" s="290"/>
      <c r="AG941" s="290"/>
      <c r="AH941" s="290"/>
    </row>
    <row r="942" ht="15.75" customHeight="1">
      <c r="A942" s="290"/>
      <c r="B942" s="290"/>
      <c r="C942" s="291"/>
      <c r="D942" s="290"/>
      <c r="E942" s="292"/>
      <c r="F942" s="290"/>
      <c r="G942" s="292"/>
      <c r="H942" s="290"/>
      <c r="I942" s="292"/>
      <c r="J942" s="290"/>
      <c r="K942" s="292"/>
      <c r="L942" s="290"/>
      <c r="M942" s="292"/>
      <c r="N942" s="290"/>
      <c r="O942" s="290"/>
      <c r="P942" s="290"/>
      <c r="Q942" s="290"/>
      <c r="R942" s="290"/>
      <c r="S942" s="290"/>
      <c r="T942" s="290"/>
      <c r="U942" s="290"/>
      <c r="V942" s="290"/>
      <c r="W942" s="290"/>
      <c r="X942" s="290"/>
      <c r="Y942" s="290"/>
      <c r="Z942" s="290"/>
      <c r="AA942" s="290"/>
      <c r="AB942" s="290"/>
      <c r="AC942" s="290"/>
      <c r="AD942" s="290"/>
      <c r="AE942" s="290"/>
      <c r="AF942" s="290"/>
      <c r="AG942" s="290"/>
      <c r="AH942" s="290"/>
    </row>
    <row r="943" ht="15.75" customHeight="1">
      <c r="A943" s="290"/>
      <c r="B943" s="290"/>
      <c r="C943" s="291"/>
      <c r="D943" s="290"/>
      <c r="E943" s="292"/>
      <c r="F943" s="290"/>
      <c r="G943" s="292"/>
      <c r="H943" s="290"/>
      <c r="I943" s="292"/>
      <c r="J943" s="290"/>
      <c r="K943" s="292"/>
      <c r="L943" s="290"/>
      <c r="M943" s="292"/>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row>
    <row r="944" ht="15.75" customHeight="1">
      <c r="A944" s="290"/>
      <c r="B944" s="290"/>
      <c r="C944" s="291"/>
      <c r="D944" s="290"/>
      <c r="E944" s="292"/>
      <c r="F944" s="290"/>
      <c r="G944" s="292"/>
      <c r="H944" s="290"/>
      <c r="I944" s="292"/>
      <c r="J944" s="290"/>
      <c r="K944" s="292"/>
      <c r="L944" s="290"/>
      <c r="M944" s="292"/>
      <c r="N944" s="290"/>
      <c r="O944" s="290"/>
      <c r="P944" s="290"/>
      <c r="Q944" s="290"/>
      <c r="R944" s="290"/>
      <c r="S944" s="290"/>
      <c r="T944" s="290"/>
      <c r="U944" s="290"/>
      <c r="V944" s="290"/>
      <c r="W944" s="290"/>
      <c r="X944" s="290"/>
      <c r="Y944" s="290"/>
      <c r="Z944" s="290"/>
      <c r="AA944" s="290"/>
      <c r="AB944" s="290"/>
      <c r="AC944" s="290"/>
      <c r="AD944" s="290"/>
      <c r="AE944" s="290"/>
      <c r="AF944" s="290"/>
      <c r="AG944" s="290"/>
      <c r="AH944" s="290"/>
    </row>
    <row r="945" ht="15.75" customHeight="1">
      <c r="A945" s="290"/>
      <c r="B945" s="290"/>
      <c r="C945" s="291"/>
      <c r="D945" s="290"/>
      <c r="E945" s="292"/>
      <c r="F945" s="290"/>
      <c r="G945" s="292"/>
      <c r="H945" s="290"/>
      <c r="I945" s="292"/>
      <c r="J945" s="290"/>
      <c r="K945" s="292"/>
      <c r="L945" s="290"/>
      <c r="M945" s="292"/>
      <c r="N945" s="290"/>
      <c r="O945" s="290"/>
      <c r="P945" s="290"/>
      <c r="Q945" s="290"/>
      <c r="R945" s="290"/>
      <c r="S945" s="290"/>
      <c r="T945" s="290"/>
      <c r="U945" s="290"/>
      <c r="V945" s="290"/>
      <c r="W945" s="290"/>
      <c r="X945" s="290"/>
      <c r="Y945" s="290"/>
      <c r="Z945" s="290"/>
      <c r="AA945" s="290"/>
      <c r="AB945" s="290"/>
      <c r="AC945" s="290"/>
      <c r="AD945" s="290"/>
      <c r="AE945" s="290"/>
      <c r="AF945" s="290"/>
      <c r="AG945" s="290"/>
      <c r="AH945" s="290"/>
    </row>
    <row r="946" ht="15.75" customHeight="1">
      <c r="A946" s="290"/>
      <c r="B946" s="290"/>
      <c r="C946" s="291"/>
      <c r="D946" s="290"/>
      <c r="E946" s="292"/>
      <c r="F946" s="290"/>
      <c r="G946" s="292"/>
      <c r="H946" s="290"/>
      <c r="I946" s="292"/>
      <c r="J946" s="290"/>
      <c r="K946" s="292"/>
      <c r="L946" s="290"/>
      <c r="M946" s="292"/>
      <c r="N946" s="290"/>
      <c r="O946" s="290"/>
      <c r="P946" s="290"/>
      <c r="Q946" s="290"/>
      <c r="R946" s="290"/>
      <c r="S946" s="290"/>
      <c r="T946" s="290"/>
      <c r="U946" s="290"/>
      <c r="V946" s="290"/>
      <c r="W946" s="290"/>
      <c r="X946" s="290"/>
      <c r="Y946" s="290"/>
      <c r="Z946" s="290"/>
      <c r="AA946" s="290"/>
      <c r="AB946" s="290"/>
      <c r="AC946" s="290"/>
      <c r="AD946" s="290"/>
      <c r="AE946" s="290"/>
      <c r="AF946" s="290"/>
      <c r="AG946" s="290"/>
      <c r="AH946" s="290"/>
    </row>
    <row r="947" ht="15.75" customHeight="1">
      <c r="A947" s="290"/>
      <c r="B947" s="290"/>
      <c r="C947" s="291"/>
      <c r="D947" s="290"/>
      <c r="E947" s="292"/>
      <c r="F947" s="290"/>
      <c r="G947" s="292"/>
      <c r="H947" s="290"/>
      <c r="I947" s="292"/>
      <c r="J947" s="290"/>
      <c r="K947" s="292"/>
      <c r="L947" s="290"/>
      <c r="M947" s="292"/>
      <c r="N947" s="290"/>
      <c r="O947" s="290"/>
      <c r="P947" s="290"/>
      <c r="Q947" s="290"/>
      <c r="R947" s="290"/>
      <c r="S947" s="290"/>
      <c r="T947" s="290"/>
      <c r="U947" s="290"/>
      <c r="V947" s="290"/>
      <c r="W947" s="290"/>
      <c r="X947" s="290"/>
      <c r="Y947" s="290"/>
      <c r="Z947" s="290"/>
      <c r="AA947" s="290"/>
      <c r="AB947" s="290"/>
      <c r="AC947" s="290"/>
      <c r="AD947" s="290"/>
      <c r="AE947" s="290"/>
      <c r="AF947" s="290"/>
      <c r="AG947" s="290"/>
      <c r="AH947" s="290"/>
    </row>
    <row r="948" ht="15.75" customHeight="1">
      <c r="A948" s="290"/>
      <c r="B948" s="290"/>
      <c r="C948" s="291"/>
      <c r="D948" s="290"/>
      <c r="E948" s="292"/>
      <c r="F948" s="290"/>
      <c r="G948" s="292"/>
      <c r="H948" s="290"/>
      <c r="I948" s="292"/>
      <c r="J948" s="290"/>
      <c r="K948" s="292"/>
      <c r="L948" s="290"/>
      <c r="M948" s="292"/>
      <c r="N948" s="290"/>
      <c r="O948" s="290"/>
      <c r="P948" s="290"/>
      <c r="Q948" s="290"/>
      <c r="R948" s="290"/>
      <c r="S948" s="290"/>
      <c r="T948" s="290"/>
      <c r="U948" s="290"/>
      <c r="V948" s="290"/>
      <c r="W948" s="290"/>
      <c r="X948" s="290"/>
      <c r="Y948" s="290"/>
      <c r="Z948" s="290"/>
      <c r="AA948" s="290"/>
      <c r="AB948" s="290"/>
      <c r="AC948" s="290"/>
      <c r="AD948" s="290"/>
      <c r="AE948" s="290"/>
      <c r="AF948" s="290"/>
      <c r="AG948" s="290"/>
      <c r="AH948" s="290"/>
    </row>
    <row r="949" ht="15.75" customHeight="1">
      <c r="A949" s="290"/>
      <c r="B949" s="290"/>
      <c r="C949" s="291"/>
      <c r="D949" s="290"/>
      <c r="E949" s="292"/>
      <c r="F949" s="290"/>
      <c r="G949" s="292"/>
      <c r="H949" s="290"/>
      <c r="I949" s="292"/>
      <c r="J949" s="290"/>
      <c r="K949" s="292"/>
      <c r="L949" s="290"/>
      <c r="M949" s="292"/>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row>
    <row r="950" ht="15.75" customHeight="1">
      <c r="A950" s="290"/>
      <c r="B950" s="290"/>
      <c r="C950" s="291"/>
      <c r="D950" s="290"/>
      <c r="E950" s="292"/>
      <c r="F950" s="290"/>
      <c r="G950" s="292"/>
      <c r="H950" s="290"/>
      <c r="I950" s="292"/>
      <c r="J950" s="290"/>
      <c r="K950" s="292"/>
      <c r="L950" s="290"/>
      <c r="M950" s="292"/>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row>
    <row r="951" ht="15.75" customHeight="1">
      <c r="A951" s="290"/>
      <c r="B951" s="290"/>
      <c r="C951" s="291"/>
      <c r="D951" s="290"/>
      <c r="E951" s="292"/>
      <c r="F951" s="290"/>
      <c r="G951" s="292"/>
      <c r="H951" s="290"/>
      <c r="I951" s="292"/>
      <c r="J951" s="290"/>
      <c r="K951" s="292"/>
      <c r="L951" s="290"/>
      <c r="M951" s="292"/>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row>
    <row r="952" ht="15.75" customHeight="1">
      <c r="A952" s="290"/>
      <c r="B952" s="290"/>
      <c r="C952" s="291"/>
      <c r="D952" s="290"/>
      <c r="E952" s="292"/>
      <c r="F952" s="290"/>
      <c r="G952" s="292"/>
      <c r="H952" s="290"/>
      <c r="I952" s="292"/>
      <c r="J952" s="290"/>
      <c r="K952" s="292"/>
      <c r="L952" s="290"/>
      <c r="M952" s="292"/>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row>
    <row r="953" ht="15.75" customHeight="1">
      <c r="A953" s="290"/>
      <c r="B953" s="290"/>
      <c r="C953" s="291"/>
      <c r="D953" s="290"/>
      <c r="E953" s="292"/>
      <c r="F953" s="290"/>
      <c r="G953" s="292"/>
      <c r="H953" s="290"/>
      <c r="I953" s="292"/>
      <c r="J953" s="290"/>
      <c r="K953" s="292"/>
      <c r="L953" s="290"/>
      <c r="M953" s="292"/>
      <c r="N953" s="290"/>
      <c r="O953" s="290"/>
      <c r="P953" s="290"/>
      <c r="Q953" s="290"/>
      <c r="R953" s="290"/>
      <c r="S953" s="290"/>
      <c r="T953" s="290"/>
      <c r="U953" s="290"/>
      <c r="V953" s="290"/>
      <c r="W953" s="290"/>
      <c r="X953" s="290"/>
      <c r="Y953" s="290"/>
      <c r="Z953" s="290"/>
      <c r="AA953" s="290"/>
      <c r="AB953" s="290"/>
      <c r="AC953" s="290"/>
      <c r="AD953" s="290"/>
      <c r="AE953" s="290"/>
      <c r="AF953" s="290"/>
      <c r="AG953" s="290"/>
      <c r="AH953" s="290"/>
    </row>
    <row r="954" ht="15.75" customHeight="1">
      <c r="A954" s="290"/>
      <c r="B954" s="290"/>
      <c r="C954" s="291"/>
      <c r="D954" s="290"/>
      <c r="E954" s="292"/>
      <c r="F954" s="290"/>
      <c r="G954" s="292"/>
      <c r="H954" s="290"/>
      <c r="I954" s="292"/>
      <c r="J954" s="290"/>
      <c r="K954" s="292"/>
      <c r="L954" s="290"/>
      <c r="M954" s="292"/>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row>
    <row r="955" ht="15.75" customHeight="1">
      <c r="A955" s="290"/>
      <c r="B955" s="290"/>
      <c r="C955" s="291"/>
      <c r="D955" s="290"/>
      <c r="E955" s="292"/>
      <c r="F955" s="290"/>
      <c r="G955" s="292"/>
      <c r="H955" s="290"/>
      <c r="I955" s="292"/>
      <c r="J955" s="290"/>
      <c r="K955" s="292"/>
      <c r="L955" s="290"/>
      <c r="M955" s="292"/>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row>
    <row r="956" ht="15.75" customHeight="1">
      <c r="A956" s="290"/>
      <c r="B956" s="290"/>
      <c r="C956" s="291"/>
      <c r="D956" s="290"/>
      <c r="E956" s="292"/>
      <c r="F956" s="290"/>
      <c r="G956" s="292"/>
      <c r="H956" s="290"/>
      <c r="I956" s="292"/>
      <c r="J956" s="290"/>
      <c r="K956" s="292"/>
      <c r="L956" s="290"/>
      <c r="M956" s="292"/>
      <c r="N956" s="290"/>
      <c r="O956" s="290"/>
      <c r="P956" s="290"/>
      <c r="Q956" s="290"/>
      <c r="R956" s="290"/>
      <c r="S956" s="290"/>
      <c r="T956" s="290"/>
      <c r="U956" s="290"/>
      <c r="V956" s="290"/>
      <c r="W956" s="290"/>
      <c r="X956" s="290"/>
      <c r="Y956" s="290"/>
      <c r="Z956" s="290"/>
      <c r="AA956" s="290"/>
      <c r="AB956" s="290"/>
      <c r="AC956" s="290"/>
      <c r="AD956" s="290"/>
      <c r="AE956" s="290"/>
      <c r="AF956" s="290"/>
      <c r="AG956" s="290"/>
      <c r="AH956" s="290"/>
    </row>
    <row r="957" ht="15.75" customHeight="1">
      <c r="A957" s="290"/>
      <c r="B957" s="290"/>
      <c r="C957" s="291"/>
      <c r="D957" s="290"/>
      <c r="E957" s="292"/>
      <c r="F957" s="290"/>
      <c r="G957" s="292"/>
      <c r="H957" s="290"/>
      <c r="I957" s="292"/>
      <c r="J957" s="290"/>
      <c r="K957" s="292"/>
      <c r="L957" s="290"/>
      <c r="M957" s="292"/>
      <c r="N957" s="290"/>
      <c r="O957" s="290"/>
      <c r="P957" s="290"/>
      <c r="Q957" s="290"/>
      <c r="R957" s="290"/>
      <c r="S957" s="290"/>
      <c r="T957" s="290"/>
      <c r="U957" s="290"/>
      <c r="V957" s="290"/>
      <c r="W957" s="290"/>
      <c r="X957" s="290"/>
      <c r="Y957" s="290"/>
      <c r="Z957" s="290"/>
      <c r="AA957" s="290"/>
      <c r="AB957" s="290"/>
      <c r="AC957" s="290"/>
      <c r="AD957" s="290"/>
      <c r="AE957" s="290"/>
      <c r="AF957" s="290"/>
      <c r="AG957" s="290"/>
      <c r="AH957" s="290"/>
    </row>
    <row r="958" ht="15.75" customHeight="1">
      <c r="A958" s="290"/>
      <c r="B958" s="290"/>
      <c r="C958" s="291"/>
      <c r="D958" s="290"/>
      <c r="E958" s="292"/>
      <c r="F958" s="290"/>
      <c r="G958" s="292"/>
      <c r="H958" s="290"/>
      <c r="I958" s="292"/>
      <c r="J958" s="290"/>
      <c r="K958" s="292"/>
      <c r="L958" s="290"/>
      <c r="M958" s="292"/>
      <c r="N958" s="290"/>
      <c r="O958" s="290"/>
      <c r="P958" s="290"/>
      <c r="Q958" s="290"/>
      <c r="R958" s="290"/>
      <c r="S958" s="290"/>
      <c r="T958" s="290"/>
      <c r="U958" s="290"/>
      <c r="V958" s="290"/>
      <c r="W958" s="290"/>
      <c r="X958" s="290"/>
      <c r="Y958" s="290"/>
      <c r="Z958" s="290"/>
      <c r="AA958" s="290"/>
      <c r="AB958" s="290"/>
      <c r="AC958" s="290"/>
      <c r="AD958" s="290"/>
      <c r="AE958" s="290"/>
      <c r="AF958" s="290"/>
      <c r="AG958" s="290"/>
      <c r="AH958" s="290"/>
    </row>
    <row r="959" ht="15.75" customHeight="1">
      <c r="A959" s="290"/>
      <c r="B959" s="290"/>
      <c r="C959" s="291"/>
      <c r="D959" s="290"/>
      <c r="E959" s="292"/>
      <c r="F959" s="290"/>
      <c r="G959" s="292"/>
      <c r="H959" s="290"/>
      <c r="I959" s="292"/>
      <c r="J959" s="290"/>
      <c r="K959" s="292"/>
      <c r="L959" s="290"/>
      <c r="M959" s="292"/>
      <c r="N959" s="290"/>
      <c r="O959" s="290"/>
      <c r="P959" s="290"/>
      <c r="Q959" s="290"/>
      <c r="R959" s="290"/>
      <c r="S959" s="290"/>
      <c r="T959" s="290"/>
      <c r="U959" s="290"/>
      <c r="V959" s="290"/>
      <c r="W959" s="290"/>
      <c r="X959" s="290"/>
      <c r="Y959" s="290"/>
      <c r="Z959" s="290"/>
      <c r="AA959" s="290"/>
      <c r="AB959" s="290"/>
      <c r="AC959" s="290"/>
      <c r="AD959" s="290"/>
      <c r="AE959" s="290"/>
      <c r="AF959" s="290"/>
      <c r="AG959" s="290"/>
      <c r="AH959" s="290"/>
    </row>
    <row r="960" ht="15.75" customHeight="1">
      <c r="A960" s="290"/>
      <c r="B960" s="290"/>
      <c r="C960" s="291"/>
      <c r="D960" s="290"/>
      <c r="E960" s="292"/>
      <c r="F960" s="290"/>
      <c r="G960" s="292"/>
      <c r="H960" s="290"/>
      <c r="I960" s="292"/>
      <c r="J960" s="290"/>
      <c r="K960" s="292"/>
      <c r="L960" s="290"/>
      <c r="M960" s="292"/>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row>
    <row r="961" ht="15.75" customHeight="1">
      <c r="A961" s="290"/>
      <c r="B961" s="290"/>
      <c r="C961" s="291"/>
      <c r="D961" s="290"/>
      <c r="E961" s="292"/>
      <c r="F961" s="290"/>
      <c r="G961" s="292"/>
      <c r="H961" s="290"/>
      <c r="I961" s="292"/>
      <c r="J961" s="290"/>
      <c r="K961" s="292"/>
      <c r="L961" s="290"/>
      <c r="M961" s="292"/>
      <c r="N961" s="290"/>
      <c r="O961" s="290"/>
      <c r="P961" s="290"/>
      <c r="Q961" s="290"/>
      <c r="R961" s="290"/>
      <c r="S961" s="290"/>
      <c r="T961" s="290"/>
      <c r="U961" s="290"/>
      <c r="V961" s="290"/>
      <c r="W961" s="290"/>
      <c r="X961" s="290"/>
      <c r="Y961" s="290"/>
      <c r="Z961" s="290"/>
      <c r="AA961" s="290"/>
      <c r="AB961" s="290"/>
      <c r="AC961" s="290"/>
      <c r="AD961" s="290"/>
      <c r="AE961" s="290"/>
      <c r="AF961" s="290"/>
      <c r="AG961" s="290"/>
      <c r="AH961" s="290"/>
    </row>
    <row r="962" ht="15.75" customHeight="1">
      <c r="A962" s="290"/>
      <c r="B962" s="290"/>
      <c r="C962" s="291"/>
      <c r="D962" s="290"/>
      <c r="E962" s="292"/>
      <c r="F962" s="290"/>
      <c r="G962" s="292"/>
      <c r="H962" s="290"/>
      <c r="I962" s="292"/>
      <c r="J962" s="290"/>
      <c r="K962" s="292"/>
      <c r="L962" s="290"/>
      <c r="M962" s="292"/>
      <c r="N962" s="290"/>
      <c r="O962" s="290"/>
      <c r="P962" s="290"/>
      <c r="Q962" s="290"/>
      <c r="R962" s="290"/>
      <c r="S962" s="290"/>
      <c r="T962" s="290"/>
      <c r="U962" s="290"/>
      <c r="V962" s="290"/>
      <c r="W962" s="290"/>
      <c r="X962" s="290"/>
      <c r="Y962" s="290"/>
      <c r="Z962" s="290"/>
      <c r="AA962" s="290"/>
      <c r="AB962" s="290"/>
      <c r="AC962" s="290"/>
      <c r="AD962" s="290"/>
      <c r="AE962" s="290"/>
      <c r="AF962" s="290"/>
      <c r="AG962" s="290"/>
      <c r="AH962" s="290"/>
    </row>
    <row r="963" ht="15.75" customHeight="1">
      <c r="A963" s="290"/>
      <c r="B963" s="290"/>
      <c r="C963" s="291"/>
      <c r="D963" s="290"/>
      <c r="E963" s="292"/>
      <c r="F963" s="290"/>
      <c r="G963" s="292"/>
      <c r="H963" s="290"/>
      <c r="I963" s="292"/>
      <c r="J963" s="290"/>
      <c r="K963" s="292"/>
      <c r="L963" s="290"/>
      <c r="M963" s="292"/>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row>
    <row r="964" ht="15.75" customHeight="1">
      <c r="A964" s="290"/>
      <c r="B964" s="290"/>
      <c r="C964" s="291"/>
      <c r="D964" s="290"/>
      <c r="E964" s="292"/>
      <c r="F964" s="290"/>
      <c r="G964" s="292"/>
      <c r="H964" s="290"/>
      <c r="I964" s="292"/>
      <c r="J964" s="290"/>
      <c r="K964" s="292"/>
      <c r="L964" s="290"/>
      <c r="M964" s="292"/>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row>
    <row r="965" ht="15.75" customHeight="1">
      <c r="A965" s="290"/>
      <c r="B965" s="290"/>
      <c r="C965" s="291"/>
      <c r="D965" s="290"/>
      <c r="E965" s="292"/>
      <c r="F965" s="290"/>
      <c r="G965" s="292"/>
      <c r="H965" s="290"/>
      <c r="I965" s="292"/>
      <c r="J965" s="290"/>
      <c r="K965" s="292"/>
      <c r="L965" s="290"/>
      <c r="M965" s="292"/>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row>
    <row r="966" ht="15.75" customHeight="1">
      <c r="A966" s="290"/>
      <c r="B966" s="290"/>
      <c r="C966" s="291"/>
      <c r="D966" s="290"/>
      <c r="E966" s="292"/>
      <c r="F966" s="290"/>
      <c r="G966" s="292"/>
      <c r="H966" s="290"/>
      <c r="I966" s="292"/>
      <c r="J966" s="290"/>
      <c r="K966" s="292"/>
      <c r="L966" s="290"/>
      <c r="M966" s="292"/>
      <c r="N966" s="290"/>
      <c r="O966" s="290"/>
      <c r="P966" s="290"/>
      <c r="Q966" s="290"/>
      <c r="R966" s="290"/>
      <c r="S966" s="290"/>
      <c r="T966" s="290"/>
      <c r="U966" s="290"/>
      <c r="V966" s="290"/>
      <c r="W966" s="290"/>
      <c r="X966" s="290"/>
      <c r="Y966" s="290"/>
      <c r="Z966" s="290"/>
      <c r="AA966" s="290"/>
      <c r="AB966" s="290"/>
      <c r="AC966" s="290"/>
      <c r="AD966" s="290"/>
      <c r="AE966" s="290"/>
      <c r="AF966" s="290"/>
      <c r="AG966" s="290"/>
      <c r="AH966" s="290"/>
    </row>
    <row r="967" ht="15.75" customHeight="1">
      <c r="A967" s="290"/>
      <c r="B967" s="290"/>
      <c r="C967" s="291"/>
      <c r="D967" s="290"/>
      <c r="E967" s="292"/>
      <c r="F967" s="290"/>
      <c r="G967" s="292"/>
      <c r="H967" s="290"/>
      <c r="I967" s="292"/>
      <c r="J967" s="290"/>
      <c r="K967" s="292"/>
      <c r="L967" s="290"/>
      <c r="M967" s="292"/>
      <c r="N967" s="290"/>
      <c r="O967" s="290"/>
      <c r="P967" s="290"/>
      <c r="Q967" s="290"/>
      <c r="R967" s="290"/>
      <c r="S967" s="290"/>
      <c r="T967" s="290"/>
      <c r="U967" s="290"/>
      <c r="V967" s="290"/>
      <c r="W967" s="290"/>
      <c r="X967" s="290"/>
      <c r="Y967" s="290"/>
      <c r="Z967" s="290"/>
      <c r="AA967" s="290"/>
      <c r="AB967" s="290"/>
      <c r="AC967" s="290"/>
      <c r="AD967" s="290"/>
      <c r="AE967" s="290"/>
      <c r="AF967" s="290"/>
      <c r="AG967" s="290"/>
      <c r="AH967" s="290"/>
    </row>
    <row r="968" ht="15.75" customHeight="1">
      <c r="A968" s="290"/>
      <c r="B968" s="290"/>
      <c r="C968" s="291"/>
      <c r="D968" s="290"/>
      <c r="E968" s="292"/>
      <c r="F968" s="290"/>
      <c r="G968" s="292"/>
      <c r="H968" s="290"/>
      <c r="I968" s="292"/>
      <c r="J968" s="290"/>
      <c r="K968" s="292"/>
      <c r="L968" s="290"/>
      <c r="M968" s="292"/>
      <c r="N968" s="290"/>
      <c r="O968" s="290"/>
      <c r="P968" s="290"/>
      <c r="Q968" s="290"/>
      <c r="R968" s="290"/>
      <c r="S968" s="290"/>
      <c r="T968" s="290"/>
      <c r="U968" s="290"/>
      <c r="V968" s="290"/>
      <c r="W968" s="290"/>
      <c r="X968" s="290"/>
      <c r="Y968" s="290"/>
      <c r="Z968" s="290"/>
      <c r="AA968" s="290"/>
      <c r="AB968" s="290"/>
      <c r="AC968" s="290"/>
      <c r="AD968" s="290"/>
      <c r="AE968" s="290"/>
      <c r="AF968" s="290"/>
      <c r="AG968" s="290"/>
      <c r="AH968" s="290"/>
    </row>
    <row r="969" ht="15.75" customHeight="1">
      <c r="A969" s="290"/>
      <c r="B969" s="290"/>
      <c r="C969" s="291"/>
      <c r="D969" s="290"/>
      <c r="E969" s="292"/>
      <c r="F969" s="290"/>
      <c r="G969" s="292"/>
      <c r="H969" s="290"/>
      <c r="I969" s="292"/>
      <c r="J969" s="290"/>
      <c r="K969" s="292"/>
      <c r="L969" s="290"/>
      <c r="M969" s="292"/>
      <c r="N969" s="290"/>
      <c r="O969" s="290"/>
      <c r="P969" s="290"/>
      <c r="Q969" s="290"/>
      <c r="R969" s="290"/>
      <c r="S969" s="290"/>
      <c r="T969" s="290"/>
      <c r="U969" s="290"/>
      <c r="V969" s="290"/>
      <c r="W969" s="290"/>
      <c r="X969" s="290"/>
      <c r="Y969" s="290"/>
      <c r="Z969" s="290"/>
      <c r="AA969" s="290"/>
      <c r="AB969" s="290"/>
      <c r="AC969" s="290"/>
      <c r="AD969" s="290"/>
      <c r="AE969" s="290"/>
      <c r="AF969" s="290"/>
      <c r="AG969" s="290"/>
      <c r="AH969" s="290"/>
    </row>
    <row r="970" ht="15.75" customHeight="1">
      <c r="A970" s="290"/>
      <c r="B970" s="290"/>
      <c r="C970" s="291"/>
      <c r="D970" s="290"/>
      <c r="E970" s="292"/>
      <c r="F970" s="290"/>
      <c r="G970" s="292"/>
      <c r="H970" s="290"/>
      <c r="I970" s="292"/>
      <c r="J970" s="290"/>
      <c r="K970" s="292"/>
      <c r="L970" s="290"/>
      <c r="M970" s="292"/>
      <c r="N970" s="290"/>
      <c r="O970" s="290"/>
      <c r="P970" s="290"/>
      <c r="Q970" s="290"/>
      <c r="R970" s="290"/>
      <c r="S970" s="290"/>
      <c r="T970" s="290"/>
      <c r="U970" s="290"/>
      <c r="V970" s="290"/>
      <c r="W970" s="290"/>
      <c r="X970" s="290"/>
      <c r="Y970" s="290"/>
      <c r="Z970" s="290"/>
      <c r="AA970" s="290"/>
      <c r="AB970" s="290"/>
      <c r="AC970" s="290"/>
      <c r="AD970" s="290"/>
      <c r="AE970" s="290"/>
      <c r="AF970" s="290"/>
      <c r="AG970" s="290"/>
      <c r="AH970" s="290"/>
    </row>
    <row r="971" ht="15.75" customHeight="1">
      <c r="A971" s="290"/>
      <c r="B971" s="290"/>
      <c r="C971" s="291"/>
      <c r="D971" s="290"/>
      <c r="E971" s="292"/>
      <c r="F971" s="290"/>
      <c r="G971" s="292"/>
      <c r="H971" s="290"/>
      <c r="I971" s="292"/>
      <c r="J971" s="290"/>
      <c r="K971" s="292"/>
      <c r="L971" s="290"/>
      <c r="M971" s="292"/>
      <c r="N971" s="290"/>
      <c r="O971" s="290"/>
      <c r="P971" s="290"/>
      <c r="Q971" s="290"/>
      <c r="R971" s="290"/>
      <c r="S971" s="290"/>
      <c r="T971" s="290"/>
      <c r="U971" s="290"/>
      <c r="V971" s="290"/>
      <c r="W971" s="290"/>
      <c r="X971" s="290"/>
      <c r="Y971" s="290"/>
      <c r="Z971" s="290"/>
      <c r="AA971" s="290"/>
      <c r="AB971" s="290"/>
      <c r="AC971" s="290"/>
      <c r="AD971" s="290"/>
      <c r="AE971" s="290"/>
      <c r="AF971" s="290"/>
      <c r="AG971" s="290"/>
      <c r="AH971" s="290"/>
    </row>
    <row r="972" ht="15.75" customHeight="1">
      <c r="A972" s="290"/>
      <c r="B972" s="290"/>
      <c r="C972" s="291"/>
      <c r="D972" s="290"/>
      <c r="E972" s="292"/>
      <c r="F972" s="290"/>
      <c r="G972" s="292"/>
      <c r="H972" s="290"/>
      <c r="I972" s="292"/>
      <c r="J972" s="290"/>
      <c r="K972" s="292"/>
      <c r="L972" s="290"/>
      <c r="M972" s="292"/>
      <c r="N972" s="290"/>
      <c r="O972" s="290"/>
      <c r="P972" s="290"/>
      <c r="Q972" s="290"/>
      <c r="R972" s="290"/>
      <c r="S972" s="290"/>
      <c r="T972" s="290"/>
      <c r="U972" s="290"/>
      <c r="V972" s="290"/>
      <c r="W972" s="290"/>
      <c r="X972" s="290"/>
      <c r="Y972" s="290"/>
      <c r="Z972" s="290"/>
      <c r="AA972" s="290"/>
      <c r="AB972" s="290"/>
      <c r="AC972" s="290"/>
      <c r="AD972" s="290"/>
      <c r="AE972" s="290"/>
      <c r="AF972" s="290"/>
      <c r="AG972" s="290"/>
      <c r="AH972" s="290"/>
    </row>
    <row r="973" ht="15.75" customHeight="1">
      <c r="A973" s="290"/>
      <c r="B973" s="290"/>
      <c r="C973" s="291"/>
      <c r="D973" s="290"/>
      <c r="E973" s="292"/>
      <c r="F973" s="290"/>
      <c r="G973" s="292"/>
      <c r="H973" s="290"/>
      <c r="I973" s="292"/>
      <c r="J973" s="290"/>
      <c r="K973" s="292"/>
      <c r="L973" s="290"/>
      <c r="M973" s="292"/>
      <c r="N973" s="290"/>
      <c r="O973" s="290"/>
      <c r="P973" s="290"/>
      <c r="Q973" s="290"/>
      <c r="R973" s="290"/>
      <c r="S973" s="290"/>
      <c r="T973" s="290"/>
      <c r="U973" s="290"/>
      <c r="V973" s="290"/>
      <c r="W973" s="290"/>
      <c r="X973" s="290"/>
      <c r="Y973" s="290"/>
      <c r="Z973" s="290"/>
      <c r="AA973" s="290"/>
      <c r="AB973" s="290"/>
      <c r="AC973" s="290"/>
      <c r="AD973" s="290"/>
      <c r="AE973" s="290"/>
      <c r="AF973" s="290"/>
      <c r="AG973" s="290"/>
      <c r="AH973" s="290"/>
    </row>
    <row r="974" ht="15.75" customHeight="1">
      <c r="A974" s="290"/>
      <c r="B974" s="290"/>
      <c r="C974" s="291"/>
      <c r="D974" s="290"/>
      <c r="E974" s="292"/>
      <c r="F974" s="290"/>
      <c r="G974" s="292"/>
      <c r="H974" s="290"/>
      <c r="I974" s="292"/>
      <c r="J974" s="290"/>
      <c r="K974" s="292"/>
      <c r="L974" s="290"/>
      <c r="M974" s="292"/>
      <c r="N974" s="290"/>
      <c r="O974" s="290"/>
      <c r="P974" s="290"/>
      <c r="Q974" s="290"/>
      <c r="R974" s="290"/>
      <c r="S974" s="290"/>
      <c r="T974" s="290"/>
      <c r="U974" s="290"/>
      <c r="V974" s="290"/>
      <c r="W974" s="290"/>
      <c r="X974" s="290"/>
      <c r="Y974" s="290"/>
      <c r="Z974" s="290"/>
      <c r="AA974" s="290"/>
      <c r="AB974" s="290"/>
      <c r="AC974" s="290"/>
      <c r="AD974" s="290"/>
      <c r="AE974" s="290"/>
      <c r="AF974" s="290"/>
      <c r="AG974" s="290"/>
      <c r="AH974" s="290"/>
    </row>
    <row r="975" ht="15.75" customHeight="1">
      <c r="A975" s="290"/>
      <c r="B975" s="290"/>
      <c r="C975" s="291"/>
      <c r="D975" s="290"/>
      <c r="E975" s="292"/>
      <c r="F975" s="290"/>
      <c r="G975" s="292"/>
      <c r="H975" s="290"/>
      <c r="I975" s="292"/>
      <c r="J975" s="290"/>
      <c r="K975" s="292"/>
      <c r="L975" s="290"/>
      <c r="M975" s="292"/>
      <c r="N975" s="290"/>
      <c r="O975" s="290"/>
      <c r="P975" s="290"/>
      <c r="Q975" s="290"/>
      <c r="R975" s="290"/>
      <c r="S975" s="290"/>
      <c r="T975" s="290"/>
      <c r="U975" s="290"/>
      <c r="V975" s="290"/>
      <c r="W975" s="290"/>
      <c r="X975" s="290"/>
      <c r="Y975" s="290"/>
      <c r="Z975" s="290"/>
      <c r="AA975" s="290"/>
      <c r="AB975" s="290"/>
      <c r="AC975" s="290"/>
      <c r="AD975" s="290"/>
      <c r="AE975" s="290"/>
      <c r="AF975" s="290"/>
      <c r="AG975" s="290"/>
      <c r="AH975" s="290"/>
    </row>
    <row r="976" ht="15.75" customHeight="1">
      <c r="A976" s="290"/>
      <c r="B976" s="290"/>
      <c r="C976" s="291"/>
      <c r="D976" s="290"/>
      <c r="E976" s="292"/>
      <c r="F976" s="290"/>
      <c r="G976" s="292"/>
      <c r="H976" s="290"/>
      <c r="I976" s="292"/>
      <c r="J976" s="290"/>
      <c r="K976" s="292"/>
      <c r="L976" s="290"/>
      <c r="M976" s="292"/>
      <c r="N976" s="290"/>
      <c r="O976" s="290"/>
      <c r="P976" s="290"/>
      <c r="Q976" s="290"/>
      <c r="R976" s="290"/>
      <c r="S976" s="290"/>
      <c r="T976" s="290"/>
      <c r="U976" s="290"/>
      <c r="V976" s="290"/>
      <c r="W976" s="290"/>
      <c r="X976" s="290"/>
      <c r="Y976" s="290"/>
      <c r="Z976" s="290"/>
      <c r="AA976" s="290"/>
      <c r="AB976" s="290"/>
      <c r="AC976" s="290"/>
      <c r="AD976" s="290"/>
      <c r="AE976" s="290"/>
      <c r="AF976" s="290"/>
      <c r="AG976" s="290"/>
      <c r="AH976" s="290"/>
    </row>
    <row r="977" ht="15.75" customHeight="1">
      <c r="A977" s="290"/>
      <c r="B977" s="290"/>
      <c r="C977" s="291"/>
      <c r="D977" s="290"/>
      <c r="E977" s="292"/>
      <c r="F977" s="290"/>
      <c r="G977" s="292"/>
      <c r="H977" s="290"/>
      <c r="I977" s="292"/>
      <c r="J977" s="290"/>
      <c r="K977" s="292"/>
      <c r="L977" s="290"/>
      <c r="M977" s="292"/>
      <c r="N977" s="290"/>
      <c r="O977" s="290"/>
      <c r="P977" s="290"/>
      <c r="Q977" s="290"/>
      <c r="R977" s="290"/>
      <c r="S977" s="290"/>
      <c r="T977" s="290"/>
      <c r="U977" s="290"/>
      <c r="V977" s="290"/>
      <c r="W977" s="290"/>
      <c r="X977" s="290"/>
      <c r="Y977" s="290"/>
      <c r="Z977" s="290"/>
      <c r="AA977" s="290"/>
      <c r="AB977" s="290"/>
      <c r="AC977" s="290"/>
      <c r="AD977" s="290"/>
      <c r="AE977" s="290"/>
      <c r="AF977" s="290"/>
      <c r="AG977" s="290"/>
      <c r="AH977" s="290"/>
    </row>
    <row r="978" ht="15.75" customHeight="1">
      <c r="A978" s="290"/>
      <c r="B978" s="290"/>
      <c r="C978" s="291"/>
      <c r="D978" s="290"/>
      <c r="E978" s="292"/>
      <c r="F978" s="290"/>
      <c r="G978" s="292"/>
      <c r="H978" s="290"/>
      <c r="I978" s="292"/>
      <c r="J978" s="290"/>
      <c r="K978" s="292"/>
      <c r="L978" s="290"/>
      <c r="M978" s="292"/>
      <c r="N978" s="290"/>
      <c r="O978" s="290"/>
      <c r="P978" s="290"/>
      <c r="Q978" s="290"/>
      <c r="R978" s="290"/>
      <c r="S978" s="290"/>
      <c r="T978" s="290"/>
      <c r="U978" s="290"/>
      <c r="V978" s="290"/>
      <c r="W978" s="290"/>
      <c r="X978" s="290"/>
      <c r="Y978" s="290"/>
      <c r="Z978" s="290"/>
      <c r="AA978" s="290"/>
      <c r="AB978" s="290"/>
      <c r="AC978" s="290"/>
      <c r="AD978" s="290"/>
      <c r="AE978" s="290"/>
      <c r="AF978" s="290"/>
      <c r="AG978" s="290"/>
      <c r="AH978" s="290"/>
    </row>
    <row r="979" ht="15.75" customHeight="1">
      <c r="A979" s="290"/>
      <c r="B979" s="290"/>
      <c r="C979" s="291"/>
      <c r="D979" s="290"/>
      <c r="E979" s="292"/>
      <c r="F979" s="290"/>
      <c r="G979" s="292"/>
      <c r="H979" s="290"/>
      <c r="I979" s="292"/>
      <c r="J979" s="290"/>
      <c r="K979" s="292"/>
      <c r="L979" s="290"/>
      <c r="M979" s="292"/>
      <c r="N979" s="290"/>
      <c r="O979" s="290"/>
      <c r="P979" s="290"/>
      <c r="Q979" s="290"/>
      <c r="R979" s="290"/>
      <c r="S979" s="290"/>
      <c r="T979" s="290"/>
      <c r="U979" s="290"/>
      <c r="V979" s="290"/>
      <c r="W979" s="290"/>
      <c r="X979" s="290"/>
      <c r="Y979" s="290"/>
      <c r="Z979" s="290"/>
      <c r="AA979" s="290"/>
      <c r="AB979" s="290"/>
      <c r="AC979" s="290"/>
      <c r="AD979" s="290"/>
      <c r="AE979" s="290"/>
      <c r="AF979" s="290"/>
      <c r="AG979" s="290"/>
      <c r="AH979" s="290"/>
    </row>
    <row r="980" ht="15.75" customHeight="1">
      <c r="A980" s="290"/>
      <c r="B980" s="290"/>
      <c r="C980" s="291"/>
      <c r="D980" s="290"/>
      <c r="E980" s="292"/>
      <c r="F980" s="290"/>
      <c r="G980" s="292"/>
      <c r="H980" s="290"/>
      <c r="I980" s="292"/>
      <c r="J980" s="290"/>
      <c r="K980" s="292"/>
      <c r="L980" s="290"/>
      <c r="M980" s="292"/>
      <c r="N980" s="290"/>
      <c r="O980" s="290"/>
      <c r="P980" s="290"/>
      <c r="Q980" s="290"/>
      <c r="R980" s="290"/>
      <c r="S980" s="290"/>
      <c r="T980" s="290"/>
      <c r="U980" s="290"/>
      <c r="V980" s="290"/>
      <c r="W980" s="290"/>
      <c r="X980" s="290"/>
      <c r="Y980" s="290"/>
      <c r="Z980" s="290"/>
      <c r="AA980" s="290"/>
      <c r="AB980" s="290"/>
      <c r="AC980" s="290"/>
      <c r="AD980" s="290"/>
      <c r="AE980" s="290"/>
      <c r="AF980" s="290"/>
      <c r="AG980" s="290"/>
      <c r="AH980" s="290"/>
    </row>
    <row r="981" ht="15.75" customHeight="1">
      <c r="A981" s="290"/>
      <c r="B981" s="290"/>
      <c r="C981" s="291"/>
      <c r="D981" s="290"/>
      <c r="E981" s="292"/>
      <c r="F981" s="290"/>
      <c r="G981" s="292"/>
      <c r="H981" s="290"/>
      <c r="I981" s="292"/>
      <c r="J981" s="290"/>
      <c r="K981" s="292"/>
      <c r="L981" s="290"/>
      <c r="M981" s="292"/>
      <c r="N981" s="290"/>
      <c r="O981" s="290"/>
      <c r="P981" s="290"/>
      <c r="Q981" s="290"/>
      <c r="R981" s="290"/>
      <c r="S981" s="290"/>
      <c r="T981" s="290"/>
      <c r="U981" s="290"/>
      <c r="V981" s="290"/>
      <c r="W981" s="290"/>
      <c r="X981" s="290"/>
      <c r="Y981" s="290"/>
      <c r="Z981" s="290"/>
      <c r="AA981" s="290"/>
      <c r="AB981" s="290"/>
      <c r="AC981" s="290"/>
      <c r="AD981" s="290"/>
      <c r="AE981" s="290"/>
      <c r="AF981" s="290"/>
      <c r="AG981" s="290"/>
      <c r="AH981" s="290"/>
    </row>
    <row r="982" ht="15.75" customHeight="1">
      <c r="A982" s="290"/>
      <c r="B982" s="290"/>
      <c r="C982" s="291"/>
      <c r="D982" s="290"/>
      <c r="E982" s="292"/>
      <c r="F982" s="290"/>
      <c r="G982" s="292"/>
      <c r="H982" s="290"/>
      <c r="I982" s="292"/>
      <c r="J982" s="290"/>
      <c r="K982" s="292"/>
      <c r="L982" s="290"/>
      <c r="M982" s="292"/>
      <c r="N982" s="290"/>
      <c r="O982" s="290"/>
      <c r="P982" s="290"/>
      <c r="Q982" s="290"/>
      <c r="R982" s="290"/>
      <c r="S982" s="290"/>
      <c r="T982" s="290"/>
      <c r="U982" s="290"/>
      <c r="V982" s="290"/>
      <c r="W982" s="290"/>
      <c r="X982" s="290"/>
      <c r="Y982" s="290"/>
      <c r="Z982" s="290"/>
      <c r="AA982" s="290"/>
      <c r="AB982" s="290"/>
      <c r="AC982" s="290"/>
      <c r="AD982" s="290"/>
      <c r="AE982" s="290"/>
      <c r="AF982" s="290"/>
      <c r="AG982" s="290"/>
      <c r="AH982" s="290"/>
    </row>
    <row r="983" ht="15.75" customHeight="1">
      <c r="A983" s="290"/>
      <c r="B983" s="290"/>
      <c r="C983" s="291"/>
      <c r="D983" s="290"/>
      <c r="E983" s="292"/>
      <c r="F983" s="290"/>
      <c r="G983" s="292"/>
      <c r="H983" s="290"/>
      <c r="I983" s="292"/>
      <c r="J983" s="290"/>
      <c r="K983" s="292"/>
      <c r="L983" s="290"/>
      <c r="M983" s="292"/>
      <c r="N983" s="290"/>
      <c r="O983" s="290"/>
      <c r="P983" s="290"/>
      <c r="Q983" s="290"/>
      <c r="R983" s="290"/>
      <c r="S983" s="290"/>
      <c r="T983" s="290"/>
      <c r="U983" s="290"/>
      <c r="V983" s="290"/>
      <c r="W983" s="290"/>
      <c r="X983" s="290"/>
      <c r="Y983" s="290"/>
      <c r="Z983" s="290"/>
      <c r="AA983" s="290"/>
      <c r="AB983" s="290"/>
      <c r="AC983" s="290"/>
      <c r="AD983" s="290"/>
      <c r="AE983" s="290"/>
      <c r="AF983" s="290"/>
      <c r="AG983" s="290"/>
      <c r="AH983" s="290"/>
    </row>
    <row r="984" ht="15.75" customHeight="1">
      <c r="A984" s="290"/>
      <c r="B984" s="290"/>
      <c r="C984" s="291"/>
      <c r="D984" s="290"/>
      <c r="E984" s="292"/>
      <c r="F984" s="290"/>
      <c r="G984" s="292"/>
      <c r="H984" s="290"/>
      <c r="I984" s="292"/>
      <c r="J984" s="290"/>
      <c r="K984" s="292"/>
      <c r="L984" s="290"/>
      <c r="M984" s="292"/>
      <c r="N984" s="290"/>
      <c r="O984" s="290"/>
      <c r="P984" s="290"/>
      <c r="Q984" s="290"/>
      <c r="R984" s="290"/>
      <c r="S984" s="290"/>
      <c r="T984" s="290"/>
      <c r="U984" s="290"/>
      <c r="V984" s="290"/>
      <c r="W984" s="290"/>
      <c r="X984" s="290"/>
      <c r="Y984" s="290"/>
      <c r="Z984" s="290"/>
      <c r="AA984" s="290"/>
      <c r="AB984" s="290"/>
      <c r="AC984" s="290"/>
      <c r="AD984" s="290"/>
      <c r="AE984" s="290"/>
      <c r="AF984" s="290"/>
      <c r="AG984" s="290"/>
      <c r="AH984" s="290"/>
    </row>
    <row r="985" ht="15.75" customHeight="1">
      <c r="A985" s="290"/>
      <c r="B985" s="290"/>
      <c r="C985" s="291"/>
      <c r="D985" s="290"/>
      <c r="E985" s="292"/>
      <c r="F985" s="290"/>
      <c r="G985" s="292"/>
      <c r="H985" s="290"/>
      <c r="I985" s="292"/>
      <c r="J985" s="290"/>
      <c r="K985" s="292"/>
      <c r="L985" s="290"/>
      <c r="M985" s="292"/>
      <c r="N985" s="290"/>
      <c r="O985" s="290"/>
      <c r="P985" s="290"/>
      <c r="Q985" s="290"/>
      <c r="R985" s="290"/>
      <c r="S985" s="290"/>
      <c r="T985" s="290"/>
      <c r="U985" s="290"/>
      <c r="V985" s="290"/>
      <c r="W985" s="290"/>
      <c r="X985" s="290"/>
      <c r="Y985" s="290"/>
      <c r="Z985" s="290"/>
      <c r="AA985" s="290"/>
      <c r="AB985" s="290"/>
      <c r="AC985" s="290"/>
      <c r="AD985" s="290"/>
      <c r="AE985" s="290"/>
      <c r="AF985" s="290"/>
      <c r="AG985" s="290"/>
      <c r="AH985" s="290"/>
    </row>
    <row r="986" ht="15.75" customHeight="1">
      <c r="A986" s="290"/>
      <c r="B986" s="290"/>
      <c r="C986" s="291"/>
      <c r="D986" s="290"/>
      <c r="E986" s="292"/>
      <c r="F986" s="290"/>
      <c r="G986" s="292"/>
      <c r="H986" s="290"/>
      <c r="I986" s="292"/>
      <c r="J986" s="290"/>
      <c r="K986" s="292"/>
      <c r="L986" s="290"/>
      <c r="M986" s="292"/>
      <c r="N986" s="290"/>
      <c r="O986" s="290"/>
      <c r="P986" s="290"/>
      <c r="Q986" s="290"/>
      <c r="R986" s="290"/>
      <c r="S986" s="290"/>
      <c r="T986" s="290"/>
      <c r="U986" s="290"/>
      <c r="V986" s="290"/>
      <c r="W986" s="290"/>
      <c r="X986" s="290"/>
      <c r="Y986" s="290"/>
      <c r="Z986" s="290"/>
      <c r="AA986" s="290"/>
      <c r="AB986" s="290"/>
      <c r="AC986" s="290"/>
      <c r="AD986" s="290"/>
      <c r="AE986" s="290"/>
      <c r="AF986" s="290"/>
      <c r="AG986" s="290"/>
      <c r="AH986" s="290"/>
    </row>
    <row r="987" ht="15.75" customHeight="1">
      <c r="A987" s="290"/>
      <c r="B987" s="290"/>
      <c r="C987" s="291"/>
      <c r="D987" s="290"/>
      <c r="E987" s="292"/>
      <c r="F987" s="290"/>
      <c r="G987" s="292"/>
      <c r="H987" s="290"/>
      <c r="I987" s="292"/>
      <c r="J987" s="290"/>
      <c r="K987" s="292"/>
      <c r="L987" s="290"/>
      <c r="M987" s="292"/>
      <c r="N987" s="290"/>
      <c r="O987" s="290"/>
      <c r="P987" s="290"/>
      <c r="Q987" s="290"/>
      <c r="R987" s="290"/>
      <c r="S987" s="290"/>
      <c r="T987" s="290"/>
      <c r="U987" s="290"/>
      <c r="V987" s="290"/>
      <c r="W987" s="290"/>
      <c r="X987" s="290"/>
      <c r="Y987" s="290"/>
      <c r="Z987" s="290"/>
      <c r="AA987" s="290"/>
      <c r="AB987" s="290"/>
      <c r="AC987" s="290"/>
      <c r="AD987" s="290"/>
      <c r="AE987" s="290"/>
      <c r="AF987" s="290"/>
      <c r="AG987" s="290"/>
      <c r="AH987" s="290"/>
    </row>
    <row r="988" ht="15.75" customHeight="1">
      <c r="A988" s="290"/>
      <c r="B988" s="290"/>
      <c r="C988" s="291"/>
      <c r="D988" s="290"/>
      <c r="E988" s="292"/>
      <c r="F988" s="290"/>
      <c r="G988" s="292"/>
      <c r="H988" s="290"/>
      <c r="I988" s="292"/>
      <c r="J988" s="290"/>
      <c r="K988" s="292"/>
      <c r="L988" s="290"/>
      <c r="M988" s="292"/>
      <c r="N988" s="290"/>
      <c r="O988" s="290"/>
      <c r="P988" s="290"/>
      <c r="Q988" s="290"/>
      <c r="R988" s="290"/>
      <c r="S988" s="290"/>
      <c r="T988" s="290"/>
      <c r="U988" s="290"/>
      <c r="V988" s="290"/>
      <c r="W988" s="290"/>
      <c r="X988" s="290"/>
      <c r="Y988" s="290"/>
      <c r="Z988" s="290"/>
      <c r="AA988" s="290"/>
      <c r="AB988" s="290"/>
      <c r="AC988" s="290"/>
      <c r="AD988" s="290"/>
      <c r="AE988" s="290"/>
      <c r="AF988" s="290"/>
      <c r="AG988" s="290"/>
      <c r="AH988" s="290"/>
    </row>
    <row r="989" ht="15.75" customHeight="1">
      <c r="A989" s="290"/>
      <c r="B989" s="290"/>
      <c r="C989" s="291"/>
      <c r="D989" s="290"/>
      <c r="E989" s="292"/>
      <c r="F989" s="290"/>
      <c r="G989" s="292"/>
      <c r="H989" s="290"/>
      <c r="I989" s="292"/>
      <c r="J989" s="290"/>
      <c r="K989" s="292"/>
      <c r="L989" s="290"/>
      <c r="M989" s="292"/>
      <c r="N989" s="290"/>
      <c r="O989" s="290"/>
      <c r="P989" s="290"/>
      <c r="Q989" s="290"/>
      <c r="R989" s="290"/>
      <c r="S989" s="290"/>
      <c r="T989" s="290"/>
      <c r="U989" s="290"/>
      <c r="V989" s="290"/>
      <c r="W989" s="290"/>
      <c r="X989" s="290"/>
      <c r="Y989" s="290"/>
      <c r="Z989" s="290"/>
      <c r="AA989" s="290"/>
      <c r="AB989" s="290"/>
      <c r="AC989" s="290"/>
      <c r="AD989" s="290"/>
      <c r="AE989" s="290"/>
      <c r="AF989" s="290"/>
      <c r="AG989" s="290"/>
      <c r="AH989" s="290"/>
    </row>
    <row r="990" ht="15.75" customHeight="1">
      <c r="A990" s="290"/>
      <c r="B990" s="290"/>
      <c r="C990" s="291"/>
      <c r="D990" s="290"/>
      <c r="E990" s="292"/>
      <c r="F990" s="290"/>
      <c r="G990" s="292"/>
      <c r="H990" s="290"/>
      <c r="I990" s="292"/>
      <c r="J990" s="290"/>
      <c r="K990" s="292"/>
      <c r="L990" s="290"/>
      <c r="M990" s="292"/>
      <c r="N990" s="290"/>
      <c r="O990" s="290"/>
      <c r="P990" s="290"/>
      <c r="Q990" s="290"/>
      <c r="R990" s="290"/>
      <c r="S990" s="290"/>
      <c r="T990" s="290"/>
      <c r="U990" s="290"/>
      <c r="V990" s="290"/>
      <c r="W990" s="290"/>
      <c r="X990" s="290"/>
      <c r="Y990" s="290"/>
      <c r="Z990" s="290"/>
      <c r="AA990" s="290"/>
      <c r="AB990" s="290"/>
      <c r="AC990" s="290"/>
      <c r="AD990" s="290"/>
      <c r="AE990" s="290"/>
      <c r="AF990" s="290"/>
      <c r="AG990" s="290"/>
      <c r="AH990" s="290"/>
    </row>
    <row r="991" ht="15.75" customHeight="1">
      <c r="A991" s="290"/>
      <c r="B991" s="290"/>
      <c r="C991" s="291"/>
      <c r="D991" s="290"/>
      <c r="E991" s="292"/>
      <c r="F991" s="290"/>
      <c r="G991" s="292"/>
      <c r="H991" s="290"/>
      <c r="I991" s="292"/>
      <c r="J991" s="290"/>
      <c r="K991" s="292"/>
      <c r="L991" s="290"/>
      <c r="M991" s="292"/>
      <c r="N991" s="290"/>
      <c r="O991" s="290"/>
      <c r="P991" s="290"/>
      <c r="Q991" s="290"/>
      <c r="R991" s="290"/>
      <c r="S991" s="290"/>
      <c r="T991" s="290"/>
      <c r="U991" s="290"/>
      <c r="V991" s="290"/>
      <c r="W991" s="290"/>
      <c r="X991" s="290"/>
      <c r="Y991" s="290"/>
      <c r="Z991" s="290"/>
      <c r="AA991" s="290"/>
      <c r="AB991" s="290"/>
      <c r="AC991" s="290"/>
      <c r="AD991" s="290"/>
      <c r="AE991" s="290"/>
      <c r="AF991" s="290"/>
      <c r="AG991" s="290"/>
      <c r="AH991" s="290"/>
    </row>
    <row r="992" ht="15.75" customHeight="1">
      <c r="A992" s="290"/>
      <c r="B992" s="290"/>
      <c r="C992" s="291"/>
      <c r="D992" s="290"/>
      <c r="E992" s="292"/>
      <c r="F992" s="290"/>
      <c r="G992" s="292"/>
      <c r="H992" s="290"/>
      <c r="I992" s="292"/>
      <c r="J992" s="290"/>
      <c r="K992" s="292"/>
      <c r="L992" s="290"/>
      <c r="M992" s="292"/>
      <c r="N992" s="290"/>
      <c r="O992" s="290"/>
      <c r="P992" s="290"/>
      <c r="Q992" s="290"/>
      <c r="R992" s="290"/>
      <c r="S992" s="290"/>
      <c r="T992" s="290"/>
      <c r="U992" s="290"/>
      <c r="V992" s="290"/>
      <c r="W992" s="290"/>
      <c r="X992" s="290"/>
      <c r="Y992" s="290"/>
      <c r="Z992" s="290"/>
      <c r="AA992" s="290"/>
      <c r="AB992" s="290"/>
      <c r="AC992" s="290"/>
      <c r="AD992" s="290"/>
      <c r="AE992" s="290"/>
      <c r="AF992" s="290"/>
      <c r="AG992" s="290"/>
      <c r="AH992" s="290"/>
    </row>
    <row r="993" ht="15.75" customHeight="1">
      <c r="A993" s="290"/>
      <c r="B993" s="290"/>
      <c r="C993" s="291"/>
      <c r="D993" s="290"/>
      <c r="E993" s="292"/>
      <c r="F993" s="290"/>
      <c r="G993" s="292"/>
      <c r="H993" s="290"/>
      <c r="I993" s="292"/>
      <c r="J993" s="290"/>
      <c r="K993" s="292"/>
      <c r="L993" s="290"/>
      <c r="M993" s="292"/>
      <c r="N993" s="290"/>
      <c r="O993" s="290"/>
      <c r="P993" s="290"/>
      <c r="Q993" s="290"/>
      <c r="R993" s="290"/>
      <c r="S993" s="290"/>
      <c r="T993" s="290"/>
      <c r="U993" s="290"/>
      <c r="V993" s="290"/>
      <c r="W993" s="290"/>
      <c r="X993" s="290"/>
      <c r="Y993" s="290"/>
      <c r="Z993" s="290"/>
      <c r="AA993" s="290"/>
      <c r="AB993" s="290"/>
      <c r="AC993" s="290"/>
      <c r="AD993" s="290"/>
      <c r="AE993" s="290"/>
      <c r="AF993" s="290"/>
      <c r="AG993" s="290"/>
      <c r="AH993" s="290"/>
    </row>
    <row r="994" ht="15.75" customHeight="1">
      <c r="A994" s="290"/>
      <c r="B994" s="290"/>
      <c r="C994" s="291"/>
      <c r="D994" s="290"/>
      <c r="E994" s="292"/>
      <c r="F994" s="290"/>
      <c r="G994" s="292"/>
      <c r="H994" s="290"/>
      <c r="I994" s="292"/>
      <c r="J994" s="290"/>
      <c r="K994" s="292"/>
      <c r="L994" s="290"/>
      <c r="M994" s="292"/>
      <c r="N994" s="290"/>
      <c r="O994" s="290"/>
      <c r="P994" s="290"/>
      <c r="Q994" s="290"/>
      <c r="R994" s="290"/>
      <c r="S994" s="290"/>
      <c r="T994" s="290"/>
      <c r="U994" s="290"/>
      <c r="V994" s="290"/>
      <c r="W994" s="290"/>
      <c r="X994" s="290"/>
      <c r="Y994" s="290"/>
      <c r="Z994" s="290"/>
      <c r="AA994" s="290"/>
      <c r="AB994" s="290"/>
      <c r="AC994" s="290"/>
      <c r="AD994" s="290"/>
      <c r="AE994" s="290"/>
      <c r="AF994" s="290"/>
      <c r="AG994" s="290"/>
      <c r="AH994" s="290"/>
    </row>
    <row r="995" ht="15.75" customHeight="1">
      <c r="A995" s="290"/>
      <c r="B995" s="290"/>
      <c r="C995" s="291"/>
      <c r="D995" s="290"/>
      <c r="E995" s="292"/>
      <c r="F995" s="290"/>
      <c r="G995" s="292"/>
      <c r="H995" s="290"/>
      <c r="I995" s="292"/>
      <c r="J995" s="290"/>
      <c r="K995" s="292"/>
      <c r="L995" s="290"/>
      <c r="M995" s="292"/>
      <c r="N995" s="290"/>
      <c r="O995" s="290"/>
      <c r="P995" s="290"/>
      <c r="Q995" s="290"/>
      <c r="R995" s="290"/>
      <c r="S995" s="290"/>
      <c r="T995" s="290"/>
      <c r="U995" s="290"/>
      <c r="V995" s="290"/>
      <c r="W995" s="290"/>
      <c r="X995" s="290"/>
      <c r="Y995" s="290"/>
      <c r="Z995" s="290"/>
      <c r="AA995" s="290"/>
      <c r="AB995" s="290"/>
      <c r="AC995" s="290"/>
      <c r="AD995" s="290"/>
      <c r="AE995" s="290"/>
      <c r="AF995" s="290"/>
      <c r="AG995" s="290"/>
      <c r="AH995" s="290"/>
    </row>
    <row r="996" ht="15.75" customHeight="1">
      <c r="A996" s="290"/>
      <c r="B996" s="290"/>
      <c r="C996" s="291"/>
      <c r="D996" s="290"/>
      <c r="E996" s="292"/>
      <c r="F996" s="290"/>
      <c r="G996" s="292"/>
      <c r="H996" s="290"/>
      <c r="I996" s="292"/>
      <c r="J996" s="290"/>
      <c r="K996" s="292"/>
      <c r="L996" s="290"/>
      <c r="M996" s="292"/>
      <c r="N996" s="290"/>
      <c r="O996" s="290"/>
      <c r="P996" s="290"/>
      <c r="Q996" s="290"/>
      <c r="R996" s="290"/>
      <c r="S996" s="290"/>
      <c r="T996" s="290"/>
      <c r="U996" s="290"/>
      <c r="V996" s="290"/>
      <c r="W996" s="290"/>
      <c r="X996" s="290"/>
      <c r="Y996" s="290"/>
      <c r="Z996" s="290"/>
      <c r="AA996" s="290"/>
      <c r="AB996" s="290"/>
      <c r="AC996" s="290"/>
      <c r="AD996" s="290"/>
      <c r="AE996" s="290"/>
      <c r="AF996" s="290"/>
      <c r="AG996" s="290"/>
      <c r="AH996" s="290"/>
    </row>
    <row r="997" ht="15.75" customHeight="1">
      <c r="A997" s="290"/>
      <c r="B997" s="290"/>
      <c r="C997" s="291"/>
      <c r="D997" s="290"/>
      <c r="E997" s="292"/>
      <c r="F997" s="290"/>
      <c r="G997" s="292"/>
      <c r="H997" s="290"/>
      <c r="I997" s="292"/>
      <c r="J997" s="290"/>
      <c r="K997" s="292"/>
      <c r="L997" s="290"/>
      <c r="M997" s="292"/>
      <c r="N997" s="290"/>
      <c r="O997" s="290"/>
      <c r="P997" s="290"/>
      <c r="Q997" s="290"/>
      <c r="R997" s="290"/>
      <c r="S997" s="290"/>
      <c r="T997" s="290"/>
      <c r="U997" s="290"/>
      <c r="V997" s="290"/>
      <c r="W997" s="290"/>
      <c r="X997" s="290"/>
      <c r="Y997" s="290"/>
      <c r="Z997" s="290"/>
      <c r="AA997" s="290"/>
      <c r="AB997" s="290"/>
      <c r="AC997" s="290"/>
      <c r="AD997" s="290"/>
      <c r="AE997" s="290"/>
      <c r="AF997" s="290"/>
      <c r="AG997" s="290"/>
      <c r="AH997" s="290"/>
    </row>
    <row r="998" ht="15.75" customHeight="1">
      <c r="A998" s="290"/>
      <c r="B998" s="290"/>
      <c r="C998" s="291"/>
      <c r="D998" s="290"/>
      <c r="E998" s="292"/>
      <c r="F998" s="290"/>
      <c r="G998" s="292"/>
      <c r="H998" s="290"/>
      <c r="I998" s="292"/>
      <c r="J998" s="290"/>
      <c r="K998" s="292"/>
      <c r="L998" s="290"/>
      <c r="M998" s="292"/>
      <c r="N998" s="290"/>
      <c r="O998" s="290"/>
      <c r="P998" s="290"/>
      <c r="Q998" s="290"/>
      <c r="R998" s="290"/>
      <c r="S998" s="290"/>
      <c r="T998" s="290"/>
      <c r="U998" s="290"/>
      <c r="V998" s="290"/>
      <c r="W998" s="290"/>
      <c r="X998" s="290"/>
      <c r="Y998" s="290"/>
      <c r="Z998" s="290"/>
      <c r="AA998" s="290"/>
      <c r="AB998" s="290"/>
      <c r="AC998" s="290"/>
      <c r="AD998" s="290"/>
      <c r="AE998" s="290"/>
      <c r="AF998" s="290"/>
      <c r="AG998" s="290"/>
      <c r="AH998" s="290"/>
    </row>
    <row r="999" ht="15.75" customHeight="1">
      <c r="A999" s="290"/>
      <c r="B999" s="290"/>
      <c r="C999" s="291"/>
      <c r="D999" s="290"/>
      <c r="E999" s="292"/>
      <c r="F999" s="290"/>
      <c r="G999" s="292"/>
      <c r="H999" s="290"/>
      <c r="I999" s="292"/>
      <c r="J999" s="290"/>
      <c r="K999" s="292"/>
      <c r="L999" s="290"/>
      <c r="M999" s="292"/>
      <c r="N999" s="290"/>
      <c r="O999" s="290"/>
      <c r="P999" s="290"/>
      <c r="Q999" s="290"/>
      <c r="R999" s="290"/>
      <c r="S999" s="290"/>
      <c r="T999" s="290"/>
      <c r="U999" s="290"/>
      <c r="V999" s="290"/>
      <c r="W999" s="290"/>
      <c r="X999" s="290"/>
      <c r="Y999" s="290"/>
      <c r="Z999" s="290"/>
      <c r="AA999" s="290"/>
      <c r="AB999" s="290"/>
      <c r="AC999" s="290"/>
      <c r="AD999" s="290"/>
      <c r="AE999" s="290"/>
      <c r="AF999" s="290"/>
      <c r="AG999" s="290"/>
      <c r="AH999" s="290"/>
    </row>
    <row r="1000" ht="15.75" customHeight="1">
      <c r="A1000" s="290"/>
      <c r="B1000" s="290"/>
      <c r="C1000" s="291"/>
      <c r="D1000" s="290"/>
      <c r="E1000" s="292"/>
      <c r="F1000" s="290"/>
      <c r="G1000" s="292"/>
      <c r="H1000" s="290"/>
      <c r="I1000" s="292"/>
      <c r="J1000" s="290"/>
      <c r="K1000" s="292"/>
      <c r="L1000" s="290"/>
      <c r="M1000" s="292"/>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c r="AH1000" s="290"/>
    </row>
  </sheetData>
  <conditionalFormatting sqref="D8">
    <cfRule type="expression" dxfId="0" priority="1">
      <formula>ISNUMBER(FIND("*",#REF!))</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D0D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9.18" defaultRowHeight="15.0"/>
  <cols>
    <col customWidth="1" min="1" max="1" width="8.82"/>
    <col customWidth="1" hidden="1" min="2" max="2" width="8.45"/>
    <col customWidth="1" min="3" max="3" width="35.73"/>
    <col customWidth="1" min="4" max="4" width="15.36"/>
    <col customWidth="1" min="5" max="6" width="12.73"/>
    <col customWidth="1" min="7" max="8" width="8.82"/>
    <col customWidth="1" min="9" max="10" width="10.91"/>
    <col customWidth="1" min="11" max="11" width="11.18"/>
    <col customWidth="1" min="12" max="12" width="12.0"/>
    <col customWidth="1" min="13" max="14" width="13.0"/>
    <col customWidth="1" min="15" max="23" width="8.82"/>
    <col customWidth="1" min="24" max="26" width="8.45"/>
  </cols>
  <sheetData>
    <row r="1" hidden="1">
      <c r="A1" s="306" t="s">
        <v>2023</v>
      </c>
      <c r="B1" s="307"/>
      <c r="C1" s="307"/>
      <c r="D1" s="307"/>
      <c r="E1" s="307"/>
      <c r="F1" s="307"/>
      <c r="G1" s="307"/>
      <c r="H1" s="307"/>
      <c r="I1" s="307"/>
      <c r="J1" s="307"/>
      <c r="K1" s="307"/>
      <c r="L1" s="282"/>
      <c r="M1" s="61"/>
      <c r="N1" s="61"/>
      <c r="O1" s="61"/>
      <c r="P1" s="61"/>
      <c r="Q1" s="282"/>
      <c r="R1" s="282"/>
      <c r="S1" s="282"/>
      <c r="T1" s="282"/>
      <c r="U1" s="282"/>
      <c r="V1" s="282"/>
      <c r="W1" s="61"/>
      <c r="X1" s="61"/>
      <c r="Y1" s="61"/>
      <c r="Z1" s="61"/>
    </row>
    <row r="2">
      <c r="A2" s="308" t="s">
        <v>706</v>
      </c>
      <c r="B2" s="308" t="s">
        <v>2024</v>
      </c>
      <c r="C2" s="308" t="s">
        <v>646</v>
      </c>
      <c r="D2" s="308" t="s">
        <v>715</v>
      </c>
      <c r="E2" s="308" t="s">
        <v>716</v>
      </c>
      <c r="F2" s="308" t="s">
        <v>2025</v>
      </c>
      <c r="G2" s="308" t="s">
        <v>648</v>
      </c>
      <c r="H2" s="308" t="s">
        <v>649</v>
      </c>
      <c r="I2" s="308" t="s">
        <v>650</v>
      </c>
      <c r="J2" s="308" t="s">
        <v>651</v>
      </c>
      <c r="K2" s="308" t="s">
        <v>2026</v>
      </c>
      <c r="L2" s="308" t="s">
        <v>2027</v>
      </c>
      <c r="M2" s="308" t="s">
        <v>2028</v>
      </c>
      <c r="N2" s="308" t="s">
        <v>2029</v>
      </c>
      <c r="O2" s="308" t="s">
        <v>2030</v>
      </c>
      <c r="P2" s="308" t="s">
        <v>2031</v>
      </c>
      <c r="Q2" s="309" t="s">
        <v>2032</v>
      </c>
      <c r="R2" s="309" t="s">
        <v>2033</v>
      </c>
      <c r="S2" s="309" t="s">
        <v>2034</v>
      </c>
      <c r="T2" s="309" t="s">
        <v>2035</v>
      </c>
      <c r="U2" s="309" t="s">
        <v>2036</v>
      </c>
      <c r="V2" s="309" t="s">
        <v>2037</v>
      </c>
      <c r="W2" s="61"/>
      <c r="X2" s="61"/>
      <c r="Y2" s="61"/>
      <c r="Z2" s="61"/>
    </row>
    <row r="3">
      <c r="A3" s="282" t="str">
        <f>Questions!$A3</f>
        <v>GNRL-01</v>
      </c>
      <c r="B3" s="282" t="str">
        <f t="shared" ref="B3:B333" si="1">LEFT(A3,4)</f>
        <v>GNRL</v>
      </c>
      <c r="C3" s="282" t="str">
        <f>VLOOKUP($A3,Questions!$A$3:$L$333,2,0)&amp;""</f>
        <v>Solution Provider Name</v>
      </c>
      <c r="D3" s="282" t="str">
        <f>VLOOKUP($A3,Questions!$A$3:$L$333,11,0)&amp;""</f>
        <v>NA</v>
      </c>
      <c r="E3" s="282" t="str">
        <f>VLOOKUP($A3,Questions!$A$3:$L$333,12,0)&amp;""</f>
        <v>Not Scored</v>
      </c>
      <c r="F3" s="282" t="str">
        <f>VLOOKUP($A3,'Institution Evaluation'!$A$56:$K$346,3,0)&amp;""</f>
        <v>CoGrader</v>
      </c>
      <c r="G3" s="282" t="str">
        <f>VLOOKUP($A3,'Institution Evaluation'!$A$56:$K$346,7,0)&amp;""</f>
        <v>Not scored</v>
      </c>
      <c r="H3" s="282" t="str">
        <f>VLOOKUP($A3,'Institution Evaluation'!$A$56:$K$346,8,0)&amp;""</f>
        <v/>
      </c>
      <c r="I3" s="282" t="str">
        <f>VLOOKUP($A3,'Institution Evaluation'!$A$56:$K$346,9,0)&amp;""</f>
        <v/>
      </c>
      <c r="J3" s="282" t="str">
        <f>VLOOKUP($A3,'Institution Evaluation'!$A$56:$K$346,10,0)&amp;""</f>
        <v/>
      </c>
      <c r="K3" s="282">
        <f t="shared" ref="K3:K333" si="2">IF($I3="Critical Importance",20,IF($I3="Minor Importance",5,10))</f>
        <v>10</v>
      </c>
      <c r="L3" s="282" t="str">
        <f>IF($E3="Not Scored", "N/A",IF(AND($D3='Auto Responses'!$J$27,$H3=""),"N/A",IF(AND($D3='Auto Responses'!$J$27,$H3='Auto Responses'!$J$7),1,IF(AND($D3='Auto Responses'!$J$27,$H3='Auto Responses'!$J$8),0,IF(OR($F3=$G3,$H3='Auto Responses'!$J$7),1,0)))))</f>
        <v>N/A</v>
      </c>
      <c r="M3" s="282" t="str">
        <f>VLOOKUP($A3,'Institution Evaluation'!$A$56:$K$346,10,0)&amp;""</f>
        <v/>
      </c>
      <c r="N3" s="282">
        <f t="shared" ref="N3:N333" si="3">IF($J3="Critical Importance",1,IF(AND($J3="",$I3="Critical Importance"),1,0))</f>
        <v>0</v>
      </c>
      <c r="O3" s="282" t="str">
        <f t="shared" ref="O3:O31" si="4">IF($E3="Not Scored","N/A",IF($J3="",$K3,IF($J3="Minor Importance",5,IF($J3="Standard Importance",10,IF($J3="Critical Importance",20,0)))))</f>
        <v>N/A</v>
      </c>
      <c r="P3" s="282" t="str">
        <f t="shared" ref="P3:P333" si="5">IF(OR($O3="N/A",$L3="N/A"),"N/A",$O3*$L3)</f>
        <v>N/A</v>
      </c>
      <c r="Q3" s="282">
        <f t="shared" ref="Q3:Q333" si="6">IF(M3="TRUE",1,0)</f>
        <v>0</v>
      </c>
      <c r="R3" s="282">
        <f>Q3</f>
        <v>0</v>
      </c>
      <c r="S3" s="282">
        <f t="shared" ref="S3:S333" si="7">IF(Q3=0,0,R3)</f>
        <v>0</v>
      </c>
      <c r="T3" s="282">
        <f t="shared" ref="T3:T333" si="8">IF(N3=1,1,0)</f>
        <v>0</v>
      </c>
      <c r="U3" s="282">
        <f>T3</f>
        <v>0</v>
      </c>
      <c r="V3" s="282">
        <f t="shared" ref="V3:V333" si="9">IF(T3=0,0,U3)</f>
        <v>0</v>
      </c>
      <c r="W3" s="61"/>
      <c r="X3" s="61"/>
      <c r="Y3" s="61"/>
      <c r="Z3" s="61"/>
    </row>
    <row r="4">
      <c r="A4" s="282" t="str">
        <f>Questions!$A4</f>
        <v>GNRL-02</v>
      </c>
      <c r="B4" s="282" t="str">
        <f t="shared" si="1"/>
        <v>GNRL</v>
      </c>
      <c r="C4" s="282" t="str">
        <f>VLOOKUP($A4,Questions!$A$3:$L$333,2,0)&amp;""</f>
        <v>Solution Name</v>
      </c>
      <c r="D4" s="282" t="str">
        <f>VLOOKUP($A4,Questions!$A$3:$L$333,11,0)&amp;""</f>
        <v>NA</v>
      </c>
      <c r="E4" s="282" t="str">
        <f>VLOOKUP($A4,Questions!$A$3:$L$333,12,0)&amp;""</f>
        <v>Not Scored</v>
      </c>
      <c r="F4" s="282" t="str">
        <f>VLOOKUP($A4,'Institution Evaluation'!$A$56:$K$346,3,0)&amp;""</f>
        <v>CoGrader</v>
      </c>
      <c r="G4" s="282" t="str">
        <f>VLOOKUP($A4,'Institution Evaluation'!$A$56:$K$346,7,0)&amp;""</f>
        <v>Not scored</v>
      </c>
      <c r="H4" s="282" t="str">
        <f>VLOOKUP($A4,'Institution Evaluation'!$A$56:$K$346,8,0)&amp;""</f>
        <v/>
      </c>
      <c r="I4" s="282" t="str">
        <f>VLOOKUP($A4,'Institution Evaluation'!$A$56:$K$346,9,0)&amp;""</f>
        <v/>
      </c>
      <c r="J4" s="282" t="str">
        <f>VLOOKUP($A4,'Institution Evaluation'!$A$56:$K$346,10,0)&amp;""</f>
        <v/>
      </c>
      <c r="K4" s="282">
        <f t="shared" si="2"/>
        <v>10</v>
      </c>
      <c r="L4" s="282" t="str">
        <f>IF($E4="Not Scored", "N/A",IF(AND($D4='Auto Responses'!$J$27,$H4=""),"N/A",IF(AND($D4='Auto Responses'!$J$27,$H4='Auto Responses'!$J$7),1,IF(AND($D4='Auto Responses'!$J$27,$H4='Auto Responses'!$J$8),0,IF(OR($F4=$G4,$H4='Auto Responses'!$J$7),1,0)))))</f>
        <v>N/A</v>
      </c>
      <c r="M4" s="282" t="str">
        <f>VLOOKUP($A4,'Institution Evaluation'!$A$56:$K$346,10,0)&amp;""</f>
        <v/>
      </c>
      <c r="N4" s="282">
        <f t="shared" si="3"/>
        <v>0</v>
      </c>
      <c r="O4" s="282" t="str">
        <f t="shared" si="4"/>
        <v>N/A</v>
      </c>
      <c r="P4" s="282" t="str">
        <f t="shared" si="5"/>
        <v>N/A</v>
      </c>
      <c r="Q4" s="282">
        <f t="shared" si="6"/>
        <v>0</v>
      </c>
      <c r="R4" s="282">
        <f t="shared" ref="R4:R333" si="10">R3+Q4</f>
        <v>0</v>
      </c>
      <c r="S4" s="282">
        <f t="shared" si="7"/>
        <v>0</v>
      </c>
      <c r="T4" s="282">
        <f t="shared" si="8"/>
        <v>0</v>
      </c>
      <c r="U4" s="282">
        <f t="shared" ref="U4:U333" si="11">U3+T4</f>
        <v>0</v>
      </c>
      <c r="V4" s="282">
        <f t="shared" si="9"/>
        <v>0</v>
      </c>
      <c r="W4" s="61"/>
      <c r="X4" s="61"/>
      <c r="Y4" s="61"/>
      <c r="Z4" s="61"/>
    </row>
    <row r="5">
      <c r="A5" s="282" t="str">
        <f>Questions!$A5</f>
        <v>GNRL-03</v>
      </c>
      <c r="B5" s="282" t="str">
        <f t="shared" si="1"/>
        <v>GNRL</v>
      </c>
      <c r="C5" s="282" t="str">
        <f>VLOOKUP($A5,Questions!$A$3:$L$333,2,0)&amp;""</f>
        <v>Solution Description</v>
      </c>
      <c r="D5" s="282" t="str">
        <f>VLOOKUP($A5,Questions!$A$3:$L$333,11,0)&amp;""</f>
        <v>NA</v>
      </c>
      <c r="E5" s="282" t="str">
        <f>VLOOKUP($A5,Questions!$A$3:$L$333,12,0)&amp;""</f>
        <v>Not Scored</v>
      </c>
      <c r="F5" s="282" t="str">
        <f>VLOOKUP($A5,'Institution Evaluation'!$A$56:$K$346,3,0)&amp;""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G5" s="282" t="str">
        <f>VLOOKUP($A5,'Institution Evaluation'!$A$56:$K$346,7,0)&amp;""</f>
        <v>Not scored</v>
      </c>
      <c r="H5" s="282" t="str">
        <f>VLOOKUP($A5,'Institution Evaluation'!$A$56:$K$346,8,0)&amp;""</f>
        <v/>
      </c>
      <c r="I5" s="282" t="str">
        <f>VLOOKUP($A5,'Institution Evaluation'!$A$56:$K$346,9,0)&amp;""</f>
        <v/>
      </c>
      <c r="J5" s="282" t="str">
        <f>VLOOKUP($A5,'Institution Evaluation'!$A$56:$K$346,10,0)&amp;""</f>
        <v/>
      </c>
      <c r="K5" s="282">
        <f t="shared" si="2"/>
        <v>10</v>
      </c>
      <c r="L5" s="282" t="str">
        <f>IF($E5="Not Scored", "N/A",IF(AND($D5='Auto Responses'!$J$27,$H5=""),"N/A",IF(AND($D5='Auto Responses'!$J$27,$H5='Auto Responses'!$J$7),1,IF(AND($D5='Auto Responses'!$J$27,$H5='Auto Responses'!$J$8),0,IF(OR($F5=$G5,$H5='Auto Responses'!$J$7),1,0)))))</f>
        <v>N/A</v>
      </c>
      <c r="M5" s="282" t="str">
        <f>VLOOKUP($A5,'Institution Evaluation'!$A$56:$K$346,10,0)&amp;""</f>
        <v/>
      </c>
      <c r="N5" s="282">
        <f t="shared" si="3"/>
        <v>0</v>
      </c>
      <c r="O5" s="282" t="str">
        <f t="shared" si="4"/>
        <v>N/A</v>
      </c>
      <c r="P5" s="282" t="str">
        <f t="shared" si="5"/>
        <v>N/A</v>
      </c>
      <c r="Q5" s="282">
        <f t="shared" si="6"/>
        <v>0</v>
      </c>
      <c r="R5" s="282">
        <f t="shared" si="10"/>
        <v>0</v>
      </c>
      <c r="S5" s="282">
        <f t="shared" si="7"/>
        <v>0</v>
      </c>
      <c r="T5" s="282">
        <f t="shared" si="8"/>
        <v>0</v>
      </c>
      <c r="U5" s="282">
        <f t="shared" si="11"/>
        <v>0</v>
      </c>
      <c r="V5" s="282">
        <f t="shared" si="9"/>
        <v>0</v>
      </c>
      <c r="W5" s="61"/>
      <c r="X5" s="61"/>
      <c r="Y5" s="61"/>
      <c r="Z5" s="61"/>
    </row>
    <row r="6">
      <c r="A6" s="282" t="str">
        <f>Questions!$A6</f>
        <v>GNRL-04</v>
      </c>
      <c r="B6" s="282" t="str">
        <f t="shared" si="1"/>
        <v>GNRL</v>
      </c>
      <c r="C6" s="282" t="str">
        <f>VLOOKUP($A6,Questions!$A$3:$L$333,2,0)&amp;""</f>
        <v>Solution Provider Contact Name</v>
      </c>
      <c r="D6" s="282" t="str">
        <f>VLOOKUP($A6,Questions!$A$3:$L$333,11,0)&amp;""</f>
        <v>NA</v>
      </c>
      <c r="E6" s="282" t="str">
        <f>VLOOKUP($A6,Questions!$A$3:$L$333,12,0)&amp;""</f>
        <v>Not Scored</v>
      </c>
      <c r="F6" s="282" t="str">
        <f>VLOOKUP($A6,'Institution Evaluation'!$A$56:$K$346,3,0)&amp;""</f>
        <v>Gil Quadros Flores</v>
      </c>
      <c r="G6" s="282" t="str">
        <f>VLOOKUP($A6,'Institution Evaluation'!$A$56:$K$346,7,0)&amp;""</f>
        <v>Not scored</v>
      </c>
      <c r="H6" s="282" t="str">
        <f>VLOOKUP($A6,'Institution Evaluation'!$A$56:$K$346,8,0)&amp;""</f>
        <v/>
      </c>
      <c r="I6" s="282" t="str">
        <f>VLOOKUP($A6,'Institution Evaluation'!$A$56:$K$346,9,0)&amp;""</f>
        <v/>
      </c>
      <c r="J6" s="282" t="str">
        <f>VLOOKUP($A6,'Institution Evaluation'!$A$56:$K$346,10,0)&amp;""</f>
        <v/>
      </c>
      <c r="K6" s="282">
        <f t="shared" si="2"/>
        <v>10</v>
      </c>
      <c r="L6" s="282" t="str">
        <f>IF($E6="Not Scored", "N/A",IF(AND($D6='Auto Responses'!$J$27,$H6=""),"N/A",IF(AND($D6='Auto Responses'!$J$27,$H6='Auto Responses'!$J$7),1,IF(AND($D6='Auto Responses'!$J$27,$H6='Auto Responses'!$J$8),0,IF(OR($F6=$G6,$H6='Auto Responses'!$J$7),1,0)))))</f>
        <v>N/A</v>
      </c>
      <c r="M6" s="282" t="str">
        <f>VLOOKUP($A6,'Institution Evaluation'!$A$56:$K$346,10,0)&amp;""</f>
        <v/>
      </c>
      <c r="N6" s="282">
        <f t="shared" si="3"/>
        <v>0</v>
      </c>
      <c r="O6" s="282" t="str">
        <f t="shared" si="4"/>
        <v>N/A</v>
      </c>
      <c r="P6" s="282" t="str">
        <f t="shared" si="5"/>
        <v>N/A</v>
      </c>
      <c r="Q6" s="282">
        <f t="shared" si="6"/>
        <v>0</v>
      </c>
      <c r="R6" s="282">
        <f t="shared" si="10"/>
        <v>0</v>
      </c>
      <c r="S6" s="282">
        <f t="shared" si="7"/>
        <v>0</v>
      </c>
      <c r="T6" s="282">
        <f t="shared" si="8"/>
        <v>0</v>
      </c>
      <c r="U6" s="282">
        <f t="shared" si="11"/>
        <v>0</v>
      </c>
      <c r="V6" s="282">
        <f t="shared" si="9"/>
        <v>0</v>
      </c>
      <c r="W6" s="61"/>
      <c r="X6" s="61"/>
      <c r="Y6" s="61"/>
      <c r="Z6" s="61"/>
    </row>
    <row r="7">
      <c r="A7" s="282" t="str">
        <f>Questions!$A7</f>
        <v>GNRL-05</v>
      </c>
      <c r="B7" s="282" t="str">
        <f t="shared" si="1"/>
        <v>GNRL</v>
      </c>
      <c r="C7" s="282" t="str">
        <f>VLOOKUP($A7,Questions!$A$3:$L$333,2,0)&amp;""</f>
        <v>Solution Provider Contact Title</v>
      </c>
      <c r="D7" s="282" t="str">
        <f>VLOOKUP($A7,Questions!$A$3:$L$333,11,0)&amp;""</f>
        <v>NA</v>
      </c>
      <c r="E7" s="282" t="str">
        <f>VLOOKUP($A7,Questions!$A$3:$L$333,12,0)&amp;""</f>
        <v>Not Scored</v>
      </c>
      <c r="F7" s="282" t="str">
        <f>VLOOKUP($A7,'Institution Evaluation'!$A$56:$K$346,3,0)&amp;""</f>
        <v>CEO</v>
      </c>
      <c r="G7" s="282" t="str">
        <f>VLOOKUP($A7,'Institution Evaluation'!$A$56:$K$346,7,0)&amp;""</f>
        <v>Not scored</v>
      </c>
      <c r="H7" s="282" t="str">
        <f>VLOOKUP($A7,'Institution Evaluation'!$A$56:$K$346,8,0)&amp;""</f>
        <v/>
      </c>
      <c r="I7" s="282" t="str">
        <f>VLOOKUP($A7,'Institution Evaluation'!$A$56:$K$346,9,0)&amp;""</f>
        <v/>
      </c>
      <c r="J7" s="282" t="str">
        <f>VLOOKUP($A7,'Institution Evaluation'!$A$56:$K$346,10,0)&amp;""</f>
        <v/>
      </c>
      <c r="K7" s="282">
        <f t="shared" si="2"/>
        <v>10</v>
      </c>
      <c r="L7" s="282" t="str">
        <f>IF($E7="Not Scored", "N/A",IF(AND($D7='Auto Responses'!$J$27,$H7=""),"N/A",IF(AND($D7='Auto Responses'!$J$27,$H7='Auto Responses'!$J$7),1,IF(AND($D7='Auto Responses'!$J$27,$H7='Auto Responses'!$J$8),0,IF(OR($F7=$G7,$H7='Auto Responses'!$J$7),1,0)))))</f>
        <v>N/A</v>
      </c>
      <c r="M7" s="282" t="str">
        <f>VLOOKUP($A7,'Institution Evaluation'!$A$56:$K$346,10,0)&amp;""</f>
        <v/>
      </c>
      <c r="N7" s="282">
        <f t="shared" si="3"/>
        <v>0</v>
      </c>
      <c r="O7" s="282" t="str">
        <f t="shared" si="4"/>
        <v>N/A</v>
      </c>
      <c r="P7" s="282" t="str">
        <f t="shared" si="5"/>
        <v>N/A</v>
      </c>
      <c r="Q7" s="282">
        <f t="shared" si="6"/>
        <v>0</v>
      </c>
      <c r="R7" s="282">
        <f t="shared" si="10"/>
        <v>0</v>
      </c>
      <c r="S7" s="282">
        <f t="shared" si="7"/>
        <v>0</v>
      </c>
      <c r="T7" s="282">
        <f t="shared" si="8"/>
        <v>0</v>
      </c>
      <c r="U7" s="282">
        <f t="shared" si="11"/>
        <v>0</v>
      </c>
      <c r="V7" s="282">
        <f t="shared" si="9"/>
        <v>0</v>
      </c>
      <c r="W7" s="61"/>
      <c r="X7" s="61"/>
      <c r="Y7" s="61"/>
      <c r="Z7" s="61"/>
    </row>
    <row r="8">
      <c r="A8" s="282" t="str">
        <f>Questions!$A8</f>
        <v>GNRL-06</v>
      </c>
      <c r="B8" s="282" t="str">
        <f t="shared" si="1"/>
        <v>GNRL</v>
      </c>
      <c r="C8" s="282" t="str">
        <f>VLOOKUP($A8,Questions!$A$3:$L$333,2,0)&amp;""</f>
        <v>Solution Provider Contact Email</v>
      </c>
      <c r="D8" s="282" t="str">
        <f>VLOOKUP($A8,Questions!$A$3:$L$333,11,0)&amp;""</f>
        <v>NA</v>
      </c>
      <c r="E8" s="282" t="str">
        <f>VLOOKUP($A8,Questions!$A$3:$L$333,12,0)&amp;""</f>
        <v>Not Scored</v>
      </c>
      <c r="F8" s="282" t="str">
        <f>VLOOKUP($A8,'Institution Evaluation'!$A$56:$K$346,3,0)&amp;""</f>
        <v>partnerships@cograder.com</v>
      </c>
      <c r="G8" s="282" t="str">
        <f>VLOOKUP($A8,'Institution Evaluation'!$A$56:$K$346,7,0)&amp;""</f>
        <v>Not scored</v>
      </c>
      <c r="H8" s="282" t="str">
        <f>VLOOKUP($A8,'Institution Evaluation'!$A$56:$K$346,8,0)&amp;""</f>
        <v/>
      </c>
      <c r="I8" s="282" t="str">
        <f>VLOOKUP($A8,'Institution Evaluation'!$A$56:$K$346,9,0)&amp;""</f>
        <v/>
      </c>
      <c r="J8" s="282" t="str">
        <f>VLOOKUP($A8,'Institution Evaluation'!$A$56:$K$346,10,0)&amp;""</f>
        <v/>
      </c>
      <c r="K8" s="282">
        <f t="shared" si="2"/>
        <v>10</v>
      </c>
      <c r="L8" s="282" t="str">
        <f>IF($E8="Not Scored", "N/A",IF(AND($D8='Auto Responses'!$J$27,$H8=""),"N/A",IF(AND($D8='Auto Responses'!$J$27,$H8='Auto Responses'!$J$7),1,IF(AND($D8='Auto Responses'!$J$27,$H8='Auto Responses'!$J$8),0,IF(OR($F8=$G8,$H8='Auto Responses'!$J$7),1,0)))))</f>
        <v>N/A</v>
      </c>
      <c r="M8" s="282" t="str">
        <f>VLOOKUP($A8,'Institution Evaluation'!$A$56:$K$346,10,0)&amp;""</f>
        <v/>
      </c>
      <c r="N8" s="282">
        <f t="shared" si="3"/>
        <v>0</v>
      </c>
      <c r="O8" s="282" t="str">
        <f t="shared" si="4"/>
        <v>N/A</v>
      </c>
      <c r="P8" s="282" t="str">
        <f t="shared" si="5"/>
        <v>N/A</v>
      </c>
      <c r="Q8" s="282">
        <f t="shared" si="6"/>
        <v>0</v>
      </c>
      <c r="R8" s="282">
        <f t="shared" si="10"/>
        <v>0</v>
      </c>
      <c r="S8" s="282">
        <f t="shared" si="7"/>
        <v>0</v>
      </c>
      <c r="T8" s="282">
        <f t="shared" si="8"/>
        <v>0</v>
      </c>
      <c r="U8" s="282">
        <f t="shared" si="11"/>
        <v>0</v>
      </c>
      <c r="V8" s="282">
        <f t="shared" si="9"/>
        <v>0</v>
      </c>
      <c r="W8" s="61"/>
      <c r="X8" s="61"/>
      <c r="Y8" s="61"/>
      <c r="Z8" s="61"/>
    </row>
    <row r="9">
      <c r="A9" s="282" t="str">
        <f>Questions!$A9</f>
        <v>GNRL-07</v>
      </c>
      <c r="B9" s="282" t="str">
        <f t="shared" si="1"/>
        <v>GNRL</v>
      </c>
      <c r="C9" s="282" t="str">
        <f>VLOOKUP($A9,Questions!$A$3:$L$333,2,0)&amp;""</f>
        <v>Solution Provider Contact Phone Number</v>
      </c>
      <c r="D9" s="282" t="str">
        <f>VLOOKUP($A9,Questions!$A$3:$L$333,11,0)&amp;""</f>
        <v>NA</v>
      </c>
      <c r="E9" s="282" t="str">
        <f>VLOOKUP($A9,Questions!$A$3:$L$333,12,0)&amp;""</f>
        <v>Not Scored</v>
      </c>
      <c r="F9" s="282" t="str">
        <f>VLOOKUP($A9,'Institution Evaluation'!$A$56:$K$346,3,0)&amp;""</f>
        <v>(650) 488-7789</v>
      </c>
      <c r="G9" s="282" t="str">
        <f>VLOOKUP($A9,'Institution Evaluation'!$A$56:$K$346,7,0)&amp;""</f>
        <v>Not scored</v>
      </c>
      <c r="H9" s="282" t="str">
        <f>VLOOKUP($A9,'Institution Evaluation'!$A$56:$K$346,8,0)&amp;""</f>
        <v/>
      </c>
      <c r="I9" s="282" t="str">
        <f>VLOOKUP($A9,'Institution Evaluation'!$A$56:$K$346,9,0)&amp;""</f>
        <v/>
      </c>
      <c r="J9" s="282" t="str">
        <f>VLOOKUP($A9,'Institution Evaluation'!$A$56:$K$346,10,0)&amp;""</f>
        <v/>
      </c>
      <c r="K9" s="282">
        <f t="shared" si="2"/>
        <v>10</v>
      </c>
      <c r="L9" s="282" t="str">
        <f>IF($E9="Not Scored", "N/A",IF(AND($D9='Auto Responses'!$J$27,$H9=""),"N/A",IF(AND($D9='Auto Responses'!$J$27,$H9='Auto Responses'!$J$7),1,IF(AND($D9='Auto Responses'!$J$27,$H9='Auto Responses'!$J$8),0,IF(OR($F9=$G9,$H9='Auto Responses'!$J$7),1,0)))))</f>
        <v>N/A</v>
      </c>
      <c r="M9" s="282" t="str">
        <f>VLOOKUP($A9,'Institution Evaluation'!$A$56:$K$346,10,0)&amp;""</f>
        <v/>
      </c>
      <c r="N9" s="282">
        <f t="shared" si="3"/>
        <v>0</v>
      </c>
      <c r="O9" s="282" t="str">
        <f t="shared" si="4"/>
        <v>N/A</v>
      </c>
      <c r="P9" s="282" t="str">
        <f t="shared" si="5"/>
        <v>N/A</v>
      </c>
      <c r="Q9" s="282">
        <f t="shared" si="6"/>
        <v>0</v>
      </c>
      <c r="R9" s="282">
        <f t="shared" si="10"/>
        <v>0</v>
      </c>
      <c r="S9" s="282">
        <f t="shared" si="7"/>
        <v>0</v>
      </c>
      <c r="T9" s="282">
        <f t="shared" si="8"/>
        <v>0</v>
      </c>
      <c r="U9" s="282">
        <f t="shared" si="11"/>
        <v>0</v>
      </c>
      <c r="V9" s="282">
        <f t="shared" si="9"/>
        <v>0</v>
      </c>
      <c r="W9" s="61"/>
      <c r="X9" s="61"/>
      <c r="Y9" s="61"/>
      <c r="Z9" s="61"/>
    </row>
    <row r="10">
      <c r="A10" s="282" t="str">
        <f>Questions!$A10</f>
        <v>GNRL-08</v>
      </c>
      <c r="B10" s="282" t="str">
        <f t="shared" si="1"/>
        <v>GNRL</v>
      </c>
      <c r="C10" s="282" t="str">
        <f>VLOOKUP($A10,Questions!$A$3:$L$333,2,0)&amp;""</f>
        <v>Country of Company Headquarters</v>
      </c>
      <c r="D10" s="282" t="str">
        <f>VLOOKUP($A10,Questions!$A$3:$L$333,11,0)&amp;""</f>
        <v>NA</v>
      </c>
      <c r="E10" s="282" t="str">
        <f>VLOOKUP($A10,Questions!$A$3:$L$333,12,0)&amp;""</f>
        <v>Not Scored</v>
      </c>
      <c r="F10" s="282" t="str">
        <f>VLOOKUP($A10,'Institution Evaluation'!$A$56:$K$346,3,0)&amp;""</f>
        <v>USA</v>
      </c>
      <c r="G10" s="282" t="str">
        <f>VLOOKUP($A10,'Institution Evaluation'!$A$56:$K$346,7,0)&amp;""</f>
        <v>Not scored</v>
      </c>
      <c r="H10" s="282" t="str">
        <f>VLOOKUP($A10,'Institution Evaluation'!$A$56:$K$346,8,0)&amp;""</f>
        <v/>
      </c>
      <c r="I10" s="282" t="str">
        <f>VLOOKUP($A10,'Institution Evaluation'!$A$56:$K$346,9,0)&amp;""</f>
        <v/>
      </c>
      <c r="J10" s="282" t="str">
        <f>VLOOKUP($A10,'Institution Evaluation'!$A$56:$K$346,10,0)&amp;""</f>
        <v/>
      </c>
      <c r="K10" s="282">
        <f t="shared" si="2"/>
        <v>10</v>
      </c>
      <c r="L10" s="282" t="str">
        <f>IF($E10="Not Scored", "N/A",IF(AND($D10='Auto Responses'!$J$27,$H10=""),"N/A",IF(AND($D10='Auto Responses'!$J$27,$H10='Auto Responses'!$J$7),1,IF(AND($D10='Auto Responses'!$J$27,$H10='Auto Responses'!$J$8),0,IF(OR($F10=$G10,$H10='Auto Responses'!$J$7),1,0)))))</f>
        <v>N/A</v>
      </c>
      <c r="M10" s="282" t="str">
        <f>VLOOKUP($A10,'Institution Evaluation'!$A$56:$K$346,10,0)&amp;""</f>
        <v/>
      </c>
      <c r="N10" s="282">
        <f t="shared" si="3"/>
        <v>0</v>
      </c>
      <c r="O10" s="282" t="str">
        <f t="shared" si="4"/>
        <v>N/A</v>
      </c>
      <c r="P10" s="282" t="str">
        <f t="shared" si="5"/>
        <v>N/A</v>
      </c>
      <c r="Q10" s="282">
        <f t="shared" si="6"/>
        <v>0</v>
      </c>
      <c r="R10" s="282">
        <f t="shared" si="10"/>
        <v>0</v>
      </c>
      <c r="S10" s="282">
        <f t="shared" si="7"/>
        <v>0</v>
      </c>
      <c r="T10" s="282">
        <f t="shared" si="8"/>
        <v>0</v>
      </c>
      <c r="U10" s="282">
        <f t="shared" si="11"/>
        <v>0</v>
      </c>
      <c r="V10" s="282">
        <f t="shared" si="9"/>
        <v>0</v>
      </c>
      <c r="W10" s="61"/>
      <c r="X10" s="61"/>
      <c r="Y10" s="61"/>
      <c r="Z10" s="61"/>
    </row>
    <row r="11">
      <c r="A11" s="282" t="str">
        <f>Questions!$A11</f>
        <v>GNRL-09</v>
      </c>
      <c r="B11" s="282" t="str">
        <f t="shared" si="1"/>
        <v>GNRL</v>
      </c>
      <c r="C11" s="282" t="str">
        <f>VLOOKUP($A11,Questions!$A$3:$L$333,2,0)&amp;""</f>
        <v>Employee Work Locations (all)</v>
      </c>
      <c r="D11" s="282" t="s">
        <v>728</v>
      </c>
      <c r="E11" s="282" t="str">
        <f>VLOOKUP($A11,Questions!$A$3:$L$333,12,0)&amp;""</f>
        <v>Not Scored</v>
      </c>
      <c r="F11" s="282" t="str">
        <f>VLOOKUP($A11,'Institution Evaluation'!$A$56:$K$346,3,0)&amp;""</f>
        <v>USA and remotely from other regions</v>
      </c>
      <c r="G11" s="282" t="str">
        <f>VLOOKUP($A11,'Institution Evaluation'!$A$56:$K$346,7,0)&amp;""</f>
        <v>Not scored</v>
      </c>
      <c r="H11" s="282" t="str">
        <f>VLOOKUP($A11,'Institution Evaluation'!$A$56:$K$346,8,0)&amp;""</f>
        <v/>
      </c>
      <c r="I11" s="282" t="str">
        <f>VLOOKUP($A11,'Institution Evaluation'!$A$56:$K$346,9,0)&amp;""</f>
        <v/>
      </c>
      <c r="J11" s="282" t="str">
        <f>VLOOKUP($A11,'Institution Evaluation'!$A$56:$K$346,10,0)&amp;""</f>
        <v/>
      </c>
      <c r="K11" s="282">
        <f t="shared" si="2"/>
        <v>10</v>
      </c>
      <c r="L11" s="282" t="str">
        <f>IF($E11="Not Scored", "N/A",IF(AND($D11='Auto Responses'!$J$27,$H11=""),"N/A",IF(AND($D11='Auto Responses'!$J$27,$H11='Auto Responses'!$J$7),1,IF(AND($D11='Auto Responses'!$J$27,$H11='Auto Responses'!$J$8),0,IF(OR($F11=$G11,$H11='Auto Responses'!$J$7),1,0)))))</f>
        <v>N/A</v>
      </c>
      <c r="M11" s="282" t="str">
        <f>VLOOKUP($A11,'Institution Evaluation'!$A$56:$K$346,10,0)&amp;""</f>
        <v/>
      </c>
      <c r="N11" s="282">
        <f t="shared" si="3"/>
        <v>0</v>
      </c>
      <c r="O11" s="282" t="str">
        <f t="shared" si="4"/>
        <v>N/A</v>
      </c>
      <c r="P11" s="282" t="str">
        <f t="shared" si="5"/>
        <v>N/A</v>
      </c>
      <c r="Q11" s="282">
        <f t="shared" si="6"/>
        <v>0</v>
      </c>
      <c r="R11" s="282">
        <f t="shared" si="10"/>
        <v>0</v>
      </c>
      <c r="S11" s="282">
        <f t="shared" si="7"/>
        <v>0</v>
      </c>
      <c r="T11" s="282">
        <f t="shared" si="8"/>
        <v>0</v>
      </c>
      <c r="U11" s="282">
        <f t="shared" si="11"/>
        <v>0</v>
      </c>
      <c r="V11" s="282">
        <f t="shared" si="9"/>
        <v>0</v>
      </c>
      <c r="W11" s="61"/>
      <c r="X11" s="61"/>
      <c r="Y11" s="61"/>
      <c r="Z11" s="61"/>
    </row>
    <row r="12">
      <c r="A12" s="282" t="str">
        <f>Questions!$A12</f>
        <v>COMP-01</v>
      </c>
      <c r="B12" s="282" t="str">
        <f t="shared" si="1"/>
        <v>COMP</v>
      </c>
      <c r="C12" s="282" t="str">
        <f>VLOOKUP($A12,Questions!$A$3:$L$333,2,0)&amp;""</f>
        <v>Do you have a dedicated software and system development team(s) (e.g., customer support, implementation, product management, etc.)?*</v>
      </c>
      <c r="D12" s="282" t="str">
        <f>VLOOKUP($A12,Questions!$A$3:$L$333,11,0)&amp;""</f>
        <v/>
      </c>
      <c r="E12" s="282" t="str">
        <f>VLOOKUP($A12,Questions!$A$3:$L$333,12,0)&amp;""</f>
        <v>Start Here</v>
      </c>
      <c r="F12" s="282" t="str">
        <f>VLOOKUP($A12,'Institution Evaluation'!$A$56:$K$346,3,0)&amp;""</f>
        <v>Yes</v>
      </c>
      <c r="G12" s="282" t="str">
        <f>VLOOKUP($A12,'Institution Evaluation'!$A$56:$K$346,7,0)&amp;""</f>
        <v>Yes</v>
      </c>
      <c r="H12" s="282" t="str">
        <f>VLOOKUP($A12,'Institution Evaluation'!$A$56:$K$346,8,0)&amp;""</f>
        <v/>
      </c>
      <c r="I12" s="282" t="str">
        <f>VLOOKUP($A12,'Institution Evaluation'!$A$56:$K$346,9,0)&amp;""</f>
        <v>Critical Importance</v>
      </c>
      <c r="J12" s="282" t="str">
        <f>VLOOKUP($A12,'Institution Evaluation'!$A$56:$K$346,10,0)&amp;""</f>
        <v/>
      </c>
      <c r="K12" s="282">
        <f t="shared" si="2"/>
        <v>20</v>
      </c>
      <c r="L12" s="282">
        <f>IF($E12="Not Scored", "N/A",IF(AND($D12='Auto Responses'!$J$27,$H12=""),"N/A",IF(AND($D12='Auto Responses'!$J$27,$H12='Auto Responses'!$J$7),1,IF(AND($D12='Auto Responses'!$J$27,$H12='Auto Responses'!$J$8),0,IF(OR($F12=$G12,$H12='Auto Responses'!$J$7),1,0)))))</f>
        <v>1</v>
      </c>
      <c r="M12" s="282" t="str">
        <f>VLOOKUP($A12,'Institution Evaluation'!$A$56:$K$346,10,0)&amp;""</f>
        <v/>
      </c>
      <c r="N12" s="282">
        <f t="shared" si="3"/>
        <v>1</v>
      </c>
      <c r="O12" s="282">
        <f t="shared" si="4"/>
        <v>20</v>
      </c>
      <c r="P12" s="282">
        <f t="shared" si="5"/>
        <v>20</v>
      </c>
      <c r="Q12" s="282">
        <f t="shared" si="6"/>
        <v>0</v>
      </c>
      <c r="R12" s="282">
        <f t="shared" si="10"/>
        <v>0</v>
      </c>
      <c r="S12" s="282">
        <f t="shared" si="7"/>
        <v>0</v>
      </c>
      <c r="T12" s="282">
        <f t="shared" si="8"/>
        <v>1</v>
      </c>
      <c r="U12" s="282">
        <f t="shared" si="11"/>
        <v>1</v>
      </c>
      <c r="V12" s="282">
        <f t="shared" si="9"/>
        <v>1</v>
      </c>
      <c r="W12" s="61"/>
      <c r="X12" s="61"/>
      <c r="Y12" s="61"/>
      <c r="Z12" s="61"/>
    </row>
    <row r="13">
      <c r="A13" s="282" t="str">
        <f>Questions!$A13</f>
        <v>COMP-02</v>
      </c>
      <c r="B13" s="282" t="str">
        <f t="shared" si="1"/>
        <v>COMP</v>
      </c>
      <c r="C13" s="282" t="str">
        <f>VLOOKUP($A13,Questions!$A$3:$L$333,2,0)&amp;""</f>
        <v>Describe your organization’s business background and ownership structure, including all parent and subsidiary relationships.</v>
      </c>
      <c r="D13" s="282" t="str">
        <f>VLOOKUP($A13,Questions!$A$3:$L$333,11,0)&amp;""</f>
        <v/>
      </c>
      <c r="E13" s="282" t="str">
        <f>VLOOKUP($A13,Questions!$A$3:$L$333,12,0)&amp;""</f>
        <v>Not scored</v>
      </c>
      <c r="F13" s="282" t="str">
        <f>VLOOKUP($A13,'Institution Evaluation'!$A$56:$K$346,3,0)&amp;""</f>
        <v/>
      </c>
      <c r="G13" s="282" t="str">
        <f>VLOOKUP($A13,'Institution Evaluation'!$A$56:$K$346,7,0)&amp;""</f>
        <v>Not scored</v>
      </c>
      <c r="H13" s="282" t="str">
        <f>VLOOKUP($A13,'Institution Evaluation'!$A$56:$K$346,8,0)&amp;""</f>
        <v/>
      </c>
      <c r="I13" s="282" t="str">
        <f>VLOOKUP($A13,'Institution Evaluation'!$A$56:$K$346,9,0)&amp;""</f>
        <v/>
      </c>
      <c r="J13" s="282" t="str">
        <f>VLOOKUP($A13,'Institution Evaluation'!$A$56:$K$346,10,0)&amp;""</f>
        <v/>
      </c>
      <c r="K13" s="282">
        <f t="shared" si="2"/>
        <v>10</v>
      </c>
      <c r="L13" s="282" t="str">
        <f>IF($E13="Not Scored", "N/A",IF(AND($D13='Auto Responses'!$J$27,$H13=""),"N/A",IF(AND($D13='Auto Responses'!$J$27,$H13='Auto Responses'!$J$7),1,IF(AND($D13='Auto Responses'!$J$27,$H13='Auto Responses'!$J$8),0,IF(OR($F13=$G13,$H13='Auto Responses'!$J$7),1,0)))))</f>
        <v>N/A</v>
      </c>
      <c r="M13" s="282" t="str">
        <f>VLOOKUP($A13,'Institution Evaluation'!$A$56:$K$346,10,0)&amp;""</f>
        <v/>
      </c>
      <c r="N13" s="282">
        <f t="shared" si="3"/>
        <v>0</v>
      </c>
      <c r="O13" s="282" t="str">
        <f t="shared" si="4"/>
        <v>N/A</v>
      </c>
      <c r="P13" s="282" t="str">
        <f t="shared" si="5"/>
        <v>N/A</v>
      </c>
      <c r="Q13" s="282">
        <f t="shared" si="6"/>
        <v>0</v>
      </c>
      <c r="R13" s="282">
        <f t="shared" si="10"/>
        <v>0</v>
      </c>
      <c r="S13" s="282">
        <f t="shared" si="7"/>
        <v>0</v>
      </c>
      <c r="T13" s="282">
        <f t="shared" si="8"/>
        <v>0</v>
      </c>
      <c r="U13" s="282">
        <f t="shared" si="11"/>
        <v>1</v>
      </c>
      <c r="V13" s="282">
        <f t="shared" si="9"/>
        <v>0</v>
      </c>
      <c r="W13" s="61"/>
      <c r="X13" s="61"/>
      <c r="Y13" s="61"/>
      <c r="Z13" s="61"/>
    </row>
    <row r="14">
      <c r="A14" s="282" t="str">
        <f>Questions!$A14</f>
        <v>COMP-03</v>
      </c>
      <c r="B14" s="282" t="str">
        <f t="shared" si="1"/>
        <v>COMP</v>
      </c>
      <c r="C14" s="282" t="str">
        <f>VLOOKUP($A14,Questions!$A$3:$L$333,2,0)&amp;""</f>
        <v>Have you operated without unplanned disruptions to this solution in the past 12 months?</v>
      </c>
      <c r="D14" s="282" t="str">
        <f>VLOOKUP($A14,Questions!$A$3:$L$333,11,0)&amp;""</f>
        <v/>
      </c>
      <c r="E14" s="282" t="str">
        <f>VLOOKUP($A14,Questions!$A$3:$L$333,12,0)&amp;""</f>
        <v>Start Here</v>
      </c>
      <c r="F14" s="282" t="str">
        <f>VLOOKUP($A14,'Institution Evaluation'!$A$56:$K$346,3,0)&amp;""</f>
        <v>Yes</v>
      </c>
      <c r="G14" s="282" t="str">
        <f>VLOOKUP($A14,'Institution Evaluation'!$A$56:$K$346,7,0)&amp;""</f>
        <v>Yes</v>
      </c>
      <c r="H14" s="282" t="str">
        <f>VLOOKUP($A14,'Institution Evaluation'!$A$56:$K$346,8,0)&amp;""</f>
        <v/>
      </c>
      <c r="I14" s="282" t="str">
        <f>VLOOKUP($A14,'Institution Evaluation'!$A$56:$K$346,9,0)&amp;""</f>
        <v>Minor Importance</v>
      </c>
      <c r="J14" s="282" t="str">
        <f>VLOOKUP($A14,'Institution Evaluation'!$A$56:$K$346,10,0)&amp;""</f>
        <v/>
      </c>
      <c r="K14" s="282">
        <f t="shared" si="2"/>
        <v>5</v>
      </c>
      <c r="L14" s="282">
        <f>IF($E14="Not Scored", "N/A",IF(AND($D14='Auto Responses'!$J$27,$H14=""),"N/A",IF(AND($D14='Auto Responses'!$J$27,$H14='Auto Responses'!$J$7),1,IF(AND($D14='Auto Responses'!$J$27,$H14='Auto Responses'!$J$8),0,IF(OR($F14=$G14,$H14='Auto Responses'!$J$7),1,0)))))</f>
        <v>1</v>
      </c>
      <c r="M14" s="282" t="str">
        <f>VLOOKUP($A14,'Institution Evaluation'!$A$56:$K$346,10,0)&amp;""</f>
        <v/>
      </c>
      <c r="N14" s="282">
        <f t="shared" si="3"/>
        <v>0</v>
      </c>
      <c r="O14" s="282">
        <f t="shared" si="4"/>
        <v>5</v>
      </c>
      <c r="P14" s="282">
        <f t="shared" si="5"/>
        <v>5</v>
      </c>
      <c r="Q14" s="282">
        <f t="shared" si="6"/>
        <v>0</v>
      </c>
      <c r="R14" s="282">
        <f t="shared" si="10"/>
        <v>0</v>
      </c>
      <c r="S14" s="282">
        <f t="shared" si="7"/>
        <v>0</v>
      </c>
      <c r="T14" s="282">
        <f t="shared" si="8"/>
        <v>0</v>
      </c>
      <c r="U14" s="282">
        <f t="shared" si="11"/>
        <v>1</v>
      </c>
      <c r="V14" s="282">
        <f t="shared" si="9"/>
        <v>0</v>
      </c>
      <c r="W14" s="61"/>
      <c r="X14" s="61"/>
      <c r="Y14" s="61"/>
      <c r="Z14" s="61"/>
    </row>
    <row r="15">
      <c r="A15" s="282" t="str">
        <f>Questions!$A15</f>
        <v>COMP-04</v>
      </c>
      <c r="B15" s="282" t="str">
        <f t="shared" si="1"/>
        <v>COMP</v>
      </c>
      <c r="C15" s="282" t="str">
        <f>VLOOKUP($A15,Questions!$A$3:$L$333,2,0)&amp;""</f>
        <v>Do you have a dedicated information security staff or office?</v>
      </c>
      <c r="D15" s="282" t="str">
        <f>VLOOKUP($A15,Questions!$A$3:$L$333,11,0)&amp;""</f>
        <v/>
      </c>
      <c r="E15" s="282" t="str">
        <f>VLOOKUP($A15,Questions!$A$3:$L$333,12,0)&amp;""</f>
        <v>Start Here</v>
      </c>
      <c r="F15" s="282" t="str">
        <f>VLOOKUP($A15,'Institution Evaluation'!$A$56:$K$346,3,0)&amp;""</f>
        <v>Yes</v>
      </c>
      <c r="G15" s="282" t="str">
        <f>VLOOKUP($A15,'Institution Evaluation'!$A$56:$K$346,7,0)&amp;""</f>
        <v>Yes</v>
      </c>
      <c r="H15" s="282" t="str">
        <f>VLOOKUP($A15,'Institution Evaluation'!$A$56:$K$346,8,0)&amp;""</f>
        <v/>
      </c>
      <c r="I15" s="282" t="str">
        <f>VLOOKUP($A15,'Institution Evaluation'!$A$56:$K$346,9,0)&amp;""</f>
        <v>Minor Importance</v>
      </c>
      <c r="J15" s="282" t="str">
        <f>VLOOKUP($A15,'Institution Evaluation'!$A$56:$K$346,10,0)&amp;""</f>
        <v/>
      </c>
      <c r="K15" s="282">
        <f t="shared" si="2"/>
        <v>5</v>
      </c>
      <c r="L15" s="282">
        <f>IF($E15="Not Scored", "N/A",IF(AND($D15='Auto Responses'!$J$27,$H15=""),"N/A",IF(AND($D15='Auto Responses'!$J$27,$H15='Auto Responses'!$J$7),1,IF(AND($D15='Auto Responses'!$J$27,$H15='Auto Responses'!$J$8),0,IF(OR($F15=$G15,$H15='Auto Responses'!$J$7),1,0)))))</f>
        <v>1</v>
      </c>
      <c r="M15" s="282" t="str">
        <f>VLOOKUP($A15,'Institution Evaluation'!$A$56:$K$346,10,0)&amp;""</f>
        <v/>
      </c>
      <c r="N15" s="282">
        <f t="shared" si="3"/>
        <v>0</v>
      </c>
      <c r="O15" s="282">
        <f t="shared" si="4"/>
        <v>5</v>
      </c>
      <c r="P15" s="282">
        <f t="shared" si="5"/>
        <v>5</v>
      </c>
      <c r="Q15" s="282">
        <f t="shared" si="6"/>
        <v>0</v>
      </c>
      <c r="R15" s="282">
        <f t="shared" si="10"/>
        <v>0</v>
      </c>
      <c r="S15" s="282">
        <f t="shared" si="7"/>
        <v>0</v>
      </c>
      <c r="T15" s="282">
        <f t="shared" si="8"/>
        <v>0</v>
      </c>
      <c r="U15" s="282">
        <f t="shared" si="11"/>
        <v>1</v>
      </c>
      <c r="V15" s="282">
        <f t="shared" si="9"/>
        <v>0</v>
      </c>
      <c r="W15" s="61"/>
      <c r="X15" s="61"/>
      <c r="Y15" s="61"/>
      <c r="Z15" s="61"/>
    </row>
    <row r="16">
      <c r="A16" s="282" t="str">
        <f>Questions!$A16</f>
        <v>COMP-05</v>
      </c>
      <c r="B16" s="282" t="str">
        <f t="shared" si="1"/>
        <v>COMP</v>
      </c>
      <c r="C16" s="282" t="str">
        <f>VLOOKUP($A16,Questions!$A$3:$L$333,2,0)&amp;""</f>
        <v>Use this area to share information about your environment that will assist those who are assessing your company's data security program.</v>
      </c>
      <c r="D16" s="282" t="str">
        <f>VLOOKUP($A16,Questions!$A$3:$L$333,11,0)&amp;""</f>
        <v/>
      </c>
      <c r="E16" s="282" t="str">
        <f>VLOOKUP($A16,Questions!$A$3:$L$333,12,0)&amp;""</f>
        <v>Not Scored</v>
      </c>
      <c r="F16" s="282" t="str">
        <f>VLOOKUP($A16,'Institution Evaluation'!$A$56:$K$346,3,0)&amp;""</f>
        <v/>
      </c>
      <c r="G16" s="282" t="str">
        <f>VLOOKUP($A16,'Institution Evaluation'!$A$56:$K$346,7,0)&amp;""</f>
        <v>Not scored</v>
      </c>
      <c r="H16" s="282" t="str">
        <f>VLOOKUP($A16,'Institution Evaluation'!$A$56:$K$346,8,0)&amp;""</f>
        <v/>
      </c>
      <c r="I16" s="282" t="str">
        <f>VLOOKUP($A16,'Institution Evaluation'!$A$56:$K$346,9,0)&amp;""</f>
        <v/>
      </c>
      <c r="J16" s="282" t="str">
        <f>VLOOKUP($A16,'Institution Evaluation'!$A$56:$K$346,10,0)&amp;""</f>
        <v/>
      </c>
      <c r="K16" s="282">
        <f t="shared" si="2"/>
        <v>10</v>
      </c>
      <c r="L16" s="282" t="str">
        <f>IF($E16="Not Scored", "N/A",IF(AND($D16='Auto Responses'!$J$27,$H16=""),"N/A",IF(AND($D16='Auto Responses'!$J$27,$H16='Auto Responses'!$J$7),1,IF(AND($D16='Auto Responses'!$J$27,$H16='Auto Responses'!$J$8),0,IF(OR($F16=$G16,$H16='Auto Responses'!$J$7),1,0)))))</f>
        <v>N/A</v>
      </c>
      <c r="M16" s="282" t="str">
        <f>VLOOKUP($A16,'Institution Evaluation'!$A$56:$K$346,10,0)&amp;""</f>
        <v/>
      </c>
      <c r="N16" s="282">
        <f t="shared" si="3"/>
        <v>0</v>
      </c>
      <c r="O16" s="282" t="str">
        <f t="shared" si="4"/>
        <v>N/A</v>
      </c>
      <c r="P16" s="282" t="str">
        <f t="shared" si="5"/>
        <v>N/A</v>
      </c>
      <c r="Q16" s="282">
        <f t="shared" si="6"/>
        <v>0</v>
      </c>
      <c r="R16" s="282">
        <f t="shared" si="10"/>
        <v>0</v>
      </c>
      <c r="S16" s="282">
        <f t="shared" si="7"/>
        <v>0</v>
      </c>
      <c r="T16" s="282">
        <f t="shared" si="8"/>
        <v>0</v>
      </c>
      <c r="U16" s="282">
        <f t="shared" si="11"/>
        <v>1</v>
      </c>
      <c r="V16" s="282">
        <f t="shared" si="9"/>
        <v>0</v>
      </c>
      <c r="W16" s="61"/>
      <c r="X16" s="61"/>
      <c r="Y16" s="61"/>
      <c r="Z16" s="61"/>
    </row>
    <row r="17">
      <c r="A17" s="282" t="str">
        <f>Questions!$A17</f>
        <v>REQU-01</v>
      </c>
      <c r="B17" s="282" t="str">
        <f t="shared" si="1"/>
        <v>REQU</v>
      </c>
      <c r="C17" s="282" t="str">
        <f>VLOOKUP($A17,Questions!$A$3:$L$333,2,0)&amp;""</f>
        <v>Are you offering a cloud-based product?</v>
      </c>
      <c r="D17" s="282" t="str">
        <f>VLOOKUP($A17,Questions!$A$3:$L$333,11,0)&amp;""</f>
        <v>NA</v>
      </c>
      <c r="E17" s="282" t="str">
        <f>VLOOKUP($A17,Questions!$A$3:$L$333,12,0)&amp;""</f>
        <v>Not Scored</v>
      </c>
      <c r="F17" s="282" t="str">
        <f>VLOOKUP($A17,'Institution Evaluation'!$A$56:$K$346,3,0)&amp;""</f>
        <v>Yes</v>
      </c>
      <c r="G17" s="282" t="str">
        <f>VLOOKUP($A17,'Institution Evaluation'!$A$56:$K$346,7,0)&amp;""</f>
        <v>Not scored</v>
      </c>
      <c r="H17" s="282" t="str">
        <f>VLOOKUP($A17,'Institution Evaluation'!$A$56:$K$346,8,0)&amp;""</f>
        <v/>
      </c>
      <c r="I17" s="282" t="str">
        <f>VLOOKUP($A17,'Institution Evaluation'!$A$56:$K$346,9,0)&amp;""</f>
        <v/>
      </c>
      <c r="J17" s="282" t="str">
        <f>VLOOKUP($A17,'Institution Evaluation'!$A$56:$K$346,10,0)&amp;""</f>
        <v/>
      </c>
      <c r="K17" s="282">
        <f t="shared" si="2"/>
        <v>10</v>
      </c>
      <c r="L17" s="282" t="str">
        <f>IF($E17="Not Scored", "N/A",IF(AND($D17='Auto Responses'!$J$27,$H17=""),"N/A",IF(AND($D17='Auto Responses'!$J$27,$H17='Auto Responses'!$J$7),1,IF(AND($D17='Auto Responses'!$J$27,$H17='Auto Responses'!$J$8),0,IF(OR($F17=$G17,$H17='Auto Responses'!$J$7),1,0)))))</f>
        <v>N/A</v>
      </c>
      <c r="M17" s="282" t="str">
        <f>VLOOKUP($A17,'Institution Evaluation'!$A$56:$K$346,10,0)&amp;""</f>
        <v/>
      </c>
      <c r="N17" s="282">
        <f t="shared" si="3"/>
        <v>0</v>
      </c>
      <c r="O17" s="282" t="str">
        <f t="shared" si="4"/>
        <v>N/A</v>
      </c>
      <c r="P17" s="282" t="str">
        <f t="shared" si="5"/>
        <v>N/A</v>
      </c>
      <c r="Q17" s="282">
        <f t="shared" si="6"/>
        <v>0</v>
      </c>
      <c r="R17" s="282">
        <f t="shared" si="10"/>
        <v>0</v>
      </c>
      <c r="S17" s="282">
        <f t="shared" si="7"/>
        <v>0</v>
      </c>
      <c r="T17" s="282">
        <f t="shared" si="8"/>
        <v>0</v>
      </c>
      <c r="U17" s="282">
        <f t="shared" si="11"/>
        <v>1</v>
      </c>
      <c r="V17" s="282">
        <f t="shared" si="9"/>
        <v>0</v>
      </c>
      <c r="W17" s="61"/>
      <c r="X17" s="61"/>
      <c r="Y17" s="61"/>
      <c r="Z17" s="61"/>
    </row>
    <row r="18">
      <c r="A18" s="282" t="str">
        <f>Questions!$A18</f>
        <v>REQU-02</v>
      </c>
      <c r="B18" s="282" t="str">
        <f t="shared" si="1"/>
        <v>REQU</v>
      </c>
      <c r="C18" s="282" t="str">
        <f>VLOOKUP($A18,Questions!$A$3:$L$333,2,0)&amp;""</f>
        <v>Does your product or service have an interface?</v>
      </c>
      <c r="D18" s="282" t="str">
        <f>VLOOKUP($A18,Questions!$A$3:$L$333,11,0)&amp;""</f>
        <v>NA</v>
      </c>
      <c r="E18" s="282" t="str">
        <f>VLOOKUP($A18,Questions!$A$3:$L$333,12,0)&amp;""</f>
        <v>Not Scored</v>
      </c>
      <c r="F18" s="282" t="str">
        <f>VLOOKUP($A18,'Institution Evaluation'!$A$56:$K$346,3,0)&amp;""</f>
        <v>Yes</v>
      </c>
      <c r="G18" s="282" t="str">
        <f>VLOOKUP($A18,'Institution Evaluation'!$A$56:$K$346,7,0)&amp;""</f>
        <v>Not scored</v>
      </c>
      <c r="H18" s="282" t="str">
        <f>VLOOKUP($A18,'Institution Evaluation'!$A$56:$K$346,8,0)&amp;""</f>
        <v/>
      </c>
      <c r="I18" s="282" t="str">
        <f>VLOOKUP($A18,'Institution Evaluation'!$A$56:$K$346,9,0)&amp;""</f>
        <v/>
      </c>
      <c r="J18" s="282" t="str">
        <f>VLOOKUP($A18,'Institution Evaluation'!$A$56:$K$346,10,0)&amp;""</f>
        <v/>
      </c>
      <c r="K18" s="282">
        <f t="shared" si="2"/>
        <v>10</v>
      </c>
      <c r="L18" s="282" t="str">
        <f>IF($E18="Not Scored", "N/A",IF(AND($D18='Auto Responses'!$J$27,$H18=""),"N/A",IF(AND($D18='Auto Responses'!$J$27,$H18='Auto Responses'!$J$7),1,IF(AND($D18='Auto Responses'!$J$27,$H18='Auto Responses'!$J$8),0,IF(OR($F18=$G18,$H18='Auto Responses'!$J$7),1,0)))))</f>
        <v>N/A</v>
      </c>
      <c r="M18" s="282" t="str">
        <f>VLOOKUP($A18,'Institution Evaluation'!$A$56:$K$346,10,0)&amp;""</f>
        <v/>
      </c>
      <c r="N18" s="282">
        <f t="shared" si="3"/>
        <v>0</v>
      </c>
      <c r="O18" s="282" t="str">
        <f t="shared" si="4"/>
        <v>N/A</v>
      </c>
      <c r="P18" s="282" t="str">
        <f t="shared" si="5"/>
        <v>N/A</v>
      </c>
      <c r="Q18" s="282">
        <f t="shared" si="6"/>
        <v>0</v>
      </c>
      <c r="R18" s="282">
        <f t="shared" si="10"/>
        <v>0</v>
      </c>
      <c r="S18" s="282">
        <f t="shared" si="7"/>
        <v>0</v>
      </c>
      <c r="T18" s="282">
        <f t="shared" si="8"/>
        <v>0</v>
      </c>
      <c r="U18" s="282">
        <f t="shared" si="11"/>
        <v>1</v>
      </c>
      <c r="V18" s="282">
        <f t="shared" si="9"/>
        <v>0</v>
      </c>
      <c r="W18" s="61"/>
      <c r="X18" s="61"/>
      <c r="Y18" s="61"/>
      <c r="Z18" s="61"/>
    </row>
    <row r="19">
      <c r="A19" s="282" t="str">
        <f>Questions!$A19</f>
        <v>REQU-03</v>
      </c>
      <c r="B19" s="282" t="str">
        <f t="shared" si="1"/>
        <v>REQU</v>
      </c>
      <c r="C19" s="282" t="str">
        <f>VLOOKUP($A19,Questions!$A$3:$L$333,2,0)&amp;""</f>
        <v>Are you providing consulting services?</v>
      </c>
      <c r="D19" s="282" t="str">
        <f>VLOOKUP($A19,Questions!$A$3:$L$333,11,0)&amp;""</f>
        <v>NA</v>
      </c>
      <c r="E19" s="282" t="str">
        <f>VLOOKUP($A19,Questions!$A$3:$L$333,12,0)&amp;""</f>
        <v>Not Scored</v>
      </c>
      <c r="F19" s="282" t="str">
        <f>VLOOKUP($A19,'Institution Evaluation'!$A$56:$K$346,3,0)&amp;""</f>
        <v>No</v>
      </c>
      <c r="G19" s="282" t="str">
        <f>VLOOKUP($A19,'Institution Evaluation'!$A$56:$K$346,7,0)&amp;""</f>
        <v>Not scored</v>
      </c>
      <c r="H19" s="282" t="str">
        <f>VLOOKUP($A19,'Institution Evaluation'!$A$56:$K$346,8,0)&amp;""</f>
        <v/>
      </c>
      <c r="I19" s="282" t="str">
        <f>VLOOKUP($A19,'Institution Evaluation'!$A$56:$K$346,9,0)&amp;""</f>
        <v/>
      </c>
      <c r="J19" s="282" t="str">
        <f>VLOOKUP($A19,'Institution Evaluation'!$A$56:$K$346,10,0)&amp;""</f>
        <v/>
      </c>
      <c r="K19" s="282">
        <f t="shared" si="2"/>
        <v>10</v>
      </c>
      <c r="L19" s="282" t="str">
        <f>IF($E19="Not Scored", "N/A",IF(AND($D19='Auto Responses'!$J$27,$H19=""),"N/A",IF(AND($D19='Auto Responses'!$J$27,$H19='Auto Responses'!$J$7),1,IF(AND($D19='Auto Responses'!$J$27,$H19='Auto Responses'!$J$8),0,IF(OR($F19=$G19,$H19='Auto Responses'!$J$7),1,0)))))</f>
        <v>N/A</v>
      </c>
      <c r="M19" s="282" t="str">
        <f>VLOOKUP($A19,'Institution Evaluation'!$A$56:$K$346,10,0)&amp;""</f>
        <v/>
      </c>
      <c r="N19" s="282">
        <f t="shared" si="3"/>
        <v>0</v>
      </c>
      <c r="O19" s="282" t="str">
        <f t="shared" si="4"/>
        <v>N/A</v>
      </c>
      <c r="P19" s="282" t="str">
        <f t="shared" si="5"/>
        <v>N/A</v>
      </c>
      <c r="Q19" s="282">
        <f t="shared" si="6"/>
        <v>0</v>
      </c>
      <c r="R19" s="282">
        <f t="shared" si="10"/>
        <v>0</v>
      </c>
      <c r="S19" s="282">
        <f t="shared" si="7"/>
        <v>0</v>
      </c>
      <c r="T19" s="282">
        <f t="shared" si="8"/>
        <v>0</v>
      </c>
      <c r="U19" s="282">
        <f t="shared" si="11"/>
        <v>1</v>
      </c>
      <c r="V19" s="282">
        <f t="shared" si="9"/>
        <v>0</v>
      </c>
      <c r="W19" s="61"/>
      <c r="X19" s="61"/>
      <c r="Y19" s="61"/>
      <c r="Z19" s="61"/>
    </row>
    <row r="20">
      <c r="A20" s="282" t="str">
        <f>Questions!$A20</f>
        <v>REQU-04</v>
      </c>
      <c r="B20" s="282" t="str">
        <f t="shared" si="1"/>
        <v>REQU</v>
      </c>
      <c r="C20" s="282" t="str">
        <f>VLOOKUP($A20,Questions!$A$3:$L$333,2,0)&amp;""</f>
        <v>Does your solution have AI features, or are there plans to implement AI features in the next 12 months?</v>
      </c>
      <c r="D20" s="282" t="str">
        <f>VLOOKUP($A20,Questions!$A$3:$L$333,11,0)&amp;""</f>
        <v>NA</v>
      </c>
      <c r="E20" s="282" t="str">
        <f>VLOOKUP($A20,Questions!$A$3:$L$333,12,0)&amp;""</f>
        <v>Not Scored</v>
      </c>
      <c r="F20" s="282" t="str">
        <f>VLOOKUP($A20,'Institution Evaluation'!$A$56:$K$346,3,0)&amp;""</f>
        <v>Yes</v>
      </c>
      <c r="G20" s="282" t="str">
        <f>VLOOKUP($A20,'Institution Evaluation'!$A$56:$K$346,7,0)&amp;""</f>
        <v>Not scored</v>
      </c>
      <c r="H20" s="282" t="str">
        <f>VLOOKUP($A20,'Institution Evaluation'!$A$56:$K$346,8,0)&amp;""</f>
        <v/>
      </c>
      <c r="I20" s="282" t="str">
        <f>VLOOKUP($A20,'Institution Evaluation'!$A$56:$K$346,9,0)&amp;""</f>
        <v/>
      </c>
      <c r="J20" s="282" t="str">
        <f>VLOOKUP($A20,'Institution Evaluation'!$A$56:$K$346,10,0)&amp;""</f>
        <v/>
      </c>
      <c r="K20" s="282">
        <f t="shared" si="2"/>
        <v>10</v>
      </c>
      <c r="L20" s="282" t="str">
        <f>IF($E20="Not Scored", "N/A",IF(AND($D20='Auto Responses'!$J$27,$H20=""),"N/A",IF(AND($D20='Auto Responses'!$J$27,$H20='Auto Responses'!$J$7),1,IF(AND($D20='Auto Responses'!$J$27,$H20='Auto Responses'!$J$8),0,IF(OR($F20=$G20,$H20='Auto Responses'!$J$7),1,0)))))</f>
        <v>N/A</v>
      </c>
      <c r="M20" s="282" t="str">
        <f>VLOOKUP($A20,'Institution Evaluation'!$A$56:$K$346,10,0)&amp;""</f>
        <v/>
      </c>
      <c r="N20" s="282">
        <f t="shared" si="3"/>
        <v>0</v>
      </c>
      <c r="O20" s="282" t="str">
        <f t="shared" si="4"/>
        <v>N/A</v>
      </c>
      <c r="P20" s="282" t="str">
        <f t="shared" si="5"/>
        <v>N/A</v>
      </c>
      <c r="Q20" s="282">
        <f t="shared" si="6"/>
        <v>0</v>
      </c>
      <c r="R20" s="282">
        <f t="shared" si="10"/>
        <v>0</v>
      </c>
      <c r="S20" s="282">
        <f t="shared" si="7"/>
        <v>0</v>
      </c>
      <c r="T20" s="282">
        <f t="shared" si="8"/>
        <v>0</v>
      </c>
      <c r="U20" s="282">
        <f t="shared" si="11"/>
        <v>1</v>
      </c>
      <c r="V20" s="282">
        <f t="shared" si="9"/>
        <v>0</v>
      </c>
      <c r="W20" s="61"/>
      <c r="X20" s="61"/>
      <c r="Y20" s="61"/>
      <c r="Z20" s="61"/>
    </row>
    <row r="21" ht="15.75" customHeight="1">
      <c r="A21" s="282" t="str">
        <f>Questions!$A21</f>
        <v>REQU-05</v>
      </c>
      <c r="B21" s="282" t="str">
        <f t="shared" si="1"/>
        <v>REQU</v>
      </c>
      <c r="C21" s="282" t="str">
        <f>VLOOKUP($A21,Questions!$A$3:$L$333,2,0)&amp;""</f>
        <v>Does your solution process protected health information (PHI) or any data covered by the Health Insurance Portability and Accountability Act (HIPAA)?</v>
      </c>
      <c r="D21" s="282" t="str">
        <f>VLOOKUP($A21,Questions!$A$3:$L$333,11,0)&amp;""</f>
        <v>NA</v>
      </c>
      <c r="E21" s="282" t="str">
        <f>VLOOKUP($A21,Questions!$A$3:$L$333,12,0)&amp;""</f>
        <v>Not Scored</v>
      </c>
      <c r="F21" s="282" t="str">
        <f>VLOOKUP($A21,'Institution Evaluation'!$A$56:$K$346,3,0)&amp;""</f>
        <v>No</v>
      </c>
      <c r="G21" s="282" t="str">
        <f>VLOOKUP($A21,'Institution Evaluation'!$A$56:$K$346,7,0)&amp;""</f>
        <v>Not scored</v>
      </c>
      <c r="H21" s="282" t="str">
        <f>VLOOKUP($A21,'Institution Evaluation'!$A$56:$K$346,8,0)&amp;""</f>
        <v/>
      </c>
      <c r="I21" s="282" t="str">
        <f>VLOOKUP($A21,'Institution Evaluation'!$A$56:$K$346,9,0)&amp;""</f>
        <v/>
      </c>
      <c r="J21" s="282" t="str">
        <f>VLOOKUP($A21,'Institution Evaluation'!$A$56:$K$346,10,0)&amp;""</f>
        <v/>
      </c>
      <c r="K21" s="282">
        <f t="shared" si="2"/>
        <v>10</v>
      </c>
      <c r="L21" s="282" t="str">
        <f>IF($E21="Not Scored", "N/A",IF(AND($D21='Auto Responses'!$J$27,$H21=""),"N/A",IF(AND($D21='Auto Responses'!$J$27,$H21='Auto Responses'!$J$7),1,IF(AND($D21='Auto Responses'!$J$27,$H21='Auto Responses'!$J$8),0,IF(OR($F21=$G21,$H21='Auto Responses'!$J$7),1,0)))))</f>
        <v>N/A</v>
      </c>
      <c r="M21" s="282" t="str">
        <f>VLOOKUP($A21,'Institution Evaluation'!$A$56:$K$346,10,0)&amp;""</f>
        <v/>
      </c>
      <c r="N21" s="282">
        <f t="shared" si="3"/>
        <v>0</v>
      </c>
      <c r="O21" s="282" t="str">
        <f t="shared" si="4"/>
        <v>N/A</v>
      </c>
      <c r="P21" s="282" t="str">
        <f t="shared" si="5"/>
        <v>N/A</v>
      </c>
      <c r="Q21" s="282">
        <f t="shared" si="6"/>
        <v>0</v>
      </c>
      <c r="R21" s="282">
        <f t="shared" si="10"/>
        <v>0</v>
      </c>
      <c r="S21" s="282">
        <f t="shared" si="7"/>
        <v>0</v>
      </c>
      <c r="T21" s="282">
        <f t="shared" si="8"/>
        <v>0</v>
      </c>
      <c r="U21" s="282">
        <f t="shared" si="11"/>
        <v>1</v>
      </c>
      <c r="V21" s="282">
        <f t="shared" si="9"/>
        <v>0</v>
      </c>
      <c r="W21" s="61"/>
      <c r="X21" s="61"/>
      <c r="Y21" s="61"/>
      <c r="Z21" s="61"/>
    </row>
    <row r="22" ht="15.75" customHeight="1">
      <c r="A22" s="282" t="str">
        <f>Questions!$A22</f>
        <v>REQU-06</v>
      </c>
      <c r="B22" s="282" t="str">
        <f t="shared" si="1"/>
        <v>REQU</v>
      </c>
      <c r="C22" s="282" t="str">
        <f>VLOOKUP($A22,Questions!$A$3:$L$333,2,0)&amp;""</f>
        <v>Is the solution designed to process, store, or transmit credit card information?</v>
      </c>
      <c r="D22" s="282" t="str">
        <f>VLOOKUP($A22,Questions!$A$3:$L$333,11,0)&amp;""</f>
        <v>NA</v>
      </c>
      <c r="E22" s="282" t="str">
        <f>VLOOKUP($A22,Questions!$A$3:$L$333,12,0)&amp;""</f>
        <v>Not Scored</v>
      </c>
      <c r="F22" s="282" t="str">
        <f>VLOOKUP($A22,'Institution Evaluation'!$A$56:$K$346,3,0)&amp;""</f>
        <v>No</v>
      </c>
      <c r="G22" s="282" t="str">
        <f>VLOOKUP($A22,'Institution Evaluation'!$A$56:$K$346,7,0)&amp;""</f>
        <v>Not scored</v>
      </c>
      <c r="H22" s="282" t="str">
        <f>VLOOKUP($A22,'Institution Evaluation'!$A$56:$K$346,8,0)&amp;""</f>
        <v/>
      </c>
      <c r="I22" s="282" t="str">
        <f>VLOOKUP($A22,'Institution Evaluation'!$A$56:$K$346,9,0)&amp;""</f>
        <v/>
      </c>
      <c r="J22" s="282" t="str">
        <f>VLOOKUP($A22,'Institution Evaluation'!$A$56:$K$346,10,0)&amp;""</f>
        <v/>
      </c>
      <c r="K22" s="282">
        <f t="shared" si="2"/>
        <v>10</v>
      </c>
      <c r="L22" s="282" t="str">
        <f>IF($E22="Not Scored", "N/A",IF(AND($D22='Auto Responses'!$J$27,$H22=""),"N/A",IF(AND($D22='Auto Responses'!$J$27,$H22='Auto Responses'!$J$7),1,IF(AND($D22='Auto Responses'!$J$27,$H22='Auto Responses'!$J$8),0,IF(OR($F22=$G22,$H22='Auto Responses'!$J$7),1,0)))))</f>
        <v>N/A</v>
      </c>
      <c r="M22" s="282" t="str">
        <f>VLOOKUP($A22,'Institution Evaluation'!$A$56:$K$346,10,0)&amp;""</f>
        <v/>
      </c>
      <c r="N22" s="282">
        <f t="shared" si="3"/>
        <v>0</v>
      </c>
      <c r="O22" s="282" t="str">
        <f t="shared" si="4"/>
        <v>N/A</v>
      </c>
      <c r="P22" s="282" t="str">
        <f t="shared" si="5"/>
        <v>N/A</v>
      </c>
      <c r="Q22" s="282">
        <f t="shared" si="6"/>
        <v>0</v>
      </c>
      <c r="R22" s="282">
        <f t="shared" si="10"/>
        <v>0</v>
      </c>
      <c r="S22" s="282">
        <f t="shared" si="7"/>
        <v>0</v>
      </c>
      <c r="T22" s="282">
        <f t="shared" si="8"/>
        <v>0</v>
      </c>
      <c r="U22" s="282">
        <f t="shared" si="11"/>
        <v>1</v>
      </c>
      <c r="V22" s="282">
        <f t="shared" si="9"/>
        <v>0</v>
      </c>
      <c r="W22" s="61"/>
      <c r="X22" s="61"/>
      <c r="Y22" s="61"/>
      <c r="Z22" s="61"/>
    </row>
    <row r="23" ht="15.75" customHeight="1">
      <c r="A23" s="282" t="str">
        <f>Questions!$A23</f>
        <v>REQU-07</v>
      </c>
      <c r="B23" s="282" t="str">
        <f t="shared" si="1"/>
        <v>REQU</v>
      </c>
      <c r="C23" s="282" t="str">
        <f>VLOOKUP($A23,Questions!$A$3:$L$333,2,0)&amp;""</f>
        <v>Does operating your solution require the institution to operate a physical or virtual appliance in their own environment or to provide inbound firewall exceptions to allow your employees to remotely administer systems in the institution's environment?</v>
      </c>
      <c r="D23" s="282" t="str">
        <f>VLOOKUP($A23,Questions!$A$3:$L$333,11,0)&amp;""</f>
        <v>NA</v>
      </c>
      <c r="E23" s="282" t="str">
        <f>VLOOKUP($A23,Questions!$A$3:$L$333,12,0)&amp;""</f>
        <v>Not Scored</v>
      </c>
      <c r="F23" s="282" t="str">
        <f>VLOOKUP($A23,'Institution Evaluation'!$A$56:$K$346,3,0)&amp;""</f>
        <v>No</v>
      </c>
      <c r="G23" s="282" t="str">
        <f>VLOOKUP($A23,'Institution Evaluation'!$A$56:$K$346,7,0)&amp;""</f>
        <v>Not scored</v>
      </c>
      <c r="H23" s="282" t="str">
        <f>VLOOKUP($A23,'Institution Evaluation'!$A$56:$K$346,8,0)&amp;""</f>
        <v/>
      </c>
      <c r="I23" s="282" t="str">
        <f>VLOOKUP($A23,'Institution Evaluation'!$A$56:$K$346,9,0)&amp;""</f>
        <v/>
      </c>
      <c r="J23" s="282" t="str">
        <f>VLOOKUP($A23,'Institution Evaluation'!$A$56:$K$346,10,0)&amp;""</f>
        <v/>
      </c>
      <c r="K23" s="282">
        <f t="shared" si="2"/>
        <v>10</v>
      </c>
      <c r="L23" s="282" t="str">
        <f>IF($E23="Not Scored", "N/A",IF(AND($D23='Auto Responses'!$J$27,$H23=""),"N/A",IF(AND($D23='Auto Responses'!$J$27,$H23='Auto Responses'!$J$7),1,IF(AND($D23='Auto Responses'!$J$27,$H23='Auto Responses'!$J$8),0,IF(OR($F23=$G23,$H23='Auto Responses'!$J$7),1,0)))))</f>
        <v>N/A</v>
      </c>
      <c r="M23" s="282" t="str">
        <f>VLOOKUP($A23,'Institution Evaluation'!$A$56:$K$346,10,0)&amp;""</f>
        <v/>
      </c>
      <c r="N23" s="282">
        <f t="shared" si="3"/>
        <v>0</v>
      </c>
      <c r="O23" s="282" t="str">
        <f t="shared" si="4"/>
        <v>N/A</v>
      </c>
      <c r="P23" s="282" t="str">
        <f t="shared" si="5"/>
        <v>N/A</v>
      </c>
      <c r="Q23" s="282">
        <f t="shared" si="6"/>
        <v>0</v>
      </c>
      <c r="R23" s="282">
        <f t="shared" si="10"/>
        <v>0</v>
      </c>
      <c r="S23" s="282">
        <f t="shared" si="7"/>
        <v>0</v>
      </c>
      <c r="T23" s="282">
        <f t="shared" si="8"/>
        <v>0</v>
      </c>
      <c r="U23" s="282">
        <f t="shared" si="11"/>
        <v>1</v>
      </c>
      <c r="V23" s="282">
        <f t="shared" si="9"/>
        <v>0</v>
      </c>
      <c r="W23" s="61"/>
      <c r="X23" s="61"/>
      <c r="Y23" s="61"/>
      <c r="Z23" s="61"/>
    </row>
    <row r="24" ht="15.75" customHeight="1">
      <c r="A24" s="282" t="str">
        <f>Questions!$A24</f>
        <v>REQU-08</v>
      </c>
      <c r="B24" s="282" t="str">
        <f t="shared" si="1"/>
        <v>REQU</v>
      </c>
      <c r="C24" s="282" t="str">
        <f>VLOOKUP($A24,Questions!$A$3:$L$333,2,0)&amp;""</f>
        <v>Does your solution have access to personal or institutional data?</v>
      </c>
      <c r="D24" s="282" t="str">
        <f>VLOOKUP($A24,Questions!$A$3:$L$333,11,0)&amp;""</f>
        <v>NA</v>
      </c>
      <c r="E24" s="282" t="str">
        <f>VLOOKUP($A24,Questions!$A$3:$L$333,12,0)&amp;""</f>
        <v>Not Scored</v>
      </c>
      <c r="F24" s="282" t="str">
        <f>VLOOKUP($A24,'Institution Evaluation'!$A$56:$K$346,3,0)&amp;""</f>
        <v>Yes</v>
      </c>
      <c r="G24" s="282" t="str">
        <f>VLOOKUP($A24,'Institution Evaluation'!$A$56:$K$346,7,0)&amp;""</f>
        <v>Not scored</v>
      </c>
      <c r="H24" s="282" t="str">
        <f>VLOOKUP($A24,'Institution Evaluation'!$A$56:$K$346,8,0)&amp;""</f>
        <v/>
      </c>
      <c r="I24" s="282" t="str">
        <f>VLOOKUP($A24,'Institution Evaluation'!$A$56:$K$346,9,0)&amp;""</f>
        <v/>
      </c>
      <c r="J24" s="282" t="str">
        <f>VLOOKUP($A24,'Institution Evaluation'!$A$56:$K$346,10,0)&amp;""</f>
        <v/>
      </c>
      <c r="K24" s="282">
        <f t="shared" si="2"/>
        <v>10</v>
      </c>
      <c r="L24" s="282" t="str">
        <f>IF($E24="Not Scored", "N/A",IF(AND($D24='Auto Responses'!$J$27,$H24=""),"N/A",IF(AND($D24='Auto Responses'!$J$27,$H24='Auto Responses'!$J$7),1,IF(AND($D24='Auto Responses'!$J$27,$H24='Auto Responses'!$J$8),0,IF(OR($F24=$G24,$H24='Auto Responses'!$J$7),1,0)))))</f>
        <v>N/A</v>
      </c>
      <c r="M24" s="282" t="str">
        <f>VLOOKUP($A24,'Institution Evaluation'!$A$56:$K$346,10,0)&amp;""</f>
        <v/>
      </c>
      <c r="N24" s="282">
        <f t="shared" si="3"/>
        <v>0</v>
      </c>
      <c r="O24" s="282" t="str">
        <f t="shared" si="4"/>
        <v>N/A</v>
      </c>
      <c r="P24" s="282" t="str">
        <f t="shared" si="5"/>
        <v>N/A</v>
      </c>
      <c r="Q24" s="282">
        <f t="shared" si="6"/>
        <v>0</v>
      </c>
      <c r="R24" s="282">
        <f t="shared" si="10"/>
        <v>0</v>
      </c>
      <c r="S24" s="282">
        <f t="shared" si="7"/>
        <v>0</v>
      </c>
      <c r="T24" s="282">
        <f t="shared" si="8"/>
        <v>0</v>
      </c>
      <c r="U24" s="282">
        <f t="shared" si="11"/>
        <v>1</v>
      </c>
      <c r="V24" s="282">
        <f t="shared" si="9"/>
        <v>0</v>
      </c>
      <c r="W24" s="61"/>
      <c r="X24" s="61"/>
      <c r="Y24" s="61"/>
      <c r="Z24" s="61"/>
    </row>
    <row r="25" ht="15.75" customHeight="1">
      <c r="A25" s="282" t="str">
        <f>Questions!$A25</f>
        <v>DOCU-01</v>
      </c>
      <c r="B25" s="282" t="str">
        <f t="shared" si="1"/>
        <v>DOCU</v>
      </c>
      <c r="C25" s="282" t="str">
        <f>VLOOKUP($A25,Questions!$A$3:$L$333,2,0)&amp;""</f>
        <v>Do you have a well-documented business continuity plan (BCP), with a clear owner, that is tested annually?*</v>
      </c>
      <c r="D25" s="282" t="str">
        <f>VLOOKUP($A25,Questions!$A$3:$L$333,11,0)&amp;""</f>
        <v/>
      </c>
      <c r="E25" s="282" t="str">
        <f>VLOOKUP($A25,Questions!$A$3:$L$333,12,0)&amp;""</f>
        <v>Organization</v>
      </c>
      <c r="F25" s="282" t="str">
        <f>VLOOKUP($A25,'Institution Evaluation'!$A$56:$K$346,3,0)&amp;""</f>
        <v>Yes</v>
      </c>
      <c r="G25" s="282" t="str">
        <f>VLOOKUP($A25,'Institution Evaluation'!$A$56:$K$346,7,0)&amp;""</f>
        <v>Yes</v>
      </c>
      <c r="H25" s="282" t="str">
        <f>VLOOKUP($A25,'Institution Evaluation'!$A$56:$K$346,8,0)&amp;""</f>
        <v/>
      </c>
      <c r="I25" s="282" t="str">
        <f>VLOOKUP($A25,'Institution Evaluation'!$A$56:$K$346,9,0)&amp;""</f>
        <v>Critical Importance</v>
      </c>
      <c r="J25" s="282" t="str">
        <f>VLOOKUP($A25,'Institution Evaluation'!$A$56:$K$346,10,0)&amp;""</f>
        <v/>
      </c>
      <c r="K25" s="282">
        <f t="shared" si="2"/>
        <v>20</v>
      </c>
      <c r="L25" s="282">
        <f>IF($E25="Not Scored", "N/A",IF(AND($D25='Auto Responses'!$J$27,$H25=""),"N/A",IF(AND($D25='Auto Responses'!$J$27,$H25='Auto Responses'!$J$7),1,IF(AND($D25='Auto Responses'!$J$27,$H25='Auto Responses'!$J$8),0,IF(OR($F25=$G25,$H25='Auto Responses'!$J$7),1,0)))))</f>
        <v>1</v>
      </c>
      <c r="M25" s="282" t="str">
        <f>VLOOKUP($A25,'Institution Evaluation'!$A$56:$K$346,10,0)&amp;""</f>
        <v/>
      </c>
      <c r="N25" s="282">
        <f t="shared" si="3"/>
        <v>1</v>
      </c>
      <c r="O25" s="282">
        <f t="shared" si="4"/>
        <v>20</v>
      </c>
      <c r="P25" s="282">
        <f t="shared" si="5"/>
        <v>20</v>
      </c>
      <c r="Q25" s="282">
        <f t="shared" si="6"/>
        <v>0</v>
      </c>
      <c r="R25" s="282">
        <f t="shared" si="10"/>
        <v>0</v>
      </c>
      <c r="S25" s="282">
        <f t="shared" si="7"/>
        <v>0</v>
      </c>
      <c r="T25" s="282">
        <f t="shared" si="8"/>
        <v>1</v>
      </c>
      <c r="U25" s="282">
        <f t="shared" si="11"/>
        <v>2</v>
      </c>
      <c r="V25" s="282">
        <f t="shared" si="9"/>
        <v>2</v>
      </c>
      <c r="W25" s="61"/>
      <c r="X25" s="61"/>
      <c r="Y25" s="61"/>
      <c r="Z25" s="61"/>
    </row>
    <row r="26" ht="15.75" customHeight="1">
      <c r="A26" s="282" t="str">
        <f>Questions!$A26</f>
        <v>DOCU-02</v>
      </c>
      <c r="B26" s="282" t="str">
        <f t="shared" si="1"/>
        <v>DOCU</v>
      </c>
      <c r="C26" s="282" t="str">
        <f>VLOOKUP($A26,Questions!$A$3:$L$333,2,0)&amp;""</f>
        <v>Do you have a well-documented disaster recovery plan (DRP), with a clear owner, that is tested annually?*</v>
      </c>
      <c r="D26" s="282" t="str">
        <f>VLOOKUP($A26,Questions!$A$3:$L$333,11,0)&amp;""</f>
        <v/>
      </c>
      <c r="E26" s="282" t="str">
        <f>VLOOKUP($A26,Questions!$A$3:$L$333,12,0)&amp;""</f>
        <v>Organization</v>
      </c>
      <c r="F26" s="282" t="str">
        <f>VLOOKUP($A26,'Institution Evaluation'!$A$56:$K$346,3,0)&amp;""</f>
        <v>Yes</v>
      </c>
      <c r="G26" s="282" t="str">
        <f>VLOOKUP($A26,'Institution Evaluation'!$A$56:$K$346,7,0)&amp;""</f>
        <v>Yes</v>
      </c>
      <c r="H26" s="282" t="str">
        <f>VLOOKUP($A26,'Institution Evaluation'!$A$56:$K$346,8,0)&amp;""</f>
        <v/>
      </c>
      <c r="I26" s="282" t="str">
        <f>VLOOKUP($A26,'Institution Evaluation'!$A$56:$K$346,9,0)&amp;""</f>
        <v>Critical Importance</v>
      </c>
      <c r="J26" s="282" t="str">
        <f>VLOOKUP($A26,'Institution Evaluation'!$A$56:$K$346,10,0)&amp;""</f>
        <v/>
      </c>
      <c r="K26" s="282">
        <f t="shared" si="2"/>
        <v>20</v>
      </c>
      <c r="L26" s="282">
        <f>IF($E26="Not Scored", "N/A",IF(AND($D26='Auto Responses'!$J$27,$H26=""),"N/A",IF(AND($D26='Auto Responses'!$J$27,$H26='Auto Responses'!$J$7),1,IF(AND($D26='Auto Responses'!$J$27,$H26='Auto Responses'!$J$8),0,IF(OR($F26=$G26,$H26='Auto Responses'!$J$7),1,0)))))</f>
        <v>1</v>
      </c>
      <c r="M26" s="282" t="str">
        <f>VLOOKUP($A26,'Institution Evaluation'!$A$56:$K$346,10,0)&amp;""</f>
        <v/>
      </c>
      <c r="N26" s="282">
        <f t="shared" si="3"/>
        <v>1</v>
      </c>
      <c r="O26" s="282">
        <f t="shared" si="4"/>
        <v>20</v>
      </c>
      <c r="P26" s="282">
        <f t="shared" si="5"/>
        <v>20</v>
      </c>
      <c r="Q26" s="282">
        <f t="shared" si="6"/>
        <v>0</v>
      </c>
      <c r="R26" s="282">
        <f t="shared" si="10"/>
        <v>0</v>
      </c>
      <c r="S26" s="282">
        <f t="shared" si="7"/>
        <v>0</v>
      </c>
      <c r="T26" s="282">
        <f t="shared" si="8"/>
        <v>1</v>
      </c>
      <c r="U26" s="282">
        <f t="shared" si="11"/>
        <v>3</v>
      </c>
      <c r="V26" s="282">
        <f t="shared" si="9"/>
        <v>3</v>
      </c>
      <c r="W26" s="61"/>
      <c r="X26" s="61"/>
      <c r="Y26" s="61"/>
      <c r="Z26" s="61"/>
    </row>
    <row r="27" ht="15.75" customHeight="1">
      <c r="A27" s="282" t="str">
        <f>Questions!$A27</f>
        <v>DOCU-03</v>
      </c>
      <c r="B27" s="282" t="str">
        <f t="shared" si="1"/>
        <v>DOCU</v>
      </c>
      <c r="C27" s="282" t="str">
        <f>VLOOKUP($A27,Questions!$A$3:$L$333,2,0)&amp;""</f>
        <v>Have you undergone a SSAE 18/SOC 2 audit?</v>
      </c>
      <c r="D27" s="282" t="str">
        <f>VLOOKUP($A27,Questions!$A$3:$L$333,11,0)&amp;""</f>
        <v/>
      </c>
      <c r="E27" s="282" t="str">
        <f>VLOOKUP($A27,Questions!$A$3:$L$333,12,0)&amp;""</f>
        <v>Organization</v>
      </c>
      <c r="F27" s="282" t="str">
        <f>VLOOKUP($A27,'Institution Evaluation'!$A$56:$K$346,3,0)&amp;""</f>
        <v>Yes</v>
      </c>
      <c r="G27" s="282" t="str">
        <f>VLOOKUP($A27,'Institution Evaluation'!$A$56:$K$346,7,0)&amp;""</f>
        <v>Yes</v>
      </c>
      <c r="H27" s="282" t="str">
        <f>VLOOKUP($A27,'Institution Evaluation'!$A$56:$K$346,8,0)&amp;""</f>
        <v/>
      </c>
      <c r="I27" s="282" t="str">
        <f>VLOOKUP($A27,'Institution Evaluation'!$A$56:$K$346,9,0)&amp;""</f>
        <v>Standard Importance</v>
      </c>
      <c r="J27" s="282" t="str">
        <f>VLOOKUP($A27,'Institution Evaluation'!$A$56:$K$346,10,0)&amp;""</f>
        <v/>
      </c>
      <c r="K27" s="282">
        <f t="shared" si="2"/>
        <v>10</v>
      </c>
      <c r="L27" s="282">
        <f>IF($E27="Not Scored", "N/A",IF(AND($D27='Auto Responses'!$J$27,$H27=""),"N/A",IF(AND($D27='Auto Responses'!$J$27,$H27='Auto Responses'!$J$7),1,IF(AND($D27='Auto Responses'!$J$27,$H27='Auto Responses'!$J$8),0,IF(OR($F27=$G27,$H27='Auto Responses'!$J$7),1,0)))))</f>
        <v>1</v>
      </c>
      <c r="M27" s="282" t="str">
        <f>VLOOKUP($A27,'Institution Evaluation'!$A$56:$K$346,10,0)&amp;""</f>
        <v/>
      </c>
      <c r="N27" s="282">
        <f t="shared" si="3"/>
        <v>0</v>
      </c>
      <c r="O27" s="282">
        <f t="shared" si="4"/>
        <v>10</v>
      </c>
      <c r="P27" s="282">
        <f t="shared" si="5"/>
        <v>10</v>
      </c>
      <c r="Q27" s="282">
        <f t="shared" si="6"/>
        <v>0</v>
      </c>
      <c r="R27" s="282">
        <f t="shared" si="10"/>
        <v>0</v>
      </c>
      <c r="S27" s="282">
        <f t="shared" si="7"/>
        <v>0</v>
      </c>
      <c r="T27" s="282">
        <f t="shared" si="8"/>
        <v>0</v>
      </c>
      <c r="U27" s="282">
        <f t="shared" si="11"/>
        <v>3</v>
      </c>
      <c r="V27" s="282">
        <f t="shared" si="9"/>
        <v>0</v>
      </c>
      <c r="W27" s="61"/>
      <c r="X27" s="61"/>
      <c r="Y27" s="61"/>
      <c r="Z27" s="61"/>
    </row>
    <row r="28" ht="15.75" customHeight="1">
      <c r="A28" s="282" t="str">
        <f>Questions!$A28</f>
        <v>DOCU-04</v>
      </c>
      <c r="B28" s="282" t="str">
        <f t="shared" si="1"/>
        <v>DOCU</v>
      </c>
      <c r="C28" s="282" t="str">
        <f>VLOOKUP($A28,Questions!$A$3:$L$333,2,0)&amp;""</f>
        <v>Do you conform with a specific industry standard security framework (e.g., NIST Cybersecurity Framework, CIS Controls, ISO 27001, etc.)?</v>
      </c>
      <c r="D28" s="282" t="str">
        <f>VLOOKUP($A28,Questions!$A$3:$L$333,11,0)&amp;""</f>
        <v/>
      </c>
      <c r="E28" s="282" t="str">
        <f>VLOOKUP($A28,Questions!$A$3:$L$333,12,0)&amp;""</f>
        <v>Organization</v>
      </c>
      <c r="F28" s="282" t="str">
        <f>VLOOKUP($A28,'Institution Evaluation'!$A$56:$K$346,3,0)&amp;""</f>
        <v>Yes</v>
      </c>
      <c r="G28" s="282" t="str">
        <f>VLOOKUP($A28,'Institution Evaluation'!$A$56:$K$346,7,0)&amp;""</f>
        <v>Yes</v>
      </c>
      <c r="H28" s="282" t="str">
        <f>VLOOKUP($A28,'Institution Evaluation'!$A$56:$K$346,8,0)&amp;""</f>
        <v/>
      </c>
      <c r="I28" s="282" t="str">
        <f>VLOOKUP($A28,'Institution Evaluation'!$A$56:$K$346,9,0)&amp;""</f>
        <v>Standard Importance</v>
      </c>
      <c r="J28" s="282" t="str">
        <f>VLOOKUP($A28,'Institution Evaluation'!$A$56:$K$346,10,0)&amp;""</f>
        <v/>
      </c>
      <c r="K28" s="282">
        <f t="shared" si="2"/>
        <v>10</v>
      </c>
      <c r="L28" s="282">
        <f>IF($E28="Not Scored", "N/A",IF(AND($D28='Auto Responses'!$J$27,$H28=""),"N/A",IF(AND($D28='Auto Responses'!$J$27,$H28='Auto Responses'!$J$7),1,IF(AND($D28='Auto Responses'!$J$27,$H28='Auto Responses'!$J$8),0,IF(OR($F28=$G28,$H28='Auto Responses'!$J$7),1,0)))))</f>
        <v>1</v>
      </c>
      <c r="M28" s="282" t="str">
        <f>VLOOKUP($A28,'Institution Evaluation'!$A$56:$K$346,10,0)&amp;""</f>
        <v/>
      </c>
      <c r="N28" s="282">
        <f t="shared" si="3"/>
        <v>0</v>
      </c>
      <c r="O28" s="282">
        <f t="shared" si="4"/>
        <v>10</v>
      </c>
      <c r="P28" s="282">
        <f t="shared" si="5"/>
        <v>10</v>
      </c>
      <c r="Q28" s="282">
        <f t="shared" si="6"/>
        <v>0</v>
      </c>
      <c r="R28" s="282">
        <f t="shared" si="10"/>
        <v>0</v>
      </c>
      <c r="S28" s="282">
        <f t="shared" si="7"/>
        <v>0</v>
      </c>
      <c r="T28" s="282">
        <f t="shared" si="8"/>
        <v>0</v>
      </c>
      <c r="U28" s="282">
        <f t="shared" si="11"/>
        <v>3</v>
      </c>
      <c r="V28" s="282">
        <f t="shared" si="9"/>
        <v>0</v>
      </c>
      <c r="W28" s="61"/>
      <c r="X28" s="61"/>
      <c r="Y28" s="61"/>
      <c r="Z28" s="61"/>
    </row>
    <row r="29" ht="15.75" customHeight="1">
      <c r="A29" s="282" t="str">
        <f>Questions!$A29</f>
        <v>DOCU-05</v>
      </c>
      <c r="B29" s="282" t="str">
        <f t="shared" si="1"/>
        <v>DOCU</v>
      </c>
      <c r="C29" s="282" t="str">
        <f>VLOOKUP($A29,Questions!$A$3:$L$333,2,0)&amp;""</f>
        <v>Can you provide overall system and/or application architecture diagrams, including a full description of the data flow for all components of the system?</v>
      </c>
      <c r="D29" s="282" t="str">
        <f>VLOOKUP($A29,Questions!$A$3:$L$333,11,0)&amp;""</f>
        <v/>
      </c>
      <c r="E29" s="282" t="str">
        <f>VLOOKUP($A29,Questions!$A$3:$L$333,12,0)&amp;""</f>
        <v>Organization</v>
      </c>
      <c r="F29" s="282" t="str">
        <f>VLOOKUP($A29,'Institution Evaluation'!$A$56:$K$346,3,0)&amp;""</f>
        <v>Yes</v>
      </c>
      <c r="G29" s="282" t="str">
        <f>VLOOKUP($A29,'Institution Evaluation'!$A$56:$K$346,7,0)&amp;""</f>
        <v>Yes</v>
      </c>
      <c r="H29" s="282" t="str">
        <f>VLOOKUP($A29,'Institution Evaluation'!$A$56:$K$346,8,0)&amp;""</f>
        <v/>
      </c>
      <c r="I29" s="282" t="str">
        <f>VLOOKUP($A29,'Institution Evaluation'!$A$56:$K$346,9,0)&amp;""</f>
        <v>Standard Importance</v>
      </c>
      <c r="J29" s="282" t="str">
        <f>VLOOKUP($A29,'Institution Evaluation'!$A$56:$K$346,10,0)&amp;""</f>
        <v/>
      </c>
      <c r="K29" s="282">
        <f t="shared" si="2"/>
        <v>10</v>
      </c>
      <c r="L29" s="282">
        <f>IF($E29="Not Scored", "N/A",IF(AND($D29='Auto Responses'!$J$27,$H29=""),"N/A",IF(AND($D29='Auto Responses'!$J$27,$H29='Auto Responses'!$J$7),1,IF(AND($D29='Auto Responses'!$J$27,$H29='Auto Responses'!$J$8),0,IF(OR($F29=$G29,$H29='Auto Responses'!$J$7),1,0)))))</f>
        <v>1</v>
      </c>
      <c r="M29" s="282" t="str">
        <f>VLOOKUP($A29,'Institution Evaluation'!$A$56:$K$346,10,0)&amp;""</f>
        <v/>
      </c>
      <c r="N29" s="282">
        <f t="shared" si="3"/>
        <v>0</v>
      </c>
      <c r="O29" s="282">
        <f t="shared" si="4"/>
        <v>10</v>
      </c>
      <c r="P29" s="282">
        <f t="shared" si="5"/>
        <v>10</v>
      </c>
      <c r="Q29" s="282">
        <f t="shared" si="6"/>
        <v>0</v>
      </c>
      <c r="R29" s="282">
        <f t="shared" si="10"/>
        <v>0</v>
      </c>
      <c r="S29" s="282">
        <f t="shared" si="7"/>
        <v>0</v>
      </c>
      <c r="T29" s="282">
        <f t="shared" si="8"/>
        <v>0</v>
      </c>
      <c r="U29" s="282">
        <f t="shared" si="11"/>
        <v>3</v>
      </c>
      <c r="V29" s="282">
        <f t="shared" si="9"/>
        <v>0</v>
      </c>
      <c r="W29" s="61"/>
      <c r="X29" s="61"/>
      <c r="Y29" s="61"/>
      <c r="Z29" s="61"/>
    </row>
    <row r="30" ht="15.75" customHeight="1">
      <c r="A30" s="282" t="str">
        <f>Questions!$A30</f>
        <v>DOCU-06</v>
      </c>
      <c r="B30" s="282" t="str">
        <f t="shared" si="1"/>
        <v>DOCU</v>
      </c>
      <c r="C30" s="282" t="str">
        <f>VLOOKUP($A30,Questions!$A$3:$L$333,2,0)&amp;""</f>
        <v>Does your organization have a data privacy policy?</v>
      </c>
      <c r="D30" s="282" t="str">
        <f>VLOOKUP($A30,Questions!$A$3:$L$333,11,0)&amp;""</f>
        <v/>
      </c>
      <c r="E30" s="282" t="str">
        <f>VLOOKUP($A30,Questions!$A$3:$L$333,12,0)&amp;""</f>
        <v>Organization</v>
      </c>
      <c r="F30" s="282" t="str">
        <f>VLOOKUP($A30,'Institution Evaluation'!$A$56:$K$346,3,0)&amp;""</f>
        <v>Yes</v>
      </c>
      <c r="G30" s="282" t="str">
        <f>VLOOKUP($A30,'Institution Evaluation'!$A$56:$K$346,7,0)&amp;""</f>
        <v>Yes</v>
      </c>
      <c r="H30" s="282" t="str">
        <f>VLOOKUP($A30,'Institution Evaluation'!$A$56:$K$346,8,0)&amp;""</f>
        <v/>
      </c>
      <c r="I30" s="282" t="str">
        <f>VLOOKUP($A30,'Institution Evaluation'!$A$56:$K$346,9,0)&amp;""</f>
        <v>Standard Importance</v>
      </c>
      <c r="J30" s="282" t="str">
        <f>VLOOKUP($A30,'Institution Evaluation'!$A$56:$K$346,10,0)&amp;""</f>
        <v/>
      </c>
      <c r="K30" s="282">
        <f t="shared" si="2"/>
        <v>10</v>
      </c>
      <c r="L30" s="282">
        <f>IF($E30="Not Scored", "N/A",IF(AND($D30='Auto Responses'!$J$27,$H30=""),"N/A",IF(AND($D30='Auto Responses'!$J$27,$H30='Auto Responses'!$J$7),1,IF(AND($D30='Auto Responses'!$J$27,$H30='Auto Responses'!$J$8),0,IF(OR($F30=$G30,$H30='Auto Responses'!$J$7),1,0)))))</f>
        <v>1</v>
      </c>
      <c r="M30" s="282" t="str">
        <f>VLOOKUP($A30,'Institution Evaluation'!$A$56:$K$346,10,0)&amp;""</f>
        <v/>
      </c>
      <c r="N30" s="282">
        <f t="shared" si="3"/>
        <v>0</v>
      </c>
      <c r="O30" s="282">
        <f t="shared" si="4"/>
        <v>10</v>
      </c>
      <c r="P30" s="282">
        <f t="shared" si="5"/>
        <v>10</v>
      </c>
      <c r="Q30" s="282">
        <f t="shared" si="6"/>
        <v>0</v>
      </c>
      <c r="R30" s="282">
        <f t="shared" si="10"/>
        <v>0</v>
      </c>
      <c r="S30" s="282">
        <f t="shared" si="7"/>
        <v>0</v>
      </c>
      <c r="T30" s="282">
        <f t="shared" si="8"/>
        <v>0</v>
      </c>
      <c r="U30" s="282">
        <f t="shared" si="11"/>
        <v>3</v>
      </c>
      <c r="V30" s="282">
        <f t="shared" si="9"/>
        <v>0</v>
      </c>
      <c r="W30" s="61"/>
      <c r="X30" s="61"/>
      <c r="Y30" s="61"/>
      <c r="Z30" s="61"/>
    </row>
    <row r="31" ht="15.75" customHeight="1">
      <c r="A31" s="282" t="str">
        <f>Questions!$A31</f>
        <v>DOCU-07</v>
      </c>
      <c r="B31" s="282" t="str">
        <f t="shared" si="1"/>
        <v>DOCU</v>
      </c>
      <c r="C31" s="282" t="str">
        <f>VLOOKUP($A31,Questions!$A$3:$L$333,2,0)&amp;""</f>
        <v>Do you have a documented, and currently implemented, employee onboarding and offboarding policy?</v>
      </c>
      <c r="D31" s="282" t="str">
        <f>VLOOKUP($A31,Questions!$A$3:$L$333,11,0)&amp;""</f>
        <v/>
      </c>
      <c r="E31" s="282" t="str">
        <f>VLOOKUP($A31,Questions!$A$3:$L$333,12,0)&amp;""</f>
        <v>Organization</v>
      </c>
      <c r="F31" s="282" t="str">
        <f>VLOOKUP($A31,'Institution Evaluation'!$A$56:$K$346,3,0)&amp;""</f>
        <v>Yes</v>
      </c>
      <c r="G31" s="282" t="str">
        <f>VLOOKUP($A31,'Institution Evaluation'!$A$56:$K$346,7,0)&amp;""</f>
        <v>Yes</v>
      </c>
      <c r="H31" s="282" t="str">
        <f>VLOOKUP($A31,'Institution Evaluation'!$A$56:$K$346,8,0)&amp;""</f>
        <v/>
      </c>
      <c r="I31" s="282" t="str">
        <f>VLOOKUP($A31,'Institution Evaluation'!$A$56:$K$346,9,0)&amp;""</f>
        <v>Standard Importance</v>
      </c>
      <c r="J31" s="282" t="str">
        <f>VLOOKUP($A31,'Institution Evaluation'!$A$56:$K$346,10,0)&amp;""</f>
        <v/>
      </c>
      <c r="K31" s="282">
        <f t="shared" si="2"/>
        <v>10</v>
      </c>
      <c r="L31" s="282">
        <f>IF($E31="Not Scored", "N/A",IF(AND($D31='Auto Responses'!$J$27,$H31=""),"N/A",IF(AND($D31='Auto Responses'!$J$27,$H31='Auto Responses'!$J$7),1,IF(AND($D31='Auto Responses'!$J$27,$H31='Auto Responses'!$J$8),0,IF(OR($F31=$G31,$H31='Auto Responses'!$J$7),1,0)))))</f>
        <v>1</v>
      </c>
      <c r="M31" s="282" t="str">
        <f>VLOOKUP($A31,'Institution Evaluation'!$A$56:$K$346,10,0)&amp;""</f>
        <v/>
      </c>
      <c r="N31" s="282">
        <f t="shared" si="3"/>
        <v>0</v>
      </c>
      <c r="O31" s="282">
        <f t="shared" si="4"/>
        <v>10</v>
      </c>
      <c r="P31" s="282">
        <f t="shared" si="5"/>
        <v>10</v>
      </c>
      <c r="Q31" s="282">
        <f t="shared" si="6"/>
        <v>0</v>
      </c>
      <c r="R31" s="282">
        <f t="shared" si="10"/>
        <v>0</v>
      </c>
      <c r="S31" s="282">
        <f t="shared" si="7"/>
        <v>0</v>
      </c>
      <c r="T31" s="282">
        <f t="shared" si="8"/>
        <v>0</v>
      </c>
      <c r="U31" s="282">
        <f t="shared" si="11"/>
        <v>3</v>
      </c>
      <c r="V31" s="282">
        <f t="shared" si="9"/>
        <v>0</v>
      </c>
      <c r="W31" s="61"/>
      <c r="X31" s="61"/>
      <c r="Y31" s="61"/>
      <c r="Z31" s="61"/>
    </row>
    <row r="32" ht="15.75" customHeight="1">
      <c r="A32" s="282" t="str">
        <f>Questions!$A32</f>
        <v>ITAC-01</v>
      </c>
      <c r="B32" s="282" t="str">
        <f t="shared" si="1"/>
        <v>ITAC</v>
      </c>
      <c r="C32" s="282" t="str">
        <f>VLOOKUP($A32,Questions!$A$3:$L$333,2,0)&amp;""</f>
        <v>Solution Provider Accessibility Contact Name</v>
      </c>
      <c r="D32" s="282" t="str">
        <f>VLOOKUP($A32,Questions!$A$3:$L$333,11,0)&amp;""</f>
        <v>NA</v>
      </c>
      <c r="E32" s="282" t="str">
        <f>VLOOKUP($A32,Questions!$A$3:$L$333,12,0)&amp;""</f>
        <v>Not Scored</v>
      </c>
      <c r="F32" s="282" t="str">
        <f>VLOOKUP($A32,'Institution Evaluation'!$A$56:$K$346,3,0)&amp;""</f>
        <v>Gabriel Adamante</v>
      </c>
      <c r="G32" s="282" t="str">
        <f>VLOOKUP($A32,'Institution Evaluation'!$A$56:$K$346,7,0)&amp;""</f>
        <v>Not scored</v>
      </c>
      <c r="H32" s="282" t="str">
        <f>VLOOKUP($A32,'Institution Evaluation'!$A$56:$K$346,8,0)&amp;""</f>
        <v/>
      </c>
      <c r="I32" s="282" t="str">
        <f>VLOOKUP($A32,'Institution Evaluation'!$A$56:$K$346,9,0)&amp;""</f>
        <v/>
      </c>
      <c r="J32" s="282" t="str">
        <f>VLOOKUP($A32,'Institution Evaluation'!$A$56:$K$346,10,0)&amp;""</f>
        <v/>
      </c>
      <c r="K32" s="282">
        <f t="shared" si="2"/>
        <v>10</v>
      </c>
      <c r="L32" s="282" t="str">
        <f>IF($E32="Not Scored", "N/A",IF(AND($D32='Auto Responses'!$J$27,$H32=""),"N/A",IF(AND($D32='Auto Responses'!$J$27,$H32='Auto Responses'!$J$7),1,IF(AND($D32='Auto Responses'!$J$27,$H32='Auto Responses'!$J$8),0,IF(OR($F32=$G32,$H32='Auto Responses'!$J$7),1,0)))))</f>
        <v>N/A</v>
      </c>
      <c r="M32" s="282" t="str">
        <f>VLOOKUP($A32,'Institution Evaluation'!$A$56:$K$346,10,0)&amp;""</f>
        <v/>
      </c>
      <c r="N32" s="282">
        <f t="shared" si="3"/>
        <v>0</v>
      </c>
      <c r="O32" s="282" t="str">
        <f t="shared" ref="O32:O49" si="12">IF(OR($F$18="No",$E32="Not Scored"),"N/A",IF($J32="",$K32,IF($J32="Minor Importance",5,IF($J32="Standard Importance",10,IF($J32="Critical Importance",20,0)))))</f>
        <v>N/A</v>
      </c>
      <c r="P32" s="282" t="str">
        <f t="shared" si="5"/>
        <v>N/A</v>
      </c>
      <c r="Q32" s="282">
        <f t="shared" si="6"/>
        <v>0</v>
      </c>
      <c r="R32" s="282">
        <f t="shared" si="10"/>
        <v>0</v>
      </c>
      <c r="S32" s="282">
        <f t="shared" si="7"/>
        <v>0</v>
      </c>
      <c r="T32" s="282">
        <f t="shared" si="8"/>
        <v>0</v>
      </c>
      <c r="U32" s="282">
        <f t="shared" si="11"/>
        <v>3</v>
      </c>
      <c r="V32" s="282">
        <f t="shared" si="9"/>
        <v>0</v>
      </c>
      <c r="W32" s="61"/>
      <c r="X32" s="61"/>
      <c r="Y32" s="61"/>
      <c r="Z32" s="61"/>
    </row>
    <row r="33" ht="15.75" customHeight="1">
      <c r="A33" s="282" t="str">
        <f>Questions!$A33</f>
        <v>ITAC-02</v>
      </c>
      <c r="B33" s="282" t="str">
        <f t="shared" si="1"/>
        <v>ITAC</v>
      </c>
      <c r="C33" s="282" t="str">
        <f>VLOOKUP($A33,Questions!$A$3:$L$333,2,0)&amp;""</f>
        <v>Solution Provider Accessibility Contact Title</v>
      </c>
      <c r="D33" s="282" t="str">
        <f>VLOOKUP($A33,Questions!$A$3:$L$333,11,0)&amp;""</f>
        <v>NA</v>
      </c>
      <c r="E33" s="282" t="str">
        <f>VLOOKUP($A33,Questions!$A$3:$L$333,12,0)&amp;""</f>
        <v>Not Scored</v>
      </c>
      <c r="F33" s="282" t="str">
        <f>VLOOKUP($A33,'Institution Evaluation'!$A$56:$K$346,3,0)&amp;""</f>
        <v>Chief Operating Officer (COO)</v>
      </c>
      <c r="G33" s="282" t="str">
        <f>VLOOKUP($A33,'Institution Evaluation'!$A$56:$K$346,7,0)&amp;""</f>
        <v>Not scored</v>
      </c>
      <c r="H33" s="282" t="str">
        <f>VLOOKUP($A33,'Institution Evaluation'!$A$56:$K$346,8,0)&amp;""</f>
        <v/>
      </c>
      <c r="I33" s="282" t="str">
        <f>VLOOKUP($A33,'Institution Evaluation'!$A$56:$K$346,9,0)&amp;""</f>
        <v/>
      </c>
      <c r="J33" s="282" t="str">
        <f>VLOOKUP($A33,'Institution Evaluation'!$A$56:$K$346,10,0)&amp;""</f>
        <v/>
      </c>
      <c r="K33" s="282">
        <f t="shared" si="2"/>
        <v>10</v>
      </c>
      <c r="L33" s="282" t="str">
        <f>IF($E33="Not Scored", "N/A",IF(AND($D33='Auto Responses'!$J$27,$H33=""),"N/A",IF(AND($D33='Auto Responses'!$J$27,$H33='Auto Responses'!$J$7),1,IF(AND($D33='Auto Responses'!$J$27,$H33='Auto Responses'!$J$8),0,IF(OR($F33=$G33,$H33='Auto Responses'!$J$7),1,0)))))</f>
        <v>N/A</v>
      </c>
      <c r="M33" s="282" t="str">
        <f>VLOOKUP($A33,'Institution Evaluation'!$A$56:$K$346,10,0)&amp;""</f>
        <v/>
      </c>
      <c r="N33" s="282">
        <f t="shared" si="3"/>
        <v>0</v>
      </c>
      <c r="O33" s="282" t="str">
        <f t="shared" si="12"/>
        <v>N/A</v>
      </c>
      <c r="P33" s="282" t="str">
        <f t="shared" si="5"/>
        <v>N/A</v>
      </c>
      <c r="Q33" s="282">
        <f t="shared" si="6"/>
        <v>0</v>
      </c>
      <c r="R33" s="282">
        <f t="shared" si="10"/>
        <v>0</v>
      </c>
      <c r="S33" s="282">
        <f t="shared" si="7"/>
        <v>0</v>
      </c>
      <c r="T33" s="282">
        <f t="shared" si="8"/>
        <v>0</v>
      </c>
      <c r="U33" s="282">
        <f t="shared" si="11"/>
        <v>3</v>
      </c>
      <c r="V33" s="282">
        <f t="shared" si="9"/>
        <v>0</v>
      </c>
      <c r="W33" s="61"/>
      <c r="X33" s="61"/>
      <c r="Y33" s="61"/>
      <c r="Z33" s="61"/>
    </row>
    <row r="34" ht="15.75" customHeight="1">
      <c r="A34" s="282" t="str">
        <f>Questions!$A34</f>
        <v>ITAC-03</v>
      </c>
      <c r="B34" s="282" t="str">
        <f t="shared" si="1"/>
        <v>ITAC</v>
      </c>
      <c r="C34" s="282" t="str">
        <f>VLOOKUP($A34,Questions!$A$3:$L$333,2,0)&amp;""</f>
        <v>Solution Provider Accessibility Contact Email</v>
      </c>
      <c r="D34" s="282" t="str">
        <f>VLOOKUP($A34,Questions!$A$3:$L$333,11,0)&amp;""</f>
        <v>NA</v>
      </c>
      <c r="E34" s="282" t="str">
        <f>VLOOKUP($A34,Questions!$A$3:$L$333,12,0)&amp;""</f>
        <v>Not Scored</v>
      </c>
      <c r="F34" s="282" t="str">
        <f>VLOOKUP($A34,'Institution Evaluation'!$A$56:$K$346,3,0)&amp;""</f>
        <v>gabriel@cograder.com</v>
      </c>
      <c r="G34" s="282" t="str">
        <f>VLOOKUP($A34,'Institution Evaluation'!$A$56:$K$346,7,0)&amp;""</f>
        <v>Not scored</v>
      </c>
      <c r="H34" s="282" t="str">
        <f>VLOOKUP($A34,'Institution Evaluation'!$A$56:$K$346,8,0)&amp;""</f>
        <v/>
      </c>
      <c r="I34" s="282" t="str">
        <f>VLOOKUP($A34,'Institution Evaluation'!$A$56:$K$346,9,0)&amp;""</f>
        <v/>
      </c>
      <c r="J34" s="282" t="str">
        <f>VLOOKUP($A34,'Institution Evaluation'!$A$56:$K$346,10,0)&amp;""</f>
        <v/>
      </c>
      <c r="K34" s="282">
        <f t="shared" si="2"/>
        <v>10</v>
      </c>
      <c r="L34" s="282" t="str">
        <f>IF($E34="Not Scored", "N/A",IF(AND($D34='Auto Responses'!$J$27,$H34=""),"N/A",IF(AND($D34='Auto Responses'!$J$27,$H34='Auto Responses'!$J$7),1,IF(AND($D34='Auto Responses'!$J$27,$H34='Auto Responses'!$J$8),0,IF(OR($F34=$G34,$H34='Auto Responses'!$J$7),1,0)))))</f>
        <v>N/A</v>
      </c>
      <c r="M34" s="282" t="str">
        <f>VLOOKUP($A34,'Institution Evaluation'!$A$56:$K$346,10,0)&amp;""</f>
        <v/>
      </c>
      <c r="N34" s="282">
        <f t="shared" si="3"/>
        <v>0</v>
      </c>
      <c r="O34" s="282" t="str">
        <f t="shared" si="12"/>
        <v>N/A</v>
      </c>
      <c r="P34" s="282" t="str">
        <f t="shared" si="5"/>
        <v>N/A</v>
      </c>
      <c r="Q34" s="282">
        <f t="shared" si="6"/>
        <v>0</v>
      </c>
      <c r="R34" s="282">
        <f t="shared" si="10"/>
        <v>0</v>
      </c>
      <c r="S34" s="282">
        <f t="shared" si="7"/>
        <v>0</v>
      </c>
      <c r="T34" s="282">
        <f t="shared" si="8"/>
        <v>0</v>
      </c>
      <c r="U34" s="282">
        <f t="shared" si="11"/>
        <v>3</v>
      </c>
      <c r="V34" s="282">
        <f t="shared" si="9"/>
        <v>0</v>
      </c>
      <c r="W34" s="61"/>
      <c r="X34" s="61"/>
      <c r="Y34" s="61"/>
      <c r="Z34" s="61"/>
    </row>
    <row r="35" ht="15.75" customHeight="1">
      <c r="A35" s="282" t="str">
        <f>Questions!$A35</f>
        <v>ITAC-04</v>
      </c>
      <c r="B35" s="282" t="str">
        <f t="shared" si="1"/>
        <v>ITAC</v>
      </c>
      <c r="C35" s="282" t="str">
        <f>VLOOKUP($A35,Questions!$A$3:$L$333,2,0)&amp;""</f>
        <v>Solution Provider Accessibility Contact Phone Number</v>
      </c>
      <c r="D35" s="282" t="str">
        <f>VLOOKUP($A35,Questions!$A$3:$L$333,11,0)&amp;""</f>
        <v>NA</v>
      </c>
      <c r="E35" s="282" t="str">
        <f>VLOOKUP($A35,Questions!$A$3:$L$333,12,0)&amp;""</f>
        <v>Not Scored</v>
      </c>
      <c r="F35" s="282" t="str">
        <f>VLOOKUP($A35,'Institution Evaluation'!$A$56:$K$346,3,0)&amp;""</f>
        <v>(650) 488-7789</v>
      </c>
      <c r="G35" s="282" t="str">
        <f>VLOOKUP($A35,'Institution Evaluation'!$A$56:$K$346,7,0)&amp;""</f>
        <v>Not scored</v>
      </c>
      <c r="H35" s="282" t="str">
        <f>VLOOKUP($A35,'Institution Evaluation'!$A$56:$K$346,8,0)&amp;""</f>
        <v/>
      </c>
      <c r="I35" s="282" t="str">
        <f>VLOOKUP($A35,'Institution Evaluation'!$A$56:$K$346,9,0)&amp;""</f>
        <v/>
      </c>
      <c r="J35" s="282" t="str">
        <f>VLOOKUP($A35,'Institution Evaluation'!$A$56:$K$346,10,0)&amp;""</f>
        <v/>
      </c>
      <c r="K35" s="282">
        <f t="shared" si="2"/>
        <v>10</v>
      </c>
      <c r="L35" s="282" t="str">
        <f>IF($E35="Not Scored", "N/A",IF(AND($D35='Auto Responses'!$J$27,$H35=""),"N/A",IF(AND($D35='Auto Responses'!$J$27,$H35='Auto Responses'!$J$7),1,IF(AND($D35='Auto Responses'!$J$27,$H35='Auto Responses'!$J$8),0,IF(OR($F35=$G35,$H35='Auto Responses'!$J$7),1,0)))))</f>
        <v>N/A</v>
      </c>
      <c r="M35" s="282" t="str">
        <f>VLOOKUP($A35,'Institution Evaluation'!$A$56:$K$346,10,0)&amp;""</f>
        <v/>
      </c>
      <c r="N35" s="282">
        <f t="shared" si="3"/>
        <v>0</v>
      </c>
      <c r="O35" s="282" t="str">
        <f t="shared" si="12"/>
        <v>N/A</v>
      </c>
      <c r="P35" s="282" t="str">
        <f t="shared" si="5"/>
        <v>N/A</v>
      </c>
      <c r="Q35" s="282">
        <f t="shared" si="6"/>
        <v>0</v>
      </c>
      <c r="R35" s="282">
        <f t="shared" si="10"/>
        <v>0</v>
      </c>
      <c r="S35" s="282">
        <f t="shared" si="7"/>
        <v>0</v>
      </c>
      <c r="T35" s="282">
        <f t="shared" si="8"/>
        <v>0</v>
      </c>
      <c r="U35" s="282">
        <f t="shared" si="11"/>
        <v>3</v>
      </c>
      <c r="V35" s="282">
        <f t="shared" si="9"/>
        <v>0</v>
      </c>
      <c r="W35" s="61"/>
      <c r="X35" s="61"/>
      <c r="Y35" s="61"/>
      <c r="Z35" s="61"/>
    </row>
    <row r="36" ht="15.75" customHeight="1">
      <c r="A36" s="282" t="str">
        <f>Questions!$A36</f>
        <v>ITAC-05</v>
      </c>
      <c r="B36" s="282" t="str">
        <f t="shared" si="1"/>
        <v>ITAC</v>
      </c>
      <c r="C36" s="282" t="str">
        <f>VLOOKUP($A36,Questions!$A$3:$L$333,2,0)&amp;""</f>
        <v>Web Link to Accessibility Statement or VPAT</v>
      </c>
      <c r="D36" s="282" t="str">
        <f>VLOOKUP($A36,Questions!$A$3:$L$333,11,0)&amp;""</f>
        <v/>
      </c>
      <c r="E36" s="282" t="str">
        <f>VLOOKUP($A36,Questions!$A$3:$L$333,12,0)&amp;""</f>
        <v>Not Scored</v>
      </c>
      <c r="F36" s="282" t="str">
        <f>VLOOKUP($A36,'Institution Evaluation'!$A$56:$K$346,3,0)&amp;""</f>
        <v>Yes</v>
      </c>
      <c r="G36" s="282" t="str">
        <f>VLOOKUP($A36,'Institution Evaluation'!$A$56:$K$346,7,0)&amp;""</f>
        <v>Not scored</v>
      </c>
      <c r="H36" s="282" t="str">
        <f>VLOOKUP($A36,'Institution Evaluation'!$A$56:$K$346,8,0)&amp;""</f>
        <v/>
      </c>
      <c r="I36" s="282" t="str">
        <f>VLOOKUP($A36,'Institution Evaluation'!$A$56:$K$346,9,0)&amp;""</f>
        <v/>
      </c>
      <c r="J36" s="282" t="str">
        <f>VLOOKUP($A36,'Institution Evaluation'!$A$56:$K$346,10,0)&amp;""</f>
        <v/>
      </c>
      <c r="K36" s="282">
        <f t="shared" si="2"/>
        <v>10</v>
      </c>
      <c r="L36" s="282" t="str">
        <f>IF($E36="Not Scored", "N/A",IF(AND($D36='Auto Responses'!$J$27,$H36=""),"N/A",IF(AND($D36='Auto Responses'!$J$27,$H36='Auto Responses'!$J$7),1,IF(AND($D36='Auto Responses'!$J$27,$H36='Auto Responses'!$J$8),0,IF(OR($F36=$G36,$H36='Auto Responses'!$J$7),1,0)))))</f>
        <v>N/A</v>
      </c>
      <c r="M36" s="282" t="str">
        <f>VLOOKUP($A36,'Institution Evaluation'!$A$56:$K$346,10,0)&amp;""</f>
        <v/>
      </c>
      <c r="N36" s="282">
        <f t="shared" si="3"/>
        <v>0</v>
      </c>
      <c r="O36" s="282" t="str">
        <f t="shared" si="12"/>
        <v>N/A</v>
      </c>
      <c r="P36" s="282" t="str">
        <f t="shared" si="5"/>
        <v>N/A</v>
      </c>
      <c r="Q36" s="282">
        <f t="shared" si="6"/>
        <v>0</v>
      </c>
      <c r="R36" s="282">
        <f t="shared" si="10"/>
        <v>0</v>
      </c>
      <c r="S36" s="282">
        <f t="shared" si="7"/>
        <v>0</v>
      </c>
      <c r="T36" s="282">
        <f t="shared" si="8"/>
        <v>0</v>
      </c>
      <c r="U36" s="282">
        <f t="shared" si="11"/>
        <v>3</v>
      </c>
      <c r="V36" s="282">
        <f t="shared" si="9"/>
        <v>0</v>
      </c>
      <c r="W36" s="61"/>
      <c r="X36" s="61"/>
      <c r="Y36" s="61"/>
      <c r="Z36" s="61"/>
    </row>
    <row r="37" ht="15.75" customHeight="1">
      <c r="A37" s="282" t="str">
        <f>Questions!$A37</f>
        <v>ITAC-06</v>
      </c>
      <c r="B37" s="282" t="str">
        <f t="shared" si="1"/>
        <v>ITAC</v>
      </c>
      <c r="C37" s="282" t="str">
        <f>VLOOKUP($A37,Questions!$A$3:$L$333,2,0)&amp;""</f>
        <v>Has a VPAT or ACR been created or updated for the solution and version under consideration within the past 12 months?*</v>
      </c>
      <c r="D37" s="282" t="str">
        <f>VLOOKUP($A37,Questions!$A$3:$L$333,11,0)&amp;""</f>
        <v/>
      </c>
      <c r="E37" s="282" t="str">
        <f>VLOOKUP($A37,Questions!$A$3:$L$333,12,0)&amp;""</f>
        <v>IT Accessibility</v>
      </c>
      <c r="F37" s="282" t="str">
        <f>VLOOKUP($A37,'Institution Evaluation'!$A$56:$K$346,3,0)&amp;""</f>
        <v>No</v>
      </c>
      <c r="G37" s="282" t="str">
        <f>VLOOKUP($A37,'Institution Evaluation'!$A$56:$K$346,7,0)&amp;""</f>
        <v>Yes</v>
      </c>
      <c r="H37" s="282" t="str">
        <f>VLOOKUP($A37,'Institution Evaluation'!$A$56:$K$346,8,0)&amp;""</f>
        <v/>
      </c>
      <c r="I37" s="282" t="str">
        <f>VLOOKUP($A37,'Institution Evaluation'!$A$56:$K$346,9,0)&amp;""</f>
        <v>Critical Importance</v>
      </c>
      <c r="J37" s="282" t="str">
        <f>VLOOKUP($A37,'Institution Evaluation'!$A$56:$K$346,10,0)&amp;""</f>
        <v/>
      </c>
      <c r="K37" s="282">
        <f t="shared" si="2"/>
        <v>20</v>
      </c>
      <c r="L37" s="282">
        <f>IF($E37="Not Scored", "N/A",IF(AND($D37='Auto Responses'!$J$27,$H37=""),"N/A",IF(AND($D37='Auto Responses'!$J$27,$H37='Auto Responses'!$J$7),1,IF(AND($D37='Auto Responses'!$J$27,$H37='Auto Responses'!$J$8),0,IF(OR($F37=$G37,$H37='Auto Responses'!$J$7),1,0)))))</f>
        <v>0</v>
      </c>
      <c r="M37" s="282" t="str">
        <f>VLOOKUP($A37,'Institution Evaluation'!$A$56:$K$346,10,0)&amp;""</f>
        <v/>
      </c>
      <c r="N37" s="282">
        <f t="shared" si="3"/>
        <v>1</v>
      </c>
      <c r="O37" s="282">
        <f t="shared" si="12"/>
        <v>20</v>
      </c>
      <c r="P37" s="282">
        <f t="shared" si="5"/>
        <v>0</v>
      </c>
      <c r="Q37" s="282">
        <f t="shared" si="6"/>
        <v>0</v>
      </c>
      <c r="R37" s="282">
        <f t="shared" si="10"/>
        <v>0</v>
      </c>
      <c r="S37" s="282">
        <f t="shared" si="7"/>
        <v>0</v>
      </c>
      <c r="T37" s="282">
        <f t="shared" si="8"/>
        <v>1</v>
      </c>
      <c r="U37" s="282">
        <f t="shared" si="11"/>
        <v>4</v>
      </c>
      <c r="V37" s="282">
        <f t="shared" si="9"/>
        <v>4</v>
      </c>
      <c r="W37" s="61"/>
      <c r="X37" s="61"/>
      <c r="Y37" s="61"/>
      <c r="Z37" s="61"/>
    </row>
    <row r="38" ht="15.75" customHeight="1">
      <c r="A38" s="282" t="str">
        <f>Questions!$A38</f>
        <v>ITAC-07</v>
      </c>
      <c r="B38" s="282" t="str">
        <f t="shared" si="1"/>
        <v>ITAC</v>
      </c>
      <c r="C38" s="282" t="str">
        <f>VLOOKUP($A38,Questions!$A$3:$L$333,2,0)&amp;""</f>
        <v>Will your company agree to meet your stated accessibility standard or WCAG 2.1 AA as part of your contractual agreement for the solution?*</v>
      </c>
      <c r="D38" s="282" t="str">
        <f>VLOOKUP($A38,Questions!$A$3:$L$333,11,0)&amp;""</f>
        <v/>
      </c>
      <c r="E38" s="282" t="str">
        <f>VLOOKUP($A38,Questions!$A$3:$L$333,12,0)&amp;""</f>
        <v>IT Accessibility</v>
      </c>
      <c r="F38" s="282" t="str">
        <f>VLOOKUP($A38,'Institution Evaluation'!$A$56:$K$346,3,0)&amp;""</f>
        <v>No</v>
      </c>
      <c r="G38" s="282" t="str">
        <f>VLOOKUP($A38,'Institution Evaluation'!$A$56:$K$346,7,0)&amp;""</f>
        <v>Yes</v>
      </c>
      <c r="H38" s="282" t="str">
        <f>VLOOKUP($A38,'Institution Evaluation'!$A$56:$K$346,8,0)&amp;""</f>
        <v/>
      </c>
      <c r="I38" s="282" t="str">
        <f>VLOOKUP($A38,'Institution Evaluation'!$A$56:$K$346,9,0)&amp;""</f>
        <v>Critical Importance</v>
      </c>
      <c r="J38" s="282" t="str">
        <f>VLOOKUP($A38,'Institution Evaluation'!$A$56:$K$346,10,0)&amp;""</f>
        <v/>
      </c>
      <c r="K38" s="282">
        <f t="shared" si="2"/>
        <v>20</v>
      </c>
      <c r="L38" s="282">
        <f>IF($E38="Not Scored", "N/A",IF(AND($D38='Auto Responses'!$J$27,$H38=""),"N/A",IF(AND($D38='Auto Responses'!$J$27,$H38='Auto Responses'!$J$7),1,IF(AND($D38='Auto Responses'!$J$27,$H38='Auto Responses'!$J$8),0,IF(OR($F38=$G38,$H38='Auto Responses'!$J$7),1,0)))))</f>
        <v>0</v>
      </c>
      <c r="M38" s="282" t="str">
        <f>VLOOKUP($A38,'Institution Evaluation'!$A$56:$K$346,10,0)&amp;""</f>
        <v/>
      </c>
      <c r="N38" s="282">
        <f t="shared" si="3"/>
        <v>1</v>
      </c>
      <c r="O38" s="282">
        <f t="shared" si="12"/>
        <v>20</v>
      </c>
      <c r="P38" s="282">
        <f t="shared" si="5"/>
        <v>0</v>
      </c>
      <c r="Q38" s="282">
        <f t="shared" si="6"/>
        <v>0</v>
      </c>
      <c r="R38" s="282">
        <f t="shared" si="10"/>
        <v>0</v>
      </c>
      <c r="S38" s="282">
        <f t="shared" si="7"/>
        <v>0</v>
      </c>
      <c r="T38" s="282">
        <f t="shared" si="8"/>
        <v>1</v>
      </c>
      <c r="U38" s="282">
        <f t="shared" si="11"/>
        <v>5</v>
      </c>
      <c r="V38" s="282">
        <f t="shared" si="9"/>
        <v>5</v>
      </c>
      <c r="W38" s="61"/>
      <c r="X38" s="61"/>
      <c r="Y38" s="61"/>
      <c r="Z38" s="61"/>
    </row>
    <row r="39" ht="15.75" customHeight="1">
      <c r="A39" s="282" t="str">
        <f>Questions!$A39</f>
        <v>ITAC-08</v>
      </c>
      <c r="B39" s="282" t="str">
        <f t="shared" si="1"/>
        <v>ITAC</v>
      </c>
      <c r="C39" s="282" t="str">
        <f>VLOOKUP($A39,Questions!$A$3:$L$333,2,0)&amp;""</f>
        <v>Does the solution substantially conform to WCAG 2.1 AA?*</v>
      </c>
      <c r="D39" s="282" t="str">
        <f>VLOOKUP($A39,Questions!$A$3:$L$333,11,0)&amp;""</f>
        <v/>
      </c>
      <c r="E39" s="282" t="str">
        <f>VLOOKUP($A39,Questions!$A$3:$L$333,12,0)&amp;""</f>
        <v>IT Accessibility</v>
      </c>
      <c r="F39" s="282" t="str">
        <f>VLOOKUP($A39,'Institution Evaluation'!$A$56:$K$346,3,0)&amp;""</f>
        <v>No</v>
      </c>
      <c r="G39" s="282" t="str">
        <f>VLOOKUP($A39,'Institution Evaluation'!$A$56:$K$346,7,0)&amp;""</f>
        <v>Yes</v>
      </c>
      <c r="H39" s="282" t="str">
        <f>VLOOKUP($A39,'Institution Evaluation'!$A$56:$K$346,8,0)&amp;""</f>
        <v/>
      </c>
      <c r="I39" s="282" t="str">
        <f>VLOOKUP($A39,'Institution Evaluation'!$A$56:$K$346,9,0)&amp;""</f>
        <v>Critical Importance</v>
      </c>
      <c r="J39" s="282" t="str">
        <f>VLOOKUP($A39,'Institution Evaluation'!$A$56:$K$346,10,0)&amp;""</f>
        <v/>
      </c>
      <c r="K39" s="282">
        <f t="shared" si="2"/>
        <v>20</v>
      </c>
      <c r="L39" s="282">
        <f>IF($E39="Not Scored", "N/A",IF(AND($D39='Auto Responses'!$J$27,$H39=""),"N/A",IF(AND($D39='Auto Responses'!$J$27,$H39='Auto Responses'!$J$7),1,IF(AND($D39='Auto Responses'!$J$27,$H39='Auto Responses'!$J$8),0,IF(OR($F39=$G39,$H39='Auto Responses'!$J$7),1,0)))))</f>
        <v>0</v>
      </c>
      <c r="M39" s="282" t="str">
        <f>VLOOKUP($A39,'Institution Evaluation'!$A$56:$K$346,10,0)&amp;""</f>
        <v/>
      </c>
      <c r="N39" s="282">
        <f t="shared" si="3"/>
        <v>1</v>
      </c>
      <c r="O39" s="282">
        <f t="shared" si="12"/>
        <v>20</v>
      </c>
      <c r="P39" s="282">
        <f t="shared" si="5"/>
        <v>0</v>
      </c>
      <c r="Q39" s="282">
        <f t="shared" si="6"/>
        <v>0</v>
      </c>
      <c r="R39" s="282">
        <f t="shared" si="10"/>
        <v>0</v>
      </c>
      <c r="S39" s="282">
        <f t="shared" si="7"/>
        <v>0</v>
      </c>
      <c r="T39" s="282">
        <f t="shared" si="8"/>
        <v>1</v>
      </c>
      <c r="U39" s="282">
        <f t="shared" si="11"/>
        <v>6</v>
      </c>
      <c r="V39" s="282">
        <f t="shared" si="9"/>
        <v>6</v>
      </c>
      <c r="W39" s="61"/>
      <c r="X39" s="61"/>
      <c r="Y39" s="61"/>
      <c r="Z39" s="61"/>
    </row>
    <row r="40" ht="15.75" customHeight="1">
      <c r="A40" s="282" t="str">
        <f>Questions!$A40</f>
        <v>ITAC-09</v>
      </c>
      <c r="B40" s="282" t="str">
        <f t="shared" si="1"/>
        <v>ITAC</v>
      </c>
      <c r="C40" s="282" t="str">
        <f>VLOOKUP($A40,Questions!$A$3:$L$333,2,0)&amp;""</f>
        <v>Do you have a documented and implemented process for reporting and tracking accessibility issues?*</v>
      </c>
      <c r="D40" s="282" t="str">
        <f>VLOOKUP($A40,Questions!$A$3:$L$333,11,0)&amp;""</f>
        <v/>
      </c>
      <c r="E40" s="282" t="str">
        <f>VLOOKUP($A40,Questions!$A$3:$L$333,12,0)&amp;""</f>
        <v>IT Accessibility</v>
      </c>
      <c r="F40" s="282" t="str">
        <f>VLOOKUP($A40,'Institution Evaluation'!$A$56:$K$346,3,0)&amp;""</f>
        <v>Yes</v>
      </c>
      <c r="G40" s="282" t="str">
        <f>VLOOKUP($A40,'Institution Evaluation'!$A$56:$K$346,7,0)&amp;""</f>
        <v>Yes</v>
      </c>
      <c r="H40" s="282" t="str">
        <f>VLOOKUP($A40,'Institution Evaluation'!$A$56:$K$346,8,0)&amp;""</f>
        <v/>
      </c>
      <c r="I40" s="282" t="str">
        <f>VLOOKUP($A40,'Institution Evaluation'!$A$56:$K$346,9,0)&amp;""</f>
        <v>Critical Importance</v>
      </c>
      <c r="J40" s="282" t="str">
        <f>VLOOKUP($A40,'Institution Evaluation'!$A$56:$K$346,10,0)&amp;""</f>
        <v/>
      </c>
      <c r="K40" s="282">
        <f t="shared" si="2"/>
        <v>20</v>
      </c>
      <c r="L40" s="282">
        <f>IF($E40="Not Scored", "N/A",IF(AND($D40='Auto Responses'!$J$27,$H40=""),"N/A",IF(AND($D40='Auto Responses'!$J$27,$H40='Auto Responses'!$J$7),1,IF(AND($D40='Auto Responses'!$J$27,$H40='Auto Responses'!$J$8),0,IF(OR($F40=$G40,$H40='Auto Responses'!$J$7),1,0)))))</f>
        <v>1</v>
      </c>
      <c r="M40" s="282" t="str">
        <f>VLOOKUP($A40,'Institution Evaluation'!$A$56:$K$346,10,0)&amp;""</f>
        <v/>
      </c>
      <c r="N40" s="282">
        <f t="shared" si="3"/>
        <v>1</v>
      </c>
      <c r="O40" s="282">
        <f t="shared" si="12"/>
        <v>20</v>
      </c>
      <c r="P40" s="282">
        <f t="shared" si="5"/>
        <v>20</v>
      </c>
      <c r="Q40" s="282">
        <f t="shared" si="6"/>
        <v>0</v>
      </c>
      <c r="R40" s="282">
        <f t="shared" si="10"/>
        <v>0</v>
      </c>
      <c r="S40" s="282">
        <f t="shared" si="7"/>
        <v>0</v>
      </c>
      <c r="T40" s="282">
        <f t="shared" si="8"/>
        <v>1</v>
      </c>
      <c r="U40" s="282">
        <f t="shared" si="11"/>
        <v>7</v>
      </c>
      <c r="V40" s="282">
        <f t="shared" si="9"/>
        <v>7</v>
      </c>
      <c r="W40" s="61"/>
      <c r="X40" s="61"/>
      <c r="Y40" s="61"/>
      <c r="Z40" s="61"/>
    </row>
    <row r="41" ht="15.75" customHeight="1">
      <c r="A41" s="282" t="str">
        <f>Questions!$A41</f>
        <v>ITAC-10</v>
      </c>
      <c r="B41" s="282" t="str">
        <f t="shared" si="1"/>
        <v>ITAC</v>
      </c>
      <c r="C41" s="282" t="str">
        <f>VLOOKUP($A41,Questions!$A$3:$L$333,2,0)&amp;""</f>
        <v>Do you have documentation to support the accessibility features of your solution?</v>
      </c>
      <c r="D41" s="282" t="str">
        <f>VLOOKUP($A41,Questions!$A$3:$L$333,11,0)&amp;""</f>
        <v/>
      </c>
      <c r="E41" s="282" t="str">
        <f>VLOOKUP($A41,Questions!$A$3:$L$333,12,0)&amp;""</f>
        <v>IT Accessibility</v>
      </c>
      <c r="F41" s="282" t="str">
        <f>VLOOKUP($A41,'Institution Evaluation'!$A$56:$K$346,3,0)&amp;""</f>
        <v>Yes</v>
      </c>
      <c r="G41" s="282" t="str">
        <f>VLOOKUP($A41,'Institution Evaluation'!$A$56:$K$346,7,0)&amp;""</f>
        <v>Yes</v>
      </c>
      <c r="H41" s="282" t="str">
        <f>VLOOKUP($A41,'Institution Evaluation'!$A$56:$K$346,8,0)&amp;""</f>
        <v/>
      </c>
      <c r="I41" s="282" t="str">
        <f>VLOOKUP($A41,'Institution Evaluation'!$A$56:$K$346,9,0)&amp;""</f>
        <v>Standard Importance</v>
      </c>
      <c r="J41" s="282" t="str">
        <f>VLOOKUP($A41,'Institution Evaluation'!$A$56:$K$346,10,0)&amp;""</f>
        <v/>
      </c>
      <c r="K41" s="282">
        <f t="shared" si="2"/>
        <v>10</v>
      </c>
      <c r="L41" s="282">
        <f>IF($E41="Not Scored", "N/A",IF(AND($D41='Auto Responses'!$J$27,$H41=""),"N/A",IF(AND($D41='Auto Responses'!$J$27,$H41='Auto Responses'!$J$7),1,IF(AND($D41='Auto Responses'!$J$27,$H41='Auto Responses'!$J$8),0,IF(OR($F41=$G41,$H41='Auto Responses'!$J$7),1,0)))))</f>
        <v>1</v>
      </c>
      <c r="M41" s="282" t="str">
        <f>VLOOKUP($A41,'Institution Evaluation'!$A$56:$K$346,10,0)&amp;""</f>
        <v/>
      </c>
      <c r="N41" s="282">
        <f t="shared" si="3"/>
        <v>0</v>
      </c>
      <c r="O41" s="282">
        <f t="shared" si="12"/>
        <v>10</v>
      </c>
      <c r="P41" s="282">
        <f t="shared" si="5"/>
        <v>10</v>
      </c>
      <c r="Q41" s="282">
        <f t="shared" si="6"/>
        <v>0</v>
      </c>
      <c r="R41" s="282">
        <f t="shared" si="10"/>
        <v>0</v>
      </c>
      <c r="S41" s="282">
        <f t="shared" si="7"/>
        <v>0</v>
      </c>
      <c r="T41" s="282">
        <f t="shared" si="8"/>
        <v>0</v>
      </c>
      <c r="U41" s="282">
        <f t="shared" si="11"/>
        <v>7</v>
      </c>
      <c r="V41" s="282">
        <f t="shared" si="9"/>
        <v>0</v>
      </c>
      <c r="W41" s="61"/>
      <c r="X41" s="61"/>
      <c r="Y41" s="61"/>
      <c r="Z41" s="61"/>
    </row>
    <row r="42" ht="15.75" customHeight="1">
      <c r="A42" s="282" t="str">
        <f>Questions!$A42</f>
        <v>ITAC-11</v>
      </c>
      <c r="B42" s="282" t="str">
        <f t="shared" si="1"/>
        <v>ITAC</v>
      </c>
      <c r="C42" s="282" t="str">
        <f>VLOOKUP($A42,Questions!$A$3:$L$333,2,0)&amp;""</f>
        <v>Has a third-party expert conducted an audit of the most recent version of your solution?</v>
      </c>
      <c r="D42" s="282"/>
      <c r="E42" s="282" t="str">
        <f>VLOOKUP($A42,Questions!$A$3:$L$333,12,0)&amp;""</f>
        <v>IT Accessibility</v>
      </c>
      <c r="F42" s="282" t="str">
        <f>VLOOKUP($A42,'Institution Evaluation'!$A$56:$K$346,3,0)&amp;""</f>
        <v>No</v>
      </c>
      <c r="G42" s="282" t="str">
        <f>VLOOKUP($A42,'Institution Evaluation'!$A$56:$K$346,7,0)&amp;""</f>
        <v>Yes</v>
      </c>
      <c r="H42" s="282" t="str">
        <f>VLOOKUP($A42,'Institution Evaluation'!$A$56:$K$346,8,0)&amp;""</f>
        <v/>
      </c>
      <c r="I42" s="282" t="str">
        <f>VLOOKUP($A42,'Institution Evaluation'!$A$56:$K$346,9,0)&amp;""</f>
        <v>Standard Importance</v>
      </c>
      <c r="J42" s="282" t="str">
        <f>VLOOKUP($A42,'Institution Evaluation'!$A$56:$K$346,10,0)&amp;""</f>
        <v/>
      </c>
      <c r="K42" s="282">
        <f t="shared" si="2"/>
        <v>10</v>
      </c>
      <c r="L42" s="282">
        <f>IF($E42="Not Scored", "N/A",IF(AND($D42='Auto Responses'!$J$27,$H42=""),"N/A",IF(AND($D42='Auto Responses'!$J$27,$H42='Auto Responses'!$J$7),1,IF(AND($D42='Auto Responses'!$J$27,$H42='Auto Responses'!$J$8),0,IF(OR($F42=$G42,$H42='Auto Responses'!$J$7),1,0)))))</f>
        <v>0</v>
      </c>
      <c r="M42" s="282" t="str">
        <f>VLOOKUP($A42,'Institution Evaluation'!$A$56:$K$346,10,0)&amp;""</f>
        <v/>
      </c>
      <c r="N42" s="282">
        <f t="shared" si="3"/>
        <v>0</v>
      </c>
      <c r="O42" s="282">
        <f t="shared" si="12"/>
        <v>10</v>
      </c>
      <c r="P42" s="282">
        <f t="shared" si="5"/>
        <v>0</v>
      </c>
      <c r="Q42" s="282">
        <f t="shared" si="6"/>
        <v>0</v>
      </c>
      <c r="R42" s="282">
        <f t="shared" si="10"/>
        <v>0</v>
      </c>
      <c r="S42" s="282">
        <f t="shared" si="7"/>
        <v>0</v>
      </c>
      <c r="T42" s="282">
        <f t="shared" si="8"/>
        <v>0</v>
      </c>
      <c r="U42" s="282">
        <f t="shared" si="11"/>
        <v>7</v>
      </c>
      <c r="V42" s="282">
        <f t="shared" si="9"/>
        <v>0</v>
      </c>
      <c r="W42" s="61"/>
      <c r="X42" s="61"/>
      <c r="Y42" s="61"/>
      <c r="Z42" s="61"/>
    </row>
    <row r="43" ht="15.75" customHeight="1">
      <c r="A43" s="282" t="str">
        <f>Questions!$A43</f>
        <v>ITAC-12</v>
      </c>
      <c r="B43" s="282" t="str">
        <f t="shared" si="1"/>
        <v>ITAC</v>
      </c>
      <c r="C43" s="282" t="str">
        <f>VLOOKUP($A43,Questions!$A$3:$L$333,2,0)&amp;""</f>
        <v>Do you have a documented and implemented process for verifying accessibility conformance?</v>
      </c>
      <c r="D43" s="282" t="str">
        <f>VLOOKUP($A43,Questions!$A$3:$L$333,11,0)&amp;""</f>
        <v/>
      </c>
      <c r="E43" s="282" t="str">
        <f>VLOOKUP($A43,Questions!$A$3:$L$333,12,0)&amp;""</f>
        <v>IT Accessibility</v>
      </c>
      <c r="F43" s="282" t="str">
        <f>VLOOKUP($A43,'Institution Evaluation'!$A$56:$K$346,3,0)&amp;""</f>
        <v>Yes</v>
      </c>
      <c r="G43" s="282" t="str">
        <f>VLOOKUP($A43,'Institution Evaluation'!$A$56:$K$346,7,0)&amp;""</f>
        <v>Yes</v>
      </c>
      <c r="H43" s="282" t="str">
        <f>VLOOKUP($A43,'Institution Evaluation'!$A$56:$K$346,8,0)&amp;""</f>
        <v/>
      </c>
      <c r="I43" s="282" t="str">
        <f>VLOOKUP($A43,'Institution Evaluation'!$A$56:$K$346,9,0)&amp;""</f>
        <v>Standard Importance</v>
      </c>
      <c r="J43" s="282" t="str">
        <f>VLOOKUP($A43,'Institution Evaluation'!$A$56:$K$346,10,0)&amp;""</f>
        <v/>
      </c>
      <c r="K43" s="282">
        <f t="shared" si="2"/>
        <v>10</v>
      </c>
      <c r="L43" s="282">
        <f>IF($E43="Not Scored", "N/A",IF(AND($D43='Auto Responses'!$J$27,$H43=""),"N/A",IF(AND($D43='Auto Responses'!$J$27,$H43='Auto Responses'!$J$7),1,IF(AND($D43='Auto Responses'!$J$27,$H43='Auto Responses'!$J$8),0,IF(OR($F43=$G43,$H43='Auto Responses'!$J$7),1,0)))))</f>
        <v>1</v>
      </c>
      <c r="M43" s="282" t="str">
        <f>VLOOKUP($A43,'Institution Evaluation'!$A$56:$K$346,10,0)&amp;""</f>
        <v/>
      </c>
      <c r="N43" s="282">
        <f t="shared" si="3"/>
        <v>0</v>
      </c>
      <c r="O43" s="282">
        <f t="shared" si="12"/>
        <v>10</v>
      </c>
      <c r="P43" s="282">
        <f t="shared" si="5"/>
        <v>10</v>
      </c>
      <c r="Q43" s="282">
        <f t="shared" si="6"/>
        <v>0</v>
      </c>
      <c r="R43" s="282">
        <f t="shared" si="10"/>
        <v>0</v>
      </c>
      <c r="S43" s="282">
        <f t="shared" si="7"/>
        <v>0</v>
      </c>
      <c r="T43" s="282">
        <f t="shared" si="8"/>
        <v>0</v>
      </c>
      <c r="U43" s="282">
        <f t="shared" si="11"/>
        <v>7</v>
      </c>
      <c r="V43" s="282">
        <f t="shared" si="9"/>
        <v>0</v>
      </c>
      <c r="W43" s="61"/>
      <c r="X43" s="61"/>
      <c r="Y43" s="61"/>
      <c r="Z43" s="61"/>
    </row>
    <row r="44" ht="15.75" customHeight="1">
      <c r="A44" s="282" t="str">
        <f>Questions!$A44</f>
        <v>ITAC-13</v>
      </c>
      <c r="B44" s="282" t="str">
        <f t="shared" si="1"/>
        <v>ITAC</v>
      </c>
      <c r="C44" s="282" t="str">
        <f>VLOOKUP($A44,Questions!$A$3:$L$333,2,0)&amp;""</f>
        <v>Have you adopted a technical or legal standard of conformance for the solution?</v>
      </c>
      <c r="D44" s="282" t="str">
        <f>VLOOKUP($A44,Questions!$A$3:$L$333,11,0)&amp;""</f>
        <v/>
      </c>
      <c r="E44" s="282" t="str">
        <f>VLOOKUP($A44,Questions!$A$3:$L$333,12,0)&amp;""</f>
        <v>IT Accessibility</v>
      </c>
      <c r="F44" s="282" t="str">
        <f>VLOOKUP($A44,'Institution Evaluation'!$A$56:$K$346,3,0)&amp;""</f>
        <v>Yes</v>
      </c>
      <c r="G44" s="282" t="str">
        <f>VLOOKUP($A44,'Institution Evaluation'!$A$56:$K$346,7,0)&amp;""</f>
        <v>Yes</v>
      </c>
      <c r="H44" s="282" t="str">
        <f>VLOOKUP($A44,'Institution Evaluation'!$A$56:$K$346,8,0)&amp;""</f>
        <v/>
      </c>
      <c r="I44" s="282" t="str">
        <f>VLOOKUP($A44,'Institution Evaluation'!$A$56:$K$346,9,0)&amp;""</f>
        <v>Standard Importance</v>
      </c>
      <c r="J44" s="282" t="str">
        <f>VLOOKUP($A44,'Institution Evaluation'!$A$56:$K$346,10,0)&amp;""</f>
        <v/>
      </c>
      <c r="K44" s="282">
        <f t="shared" si="2"/>
        <v>10</v>
      </c>
      <c r="L44" s="282">
        <f>IF($E44="Not Scored", "N/A",IF(AND($D44='Auto Responses'!$J$27,$H44=""),"N/A",IF(AND($D44='Auto Responses'!$J$27,$H44='Auto Responses'!$J$7),1,IF(AND($D44='Auto Responses'!$J$27,$H44='Auto Responses'!$J$8),0,IF(OR($F44=$G44,$H44='Auto Responses'!$J$7),1,0)))))</f>
        <v>1</v>
      </c>
      <c r="M44" s="282" t="str">
        <f>VLOOKUP($A44,'Institution Evaluation'!$A$56:$K$346,10,0)&amp;""</f>
        <v/>
      </c>
      <c r="N44" s="282">
        <f t="shared" si="3"/>
        <v>0</v>
      </c>
      <c r="O44" s="282">
        <f t="shared" si="12"/>
        <v>10</v>
      </c>
      <c r="P44" s="282">
        <f t="shared" si="5"/>
        <v>10</v>
      </c>
      <c r="Q44" s="282">
        <f t="shared" si="6"/>
        <v>0</v>
      </c>
      <c r="R44" s="282">
        <f t="shared" si="10"/>
        <v>0</v>
      </c>
      <c r="S44" s="282">
        <f t="shared" si="7"/>
        <v>0</v>
      </c>
      <c r="T44" s="282">
        <f t="shared" si="8"/>
        <v>0</v>
      </c>
      <c r="U44" s="282">
        <f t="shared" si="11"/>
        <v>7</v>
      </c>
      <c r="V44" s="282">
        <f t="shared" si="9"/>
        <v>0</v>
      </c>
      <c r="W44" s="61"/>
      <c r="X44" s="61"/>
      <c r="Y44" s="61"/>
      <c r="Z44" s="61"/>
    </row>
    <row r="45" ht="15.75" customHeight="1">
      <c r="A45" s="282" t="str">
        <f>Questions!$A45</f>
        <v>ITAC-14</v>
      </c>
      <c r="B45" s="282" t="str">
        <f t="shared" si="1"/>
        <v>ITAC</v>
      </c>
      <c r="C45" s="282" t="str">
        <f>VLOOKUP($A45,Questions!$A$3:$L$333,2,0)&amp;""</f>
        <v>Can you provide a current, detailed accessibility roadmap with delivery timelines?</v>
      </c>
      <c r="D45" s="282" t="str">
        <f>VLOOKUP($A45,Questions!$A$3:$L$333,11,0)&amp;""</f>
        <v/>
      </c>
      <c r="E45" s="282" t="str">
        <f>VLOOKUP($A45,Questions!$A$3:$L$333,12,0)&amp;""</f>
        <v>IT Accessibility</v>
      </c>
      <c r="F45" s="282" t="str">
        <f>VLOOKUP($A45,'Institution Evaluation'!$A$56:$K$346,3,0)&amp;""</f>
        <v>Yes</v>
      </c>
      <c r="G45" s="282" t="str">
        <f>VLOOKUP($A45,'Institution Evaluation'!$A$56:$K$346,7,0)&amp;""</f>
        <v>Yes</v>
      </c>
      <c r="H45" s="282" t="str">
        <f>VLOOKUP($A45,'Institution Evaluation'!$A$56:$K$346,8,0)&amp;""</f>
        <v/>
      </c>
      <c r="I45" s="282" t="str">
        <f>VLOOKUP($A45,'Institution Evaluation'!$A$56:$K$346,9,0)&amp;""</f>
        <v>Standard Importance</v>
      </c>
      <c r="J45" s="282" t="str">
        <f>VLOOKUP($A45,'Institution Evaluation'!$A$56:$K$346,10,0)&amp;""</f>
        <v/>
      </c>
      <c r="K45" s="282">
        <f t="shared" si="2"/>
        <v>10</v>
      </c>
      <c r="L45" s="282">
        <f>IF($E45="Not Scored", "N/A",IF(AND($D45='Auto Responses'!$J$27,$H45=""),"N/A",IF(AND($D45='Auto Responses'!$J$27,$H45='Auto Responses'!$J$7),1,IF(AND($D45='Auto Responses'!$J$27,$H45='Auto Responses'!$J$8),0,IF(OR($F45=$G45,$H45='Auto Responses'!$J$7),1,0)))))</f>
        <v>1</v>
      </c>
      <c r="M45" s="282" t="str">
        <f>VLOOKUP($A45,'Institution Evaluation'!$A$56:$K$346,10,0)&amp;""</f>
        <v/>
      </c>
      <c r="N45" s="282">
        <f t="shared" si="3"/>
        <v>0</v>
      </c>
      <c r="O45" s="282">
        <f t="shared" si="12"/>
        <v>10</v>
      </c>
      <c r="P45" s="282">
        <f t="shared" si="5"/>
        <v>10</v>
      </c>
      <c r="Q45" s="282">
        <f t="shared" si="6"/>
        <v>0</v>
      </c>
      <c r="R45" s="282">
        <f t="shared" si="10"/>
        <v>0</v>
      </c>
      <c r="S45" s="282">
        <f t="shared" si="7"/>
        <v>0</v>
      </c>
      <c r="T45" s="282">
        <f t="shared" si="8"/>
        <v>0</v>
      </c>
      <c r="U45" s="282">
        <f t="shared" si="11"/>
        <v>7</v>
      </c>
      <c r="V45" s="282">
        <f t="shared" si="9"/>
        <v>0</v>
      </c>
      <c r="W45" s="61"/>
      <c r="X45" s="61"/>
      <c r="Y45" s="61"/>
      <c r="Z45" s="61"/>
    </row>
    <row r="46" ht="15.75" customHeight="1">
      <c r="A46" s="282" t="str">
        <f>Questions!$A46</f>
        <v>ITAC-15</v>
      </c>
      <c r="B46" s="282" t="str">
        <f t="shared" si="1"/>
        <v>ITAC</v>
      </c>
      <c r="C46" s="282" t="str">
        <f>VLOOKUP($A46,Questions!$A$3:$L$333,2,0)&amp;""</f>
        <v>Do you expect your staff to maintain a current skill set in IT accessibility?</v>
      </c>
      <c r="D46" s="282" t="str">
        <f>VLOOKUP($A46,Questions!$A$3:$L$333,11,0)&amp;""</f>
        <v/>
      </c>
      <c r="E46" s="282" t="str">
        <f>VLOOKUP($A46,Questions!$A$3:$L$333,12,0)&amp;""</f>
        <v>IT Accessibility</v>
      </c>
      <c r="F46" s="282" t="str">
        <f>VLOOKUP($A46,'Institution Evaluation'!$A$56:$K$346,3,0)&amp;""</f>
        <v>Yes</v>
      </c>
      <c r="G46" s="282" t="str">
        <f>VLOOKUP($A46,'Institution Evaluation'!$A$56:$K$346,7,0)&amp;""</f>
        <v>Yes</v>
      </c>
      <c r="H46" s="282" t="str">
        <f>VLOOKUP($A46,'Institution Evaluation'!$A$56:$K$346,8,0)&amp;""</f>
        <v/>
      </c>
      <c r="I46" s="282" t="str">
        <f>VLOOKUP($A46,'Institution Evaluation'!$A$56:$K$346,9,0)&amp;""</f>
        <v>Standard Importance</v>
      </c>
      <c r="J46" s="282" t="str">
        <f>VLOOKUP($A46,'Institution Evaluation'!$A$56:$K$346,10,0)&amp;""</f>
        <v/>
      </c>
      <c r="K46" s="282">
        <f t="shared" si="2"/>
        <v>10</v>
      </c>
      <c r="L46" s="282">
        <f>IF($E46="Not Scored", "N/A",IF(AND($D46='Auto Responses'!$J$27,$H46=""),"N/A",IF(AND($D46='Auto Responses'!$J$27,$H46='Auto Responses'!$J$7),1,IF(AND($D46='Auto Responses'!$J$27,$H46='Auto Responses'!$J$8),0,IF(OR($F46=$G46,$H46='Auto Responses'!$J$7),1,0)))))</f>
        <v>1</v>
      </c>
      <c r="M46" s="282" t="str">
        <f>VLOOKUP($A46,'Institution Evaluation'!$A$56:$K$346,10,0)&amp;""</f>
        <v/>
      </c>
      <c r="N46" s="282">
        <f t="shared" si="3"/>
        <v>0</v>
      </c>
      <c r="O46" s="282">
        <f t="shared" si="12"/>
        <v>10</v>
      </c>
      <c r="P46" s="282">
        <f t="shared" si="5"/>
        <v>10</v>
      </c>
      <c r="Q46" s="282">
        <f t="shared" si="6"/>
        <v>0</v>
      </c>
      <c r="R46" s="282">
        <f t="shared" si="10"/>
        <v>0</v>
      </c>
      <c r="S46" s="282">
        <f t="shared" si="7"/>
        <v>0</v>
      </c>
      <c r="T46" s="282">
        <f t="shared" si="8"/>
        <v>0</v>
      </c>
      <c r="U46" s="282">
        <f t="shared" si="11"/>
        <v>7</v>
      </c>
      <c r="V46" s="282">
        <f t="shared" si="9"/>
        <v>0</v>
      </c>
      <c r="W46" s="61"/>
      <c r="X46" s="61"/>
      <c r="Y46" s="61"/>
      <c r="Z46" s="61"/>
    </row>
    <row r="47" ht="15.75" customHeight="1">
      <c r="A47" s="282" t="str">
        <f>Questions!$A47</f>
        <v>ITAC-16</v>
      </c>
      <c r="B47" s="282" t="str">
        <f t="shared" si="1"/>
        <v>ITAC</v>
      </c>
      <c r="C47" s="282" t="str">
        <f>VLOOKUP($A47,Questions!$A$3:$L$333,2,0)&amp;""</f>
        <v>Do you have documented processes and procedures for implementing accessibility into your development lifecycle?</v>
      </c>
      <c r="D47" s="282" t="str">
        <f>VLOOKUP($A47,Questions!$A$3:$L$333,11,0)&amp;""</f>
        <v/>
      </c>
      <c r="E47" s="282" t="str">
        <f>VLOOKUP($A47,Questions!$A$3:$L$333,12,0)&amp;""</f>
        <v>IT Accessibility</v>
      </c>
      <c r="F47" s="282" t="str">
        <f>VLOOKUP($A47,'Institution Evaluation'!$A$56:$K$346,3,0)&amp;""</f>
        <v>Yes</v>
      </c>
      <c r="G47" s="282" t="str">
        <f>VLOOKUP($A47,'Institution Evaluation'!$A$56:$K$346,7,0)&amp;""</f>
        <v>Yes</v>
      </c>
      <c r="H47" s="282" t="str">
        <f>VLOOKUP($A47,'Institution Evaluation'!$A$56:$K$346,8,0)&amp;""</f>
        <v/>
      </c>
      <c r="I47" s="282" t="str">
        <f>VLOOKUP($A47,'Institution Evaluation'!$A$56:$K$346,9,0)&amp;""</f>
        <v>Standard Importance</v>
      </c>
      <c r="J47" s="282" t="str">
        <f>VLOOKUP($A47,'Institution Evaluation'!$A$56:$K$346,10,0)&amp;""</f>
        <v/>
      </c>
      <c r="K47" s="282">
        <f t="shared" si="2"/>
        <v>10</v>
      </c>
      <c r="L47" s="282">
        <f>IF($E47="Not Scored", "N/A",IF(AND($D47='Auto Responses'!$J$27,$H47=""),"N/A",IF(AND($D47='Auto Responses'!$J$27,$H47='Auto Responses'!$J$7),1,IF(AND($D47='Auto Responses'!$J$27,$H47='Auto Responses'!$J$8),0,IF(OR($F47=$G47,$H47='Auto Responses'!$J$7),1,0)))))</f>
        <v>1</v>
      </c>
      <c r="M47" s="282" t="str">
        <f>VLOOKUP($A47,'Institution Evaluation'!$A$56:$K$346,10,0)&amp;""</f>
        <v/>
      </c>
      <c r="N47" s="282">
        <f t="shared" si="3"/>
        <v>0</v>
      </c>
      <c r="O47" s="282">
        <f t="shared" si="12"/>
        <v>10</v>
      </c>
      <c r="P47" s="282">
        <f t="shared" si="5"/>
        <v>10</v>
      </c>
      <c r="Q47" s="282">
        <f t="shared" si="6"/>
        <v>0</v>
      </c>
      <c r="R47" s="282">
        <f t="shared" si="10"/>
        <v>0</v>
      </c>
      <c r="S47" s="282">
        <f t="shared" si="7"/>
        <v>0</v>
      </c>
      <c r="T47" s="282">
        <f t="shared" si="8"/>
        <v>0</v>
      </c>
      <c r="U47" s="282">
        <f t="shared" si="11"/>
        <v>7</v>
      </c>
      <c r="V47" s="282">
        <f t="shared" si="9"/>
        <v>0</v>
      </c>
      <c r="W47" s="61"/>
      <c r="X47" s="61"/>
      <c r="Y47" s="61"/>
      <c r="Z47" s="61"/>
    </row>
    <row r="48" ht="15.75" customHeight="1">
      <c r="A48" s="282" t="str">
        <f>Questions!$A48</f>
        <v>ITAC-17</v>
      </c>
      <c r="B48" s="282" t="str">
        <f t="shared" si="1"/>
        <v>ITAC</v>
      </c>
      <c r="C48" s="282" t="str">
        <f>VLOOKUP($A48,Questions!$A$3:$L$333,2,0)&amp;""</f>
        <v>Can all functions of the application or service be performed using only the keyboard?</v>
      </c>
      <c r="D48" s="282" t="str">
        <f>VLOOKUP($A48,Questions!$A$3:$L$333,11,0)&amp;""</f>
        <v/>
      </c>
      <c r="E48" s="282" t="str">
        <f>VLOOKUP($A48,Questions!$A$3:$L$333,12,0)&amp;""</f>
        <v>IT Accessibility</v>
      </c>
      <c r="F48" s="282" t="str">
        <f>VLOOKUP($A48,'Institution Evaluation'!$A$56:$K$346,3,0)&amp;""</f>
        <v>No</v>
      </c>
      <c r="G48" s="282" t="str">
        <f>VLOOKUP($A48,'Institution Evaluation'!$A$56:$K$346,7,0)&amp;""</f>
        <v>Yes</v>
      </c>
      <c r="H48" s="282" t="str">
        <f>VLOOKUP($A48,'Institution Evaluation'!$A$56:$K$346,8,0)&amp;""</f>
        <v/>
      </c>
      <c r="I48" s="282" t="str">
        <f>VLOOKUP($A48,'Institution Evaluation'!$A$56:$K$346,9,0)&amp;""</f>
        <v>Standard Importance</v>
      </c>
      <c r="J48" s="282" t="str">
        <f>VLOOKUP($A48,'Institution Evaluation'!$A$56:$K$346,10,0)&amp;""</f>
        <v/>
      </c>
      <c r="K48" s="282">
        <f t="shared" si="2"/>
        <v>10</v>
      </c>
      <c r="L48" s="282">
        <f>IF($E48="Not Scored", "N/A",IF(AND($D48='Auto Responses'!$J$27,$H48=""),"N/A",IF(AND($D48='Auto Responses'!$J$27,$H48='Auto Responses'!$J$7),1,IF(AND($D48='Auto Responses'!$J$27,$H48='Auto Responses'!$J$8),0,IF(OR($F48=$G48,$H48='Auto Responses'!$J$7),1,0)))))</f>
        <v>0</v>
      </c>
      <c r="M48" s="282" t="str">
        <f>VLOOKUP($A48,'Institution Evaluation'!$A$56:$K$346,10,0)&amp;""</f>
        <v/>
      </c>
      <c r="N48" s="282">
        <f t="shared" si="3"/>
        <v>0</v>
      </c>
      <c r="O48" s="282">
        <f t="shared" si="12"/>
        <v>10</v>
      </c>
      <c r="P48" s="282">
        <f t="shared" si="5"/>
        <v>0</v>
      </c>
      <c r="Q48" s="282">
        <f t="shared" si="6"/>
        <v>0</v>
      </c>
      <c r="R48" s="282">
        <f t="shared" si="10"/>
        <v>0</v>
      </c>
      <c r="S48" s="282">
        <f t="shared" si="7"/>
        <v>0</v>
      </c>
      <c r="T48" s="282">
        <f t="shared" si="8"/>
        <v>0</v>
      </c>
      <c r="U48" s="282">
        <f t="shared" si="11"/>
        <v>7</v>
      </c>
      <c r="V48" s="282">
        <f t="shared" si="9"/>
        <v>0</v>
      </c>
      <c r="W48" s="61"/>
      <c r="X48" s="61"/>
      <c r="Y48" s="61"/>
      <c r="Z48" s="61"/>
    </row>
    <row r="49" ht="15.75" customHeight="1">
      <c r="A49" s="282" t="str">
        <f>Questions!$A49</f>
        <v>ITAC-18</v>
      </c>
      <c r="B49" s="282" t="str">
        <f t="shared" si="1"/>
        <v>ITAC</v>
      </c>
      <c r="C49" s="282" t="str">
        <f>VLOOKUP($A49,Questions!$A$3:$L$333,2,0)&amp;""</f>
        <v>Does your product rely on activating a special "accessibility mode," a "lite version," or using an alternate interface (including “overlay” or AI-based alternates)  for accessibility purposes?</v>
      </c>
      <c r="D49" s="282" t="str">
        <f>VLOOKUP($A49,Questions!$A$3:$L$333,11,0)&amp;""</f>
        <v/>
      </c>
      <c r="E49" s="282" t="str">
        <f>VLOOKUP($A49,Questions!$A$3:$L$333,12,0)&amp;""</f>
        <v>IT Accessibility</v>
      </c>
      <c r="F49" s="282" t="str">
        <f>VLOOKUP($A49,'Institution Evaluation'!$A$56:$K$346,3,0)&amp;""</f>
        <v>No</v>
      </c>
      <c r="G49" s="282" t="str">
        <f>VLOOKUP($A49,'Institution Evaluation'!$A$56:$K$346,7,0)&amp;""</f>
        <v>No</v>
      </c>
      <c r="H49" s="282" t="str">
        <f>VLOOKUP($A49,'Institution Evaluation'!$A$56:$K$346,8,0)&amp;""</f>
        <v/>
      </c>
      <c r="I49" s="282" t="str">
        <f>VLOOKUP($A49,'Institution Evaluation'!$A$56:$K$346,9,0)&amp;""</f>
        <v>Standard Importance</v>
      </c>
      <c r="J49" s="282" t="str">
        <f>VLOOKUP($A49,'Institution Evaluation'!$A$56:$K$346,10,0)&amp;""</f>
        <v/>
      </c>
      <c r="K49" s="282">
        <f t="shared" si="2"/>
        <v>10</v>
      </c>
      <c r="L49" s="282">
        <f>IF($E49="Not Scored", "N/A",IF(AND($D49='Auto Responses'!$J$27,$H49=""),"N/A",IF(AND($D49='Auto Responses'!$J$27,$H49='Auto Responses'!$J$7),1,IF(AND($D49='Auto Responses'!$J$27,$H49='Auto Responses'!$J$8),0,IF(OR($F49=$G49,$H49='Auto Responses'!$J$7),1,0)))))</f>
        <v>1</v>
      </c>
      <c r="M49" s="282" t="str">
        <f>VLOOKUP($A49,'Institution Evaluation'!$A$56:$K$346,10,0)&amp;""</f>
        <v/>
      </c>
      <c r="N49" s="282">
        <f t="shared" si="3"/>
        <v>0</v>
      </c>
      <c r="O49" s="282">
        <f t="shared" si="12"/>
        <v>10</v>
      </c>
      <c r="P49" s="282">
        <f t="shared" si="5"/>
        <v>10</v>
      </c>
      <c r="Q49" s="282">
        <f t="shared" si="6"/>
        <v>0</v>
      </c>
      <c r="R49" s="282">
        <f t="shared" si="10"/>
        <v>0</v>
      </c>
      <c r="S49" s="282">
        <f t="shared" si="7"/>
        <v>0</v>
      </c>
      <c r="T49" s="282">
        <f t="shared" si="8"/>
        <v>0</v>
      </c>
      <c r="U49" s="282">
        <f t="shared" si="11"/>
        <v>7</v>
      </c>
      <c r="V49" s="282">
        <f t="shared" si="9"/>
        <v>0</v>
      </c>
      <c r="W49" s="61"/>
      <c r="X49" s="61"/>
      <c r="Y49" s="61"/>
      <c r="Z49" s="61"/>
    </row>
    <row r="50" ht="15.75" customHeight="1">
      <c r="A50" s="282" t="str">
        <f>Questions!$A51</f>
        <v>THRD-02</v>
      </c>
      <c r="B50" s="282" t="str">
        <f t="shared" si="1"/>
        <v>THRD</v>
      </c>
      <c r="C50" s="282" t="str">
        <f>VLOOKUP($A50,Questions!$A$3:$L$333,2,0)&amp;""</f>
        <v>Do you have contractual language in place with third parties governing access to institutional data?*</v>
      </c>
      <c r="D50" s="282" t="str">
        <f>VLOOKUP($A50,Questions!$A$3:$L$333,11,0)&amp;""</f>
        <v/>
      </c>
      <c r="E50" s="282" t="str">
        <f>VLOOKUP($A50,Questions!$A$3:$L$333,12,0)&amp;""</f>
        <v>Organization</v>
      </c>
      <c r="F50" s="282" t="str">
        <f>VLOOKUP($A50,'Institution Evaluation'!$A$56:$K$346,3,0)&amp;""</f>
        <v>Yes</v>
      </c>
      <c r="G50" s="282" t="str">
        <f>VLOOKUP($A50,'Institution Evaluation'!$A$56:$K$346,7,0)&amp;""</f>
        <v>Yes</v>
      </c>
      <c r="H50" s="282" t="str">
        <f>VLOOKUP($A50,'Institution Evaluation'!$A$56:$K$346,8,0)&amp;""</f>
        <v/>
      </c>
      <c r="I50" s="282" t="str">
        <f>VLOOKUP($A50,'Institution Evaluation'!$A$56:$K$346,9,0)&amp;""</f>
        <v>Critical Importance</v>
      </c>
      <c r="J50" s="282" t="str">
        <f>VLOOKUP($A50,'Institution Evaluation'!$A$56:$K$346,10,0)&amp;""</f>
        <v/>
      </c>
      <c r="K50" s="282">
        <f t="shared" si="2"/>
        <v>20</v>
      </c>
      <c r="L50" s="282">
        <f>IF($E50="Not Scored", "N/A",IF(AND($D50='Auto Responses'!$J$27,$H50=""),"N/A",IF(AND($D50='Auto Responses'!$J$27,$H50='Auto Responses'!$J$7),1,IF(AND($D50='Auto Responses'!$J$27,$H50='Auto Responses'!$J$8),0,IF(OR($F50=$G50,$H50='Auto Responses'!$J$7),1,0)))))</f>
        <v>1</v>
      </c>
      <c r="M50" s="282" t="str">
        <f>VLOOKUP($A50,'Institution Evaluation'!$A$56:$K$346,10,0)&amp;""</f>
        <v/>
      </c>
      <c r="N50" s="282">
        <f t="shared" si="3"/>
        <v>1</v>
      </c>
      <c r="O50" s="282">
        <f t="shared" ref="O50:O54" si="13">IF($E50="Not Scored","N/A",IF($J50="",$K50,IF($J50="Minor Importance",5,IF($J50="Standard Importance",10,IF($J50="Critical Importance",20,0)))))</f>
        <v>20</v>
      </c>
      <c r="P50" s="282">
        <f t="shared" si="5"/>
        <v>20</v>
      </c>
      <c r="Q50" s="282">
        <f t="shared" si="6"/>
        <v>0</v>
      </c>
      <c r="R50" s="282">
        <f t="shared" si="10"/>
        <v>0</v>
      </c>
      <c r="S50" s="282">
        <f t="shared" si="7"/>
        <v>0</v>
      </c>
      <c r="T50" s="282">
        <f t="shared" si="8"/>
        <v>1</v>
      </c>
      <c r="U50" s="282">
        <f t="shared" si="11"/>
        <v>8</v>
      </c>
      <c r="V50" s="282">
        <f t="shared" si="9"/>
        <v>8</v>
      </c>
      <c r="W50" s="61"/>
      <c r="X50" s="61"/>
      <c r="Y50" s="61"/>
      <c r="Z50" s="61"/>
    </row>
    <row r="51" ht="15.75" customHeight="1">
      <c r="A51" s="282" t="str">
        <f>Questions!$A50</f>
        <v>THRD-01</v>
      </c>
      <c r="B51" s="282" t="str">
        <f t="shared" si="1"/>
        <v>THRD</v>
      </c>
      <c r="C51" s="282" t="str">
        <f>VLOOKUP($A51,Questions!$A$3:$L$333,2,0)&amp;""</f>
        <v>Do you perform security assessments of third-party companies with which you share data (e.g., hosting providers, cloud services, PaaS, IaaS, SaaS)?*</v>
      </c>
      <c r="D51" s="282" t="str">
        <f>VLOOKUP($A51,Questions!$A$3:$L$333,11,0)&amp;""</f>
        <v/>
      </c>
      <c r="E51" s="282" t="str">
        <f>VLOOKUP($A51,Questions!$A$3:$L$333,12,0)&amp;""</f>
        <v>Organization</v>
      </c>
      <c r="F51" s="282" t="str">
        <f>VLOOKUP($A51,'Institution Evaluation'!$A$56:$K$346,3,0)&amp;""</f>
        <v>Yes</v>
      </c>
      <c r="G51" s="282" t="str">
        <f>VLOOKUP($A51,'Institution Evaluation'!$A$56:$K$346,7,0)&amp;""</f>
        <v>Yes</v>
      </c>
      <c r="H51" s="282" t="str">
        <f>VLOOKUP($A51,'Institution Evaluation'!$A$56:$K$346,8,0)&amp;""</f>
        <v/>
      </c>
      <c r="I51" s="282" t="str">
        <f>VLOOKUP($A51,'Institution Evaluation'!$A$56:$K$346,9,0)&amp;""</f>
        <v>Critical Importance</v>
      </c>
      <c r="J51" s="282" t="str">
        <f>VLOOKUP($A51,'Institution Evaluation'!$A$56:$K$346,10,0)&amp;""</f>
        <v/>
      </c>
      <c r="K51" s="282">
        <f t="shared" si="2"/>
        <v>20</v>
      </c>
      <c r="L51" s="282">
        <f>IF($E51="Not Scored", "N/A",IF(AND($D51='Auto Responses'!$J$27,$H51=""),"N/A",IF(AND($D51='Auto Responses'!$J$27,$H51='Auto Responses'!$J$7),1,IF(AND($D51='Auto Responses'!$J$27,$H51='Auto Responses'!$J$8),0,IF(OR($F51=$G51,$H51='Auto Responses'!$J$7),1,0)))))</f>
        <v>1</v>
      </c>
      <c r="M51" s="282" t="str">
        <f>VLOOKUP($A51,'Institution Evaluation'!$A$56:$K$346,10,0)&amp;""</f>
        <v/>
      </c>
      <c r="N51" s="282">
        <f t="shared" si="3"/>
        <v>1</v>
      </c>
      <c r="O51" s="282">
        <f t="shared" si="13"/>
        <v>20</v>
      </c>
      <c r="P51" s="282">
        <f t="shared" si="5"/>
        <v>20</v>
      </c>
      <c r="Q51" s="282">
        <f t="shared" si="6"/>
        <v>0</v>
      </c>
      <c r="R51" s="282">
        <f t="shared" si="10"/>
        <v>0</v>
      </c>
      <c r="S51" s="282">
        <f t="shared" si="7"/>
        <v>0</v>
      </c>
      <c r="T51" s="282">
        <f t="shared" si="8"/>
        <v>1</v>
      </c>
      <c r="U51" s="282">
        <f t="shared" si="11"/>
        <v>9</v>
      </c>
      <c r="V51" s="282">
        <f t="shared" si="9"/>
        <v>9</v>
      </c>
      <c r="W51" s="61"/>
      <c r="X51" s="61"/>
      <c r="Y51" s="61"/>
      <c r="Z51" s="61"/>
    </row>
    <row r="52" ht="15.75" customHeight="1">
      <c r="A52" s="282" t="str">
        <f>Questions!$A52</f>
        <v>THRD-03</v>
      </c>
      <c r="B52" s="282" t="str">
        <f t="shared" si="1"/>
        <v>THRD</v>
      </c>
      <c r="C52" s="282" t="str">
        <f>VLOOKUP($A52,Questions!$A$3:$L$333,2,0)&amp;""</f>
        <v>Do the contracts in place with these third parties address liability in the event of a data breach?*</v>
      </c>
      <c r="D52" s="282" t="str">
        <f>VLOOKUP($A52,Questions!$A$3:$L$333,11,0)&amp;""</f>
        <v/>
      </c>
      <c r="E52" s="282" t="str">
        <f>VLOOKUP($A52,Questions!$A$3:$L$333,12,0)&amp;""</f>
        <v>Organization</v>
      </c>
      <c r="F52" s="282" t="str">
        <f>VLOOKUP($A52,'Institution Evaluation'!$A$56:$K$346,3,0)&amp;""</f>
        <v>Yes</v>
      </c>
      <c r="G52" s="282" t="str">
        <f>VLOOKUP($A52,'Institution Evaluation'!$A$56:$K$346,7,0)&amp;""</f>
        <v>Yes</v>
      </c>
      <c r="H52" s="282" t="str">
        <f>VLOOKUP($A52,'Institution Evaluation'!$A$56:$K$346,8,0)&amp;""</f>
        <v/>
      </c>
      <c r="I52" s="282" t="str">
        <f>VLOOKUP($A52,'Institution Evaluation'!$A$56:$K$346,9,0)&amp;""</f>
        <v>Critical Importance</v>
      </c>
      <c r="J52" s="282" t="str">
        <f>VLOOKUP($A52,'Institution Evaluation'!$A$56:$K$346,10,0)&amp;""</f>
        <v/>
      </c>
      <c r="K52" s="282">
        <f t="shared" si="2"/>
        <v>20</v>
      </c>
      <c r="L52" s="282">
        <f>IF($E52="Not Scored", "N/A",IF(AND($D52='Auto Responses'!$J$27,$H52=""),"N/A",IF(AND($D52='Auto Responses'!$J$27,$H52='Auto Responses'!$J$7),1,IF(AND($D52='Auto Responses'!$J$27,$H52='Auto Responses'!$J$8),0,IF(OR($F52=$G52,$H52='Auto Responses'!$J$7),1,0)))))</f>
        <v>1</v>
      </c>
      <c r="M52" s="282" t="str">
        <f>VLOOKUP($A52,'Institution Evaluation'!$A$56:$K$346,10,0)&amp;""</f>
        <v/>
      </c>
      <c r="N52" s="282">
        <f t="shared" si="3"/>
        <v>1</v>
      </c>
      <c r="O52" s="282">
        <f t="shared" si="13"/>
        <v>20</v>
      </c>
      <c r="P52" s="282">
        <f t="shared" si="5"/>
        <v>20</v>
      </c>
      <c r="Q52" s="282">
        <f t="shared" si="6"/>
        <v>0</v>
      </c>
      <c r="R52" s="282">
        <f t="shared" si="10"/>
        <v>0</v>
      </c>
      <c r="S52" s="282">
        <f t="shared" si="7"/>
        <v>0</v>
      </c>
      <c r="T52" s="282">
        <f t="shared" si="8"/>
        <v>1</v>
      </c>
      <c r="U52" s="282">
        <f t="shared" si="11"/>
        <v>10</v>
      </c>
      <c r="V52" s="282">
        <f t="shared" si="9"/>
        <v>10</v>
      </c>
      <c r="W52" s="61"/>
      <c r="X52" s="61"/>
      <c r="Y52" s="61"/>
      <c r="Z52" s="61"/>
    </row>
    <row r="53" ht="15.75" customHeight="1">
      <c r="A53" s="282" t="str">
        <f>Questions!$A53</f>
        <v>THRD-04</v>
      </c>
      <c r="B53" s="282" t="str">
        <f t="shared" si="1"/>
        <v>THRD</v>
      </c>
      <c r="C53" s="282" t="str">
        <f>VLOOKUP($A53,Questions!$A$3:$L$333,2,0)&amp;""</f>
        <v>Do you have an implemented third-party management strategy?*</v>
      </c>
      <c r="D53" s="282" t="str">
        <f>VLOOKUP($A53,Questions!$A$3:$L$333,11,0)&amp;""</f>
        <v/>
      </c>
      <c r="E53" s="282" t="str">
        <f>VLOOKUP($A53,Questions!$A$3:$L$333,12,0)&amp;""</f>
        <v>Organization</v>
      </c>
      <c r="F53" s="282" t="str">
        <f>VLOOKUP($A53,'Institution Evaluation'!$A$56:$K$346,3,0)&amp;""</f>
        <v>Yes</v>
      </c>
      <c r="G53" s="282" t="str">
        <f>VLOOKUP($A53,'Institution Evaluation'!$A$56:$K$346,7,0)&amp;""</f>
        <v>Yes</v>
      </c>
      <c r="H53" s="282" t="str">
        <f>VLOOKUP($A53,'Institution Evaluation'!$A$56:$K$346,8,0)&amp;""</f>
        <v/>
      </c>
      <c r="I53" s="282" t="str">
        <f>VLOOKUP($A53,'Institution Evaluation'!$A$56:$K$346,9,0)&amp;""</f>
        <v>Critical Importance</v>
      </c>
      <c r="J53" s="282" t="str">
        <f>VLOOKUP($A53,'Institution Evaluation'!$A$56:$K$346,10,0)&amp;""</f>
        <v/>
      </c>
      <c r="K53" s="282">
        <f t="shared" si="2"/>
        <v>20</v>
      </c>
      <c r="L53" s="282">
        <f>IF($E53="Not Scored", "N/A",IF(AND($D53='Auto Responses'!$J$27,$H53=""),"N/A",IF(AND($D53='Auto Responses'!$J$27,$H53='Auto Responses'!$J$7),1,IF(AND($D53='Auto Responses'!$J$27,$H53='Auto Responses'!$J$8),0,IF(OR($F53=$G53,$H53='Auto Responses'!$J$7),1,0)))))</f>
        <v>1</v>
      </c>
      <c r="M53" s="282" t="str">
        <f>VLOOKUP($A53,'Institution Evaluation'!$A$56:$K$346,10,0)&amp;""</f>
        <v/>
      </c>
      <c r="N53" s="282">
        <f t="shared" si="3"/>
        <v>1</v>
      </c>
      <c r="O53" s="282">
        <f t="shared" si="13"/>
        <v>20</v>
      </c>
      <c r="P53" s="282">
        <f t="shared" si="5"/>
        <v>20</v>
      </c>
      <c r="Q53" s="282">
        <f t="shared" si="6"/>
        <v>0</v>
      </c>
      <c r="R53" s="282">
        <f t="shared" si="10"/>
        <v>0</v>
      </c>
      <c r="S53" s="282">
        <f t="shared" si="7"/>
        <v>0</v>
      </c>
      <c r="T53" s="282">
        <f t="shared" si="8"/>
        <v>1</v>
      </c>
      <c r="U53" s="282">
        <f t="shared" si="11"/>
        <v>11</v>
      </c>
      <c r="V53" s="282">
        <f t="shared" si="9"/>
        <v>11</v>
      </c>
      <c r="W53" s="61"/>
      <c r="X53" s="61"/>
      <c r="Y53" s="61"/>
      <c r="Z53" s="61"/>
    </row>
    <row r="54" ht="15.75" customHeight="1">
      <c r="A54" s="282" t="str">
        <f>Questions!$A54</f>
        <v>THRD-05</v>
      </c>
      <c r="B54" s="282" t="str">
        <f t="shared" si="1"/>
        <v>THRD</v>
      </c>
      <c r="C54" s="282" t="str">
        <f>VLOOKUP($A54,Questions!$A$3:$L$333,2,0)&amp;""</f>
        <v>Do you have a process and implemented procedures for managing your hardware supply chain (e.g., telecommunications equipment, export licensing, computing devices)?</v>
      </c>
      <c r="D54" s="282" t="str">
        <f>VLOOKUP($A54,Questions!$A$3:$L$333,11,0)&amp;""</f>
        <v/>
      </c>
      <c r="E54" s="282" t="str">
        <f>VLOOKUP($A54,Questions!$A$3:$L$333,12,0)&amp;""</f>
        <v>Organization</v>
      </c>
      <c r="F54" s="282" t="str">
        <f>VLOOKUP($A54,'Institution Evaluation'!$A$56:$K$346,3,0)&amp;""</f>
        <v>Yes</v>
      </c>
      <c r="G54" s="282" t="str">
        <f>VLOOKUP($A54,'Institution Evaluation'!$A$56:$K$346,7,0)&amp;""</f>
        <v>Yes</v>
      </c>
      <c r="H54" s="282" t="str">
        <f>VLOOKUP($A54,'Institution Evaluation'!$A$56:$K$346,8,0)&amp;""</f>
        <v/>
      </c>
      <c r="I54" s="282" t="str">
        <f>VLOOKUP($A54,'Institution Evaluation'!$A$56:$K$346,9,0)&amp;""</f>
        <v>Standard Importance</v>
      </c>
      <c r="J54" s="282" t="str">
        <f>VLOOKUP($A54,'Institution Evaluation'!$A$56:$K$346,10,0)&amp;""</f>
        <v/>
      </c>
      <c r="K54" s="282">
        <f t="shared" si="2"/>
        <v>10</v>
      </c>
      <c r="L54" s="282">
        <f>IF($E54="Not Scored", "N/A",IF(AND($D54='Auto Responses'!$J$27,$H54=""),"N/A",IF(AND($D54='Auto Responses'!$J$27,$H54='Auto Responses'!$J$7),1,IF(AND($D54='Auto Responses'!$J$27,$H54='Auto Responses'!$J$8),0,IF(OR($F54=$G54,$H54='Auto Responses'!$J$7),1,0)))))</f>
        <v>1</v>
      </c>
      <c r="M54" s="282" t="str">
        <f>VLOOKUP($A54,'Institution Evaluation'!$A$56:$K$346,10,0)&amp;""</f>
        <v/>
      </c>
      <c r="N54" s="282">
        <f t="shared" si="3"/>
        <v>0</v>
      </c>
      <c r="O54" s="282">
        <f t="shared" si="13"/>
        <v>10</v>
      </c>
      <c r="P54" s="282">
        <f t="shared" si="5"/>
        <v>10</v>
      </c>
      <c r="Q54" s="282">
        <f t="shared" si="6"/>
        <v>0</v>
      </c>
      <c r="R54" s="282">
        <f t="shared" si="10"/>
        <v>0</v>
      </c>
      <c r="S54" s="282">
        <f t="shared" si="7"/>
        <v>0</v>
      </c>
      <c r="T54" s="282">
        <f t="shared" si="8"/>
        <v>0</v>
      </c>
      <c r="U54" s="282">
        <f t="shared" si="11"/>
        <v>11</v>
      </c>
      <c r="V54" s="282">
        <f t="shared" si="9"/>
        <v>0</v>
      </c>
      <c r="W54" s="61"/>
      <c r="X54" s="61"/>
      <c r="Y54" s="61"/>
      <c r="Z54" s="61"/>
    </row>
    <row r="55" ht="15.75" customHeight="1">
      <c r="A55" s="282" t="str">
        <f>Questions!$A55</f>
        <v>CONS-01</v>
      </c>
      <c r="B55" s="282" t="str">
        <f t="shared" si="1"/>
        <v>CONS</v>
      </c>
      <c r="C55" s="282" t="str">
        <f>VLOOKUP($A55,Questions!$A$3:$L$333,2,0)&amp;""</f>
        <v>Will the consultant require access to the institution's network resources?*</v>
      </c>
      <c r="D55" s="282" t="str">
        <f>VLOOKUP($A55,Questions!$A$3:$L$333,11,0)&amp;""</f>
        <v/>
      </c>
      <c r="E55" s="282" t="str">
        <f>VLOOKUP($A55,Questions!$A$3:$L$333,12,0)&amp;""</f>
        <v>Case-Specific</v>
      </c>
      <c r="F55" s="282" t="str">
        <f>VLOOKUP($A55,'Institution Evaluation'!$A$56:$K$346,3,0)&amp;""</f>
        <v/>
      </c>
      <c r="G55" s="282" t="str">
        <f>VLOOKUP($A55,'Institution Evaluation'!$A$56:$K$346,7,0)&amp;""</f>
        <v>No</v>
      </c>
      <c r="H55" s="282" t="str">
        <f>VLOOKUP($A55,'Institution Evaluation'!$A$56:$K$346,8,0)&amp;""</f>
        <v/>
      </c>
      <c r="I55" s="282" t="str">
        <f>VLOOKUP($A55,'Institution Evaluation'!$A$56:$K$346,9,0)&amp;""</f>
        <v>Critical Importance</v>
      </c>
      <c r="J55" s="282" t="str">
        <f>VLOOKUP($A55,'Institution Evaluation'!$A$56:$K$346,10,0)&amp;""</f>
        <v/>
      </c>
      <c r="K55" s="282">
        <f t="shared" si="2"/>
        <v>20</v>
      </c>
      <c r="L55" s="282">
        <f>IF($E55="Not Scored", "N/A",IF(AND($D55='Auto Responses'!$J$27,$H55=""),"N/A",IF(AND($D55='Auto Responses'!$J$27,$H55='Auto Responses'!$J$7),1,IF(AND($D55='Auto Responses'!$J$27,$H55='Auto Responses'!$J$8),0,IF(OR($F55=$G55,$H55='Auto Responses'!$J$7),1,0)))))</f>
        <v>0</v>
      </c>
      <c r="M55" s="282" t="str">
        <f>VLOOKUP($A55,'Institution Evaluation'!$A$56:$K$346,10,0)&amp;""</f>
        <v/>
      </c>
      <c r="N55" s="282">
        <f t="shared" si="3"/>
        <v>1</v>
      </c>
      <c r="O55" s="282" t="str">
        <f t="shared" ref="O55:O63" si="14">IF(OR($F$19="No",$E55="Not Scored"),"N/A",IF($J55="",$K55,IF($J55="Minor Importance",5,IF($J55="Standard Importance",10,IF($J55="Critical Importance",20,0)))))</f>
        <v>N/A</v>
      </c>
      <c r="P55" s="282" t="str">
        <f t="shared" si="5"/>
        <v>N/A</v>
      </c>
      <c r="Q55" s="282">
        <f t="shared" si="6"/>
        <v>0</v>
      </c>
      <c r="R55" s="282">
        <f t="shared" si="10"/>
        <v>0</v>
      </c>
      <c r="S55" s="282">
        <f t="shared" si="7"/>
        <v>0</v>
      </c>
      <c r="T55" s="282">
        <f t="shared" si="8"/>
        <v>1</v>
      </c>
      <c r="U55" s="282">
        <f t="shared" si="11"/>
        <v>12</v>
      </c>
      <c r="V55" s="282">
        <f t="shared" si="9"/>
        <v>12</v>
      </c>
      <c r="W55" s="61"/>
      <c r="X55" s="61"/>
      <c r="Y55" s="61"/>
      <c r="Z55" s="61"/>
    </row>
    <row r="56" ht="15.75" customHeight="1">
      <c r="A56" s="282" t="str">
        <f>Questions!$A56</f>
        <v>CONS-02</v>
      </c>
      <c r="B56" s="282" t="str">
        <f t="shared" si="1"/>
        <v>CONS</v>
      </c>
      <c r="C56" s="282" t="str">
        <f>VLOOKUP($A56,Questions!$A$3:$L$333,2,0)&amp;""</f>
        <v>Has the consultant received training on (sensitive, HIPAA, PCI, etc.) data handling?*</v>
      </c>
      <c r="D56" s="282" t="str">
        <f>VLOOKUP($A56,Questions!$A$3:$L$333,11,0)&amp;""</f>
        <v/>
      </c>
      <c r="E56" s="282" t="str">
        <f>VLOOKUP($A56,Questions!$A$3:$L$333,12,0)&amp;""</f>
        <v>Case-Specific</v>
      </c>
      <c r="F56" s="282" t="str">
        <f>VLOOKUP($A56,'Institution Evaluation'!$A$56:$K$346,3,0)&amp;""</f>
        <v/>
      </c>
      <c r="G56" s="282" t="str">
        <f>VLOOKUP($A56,'Institution Evaluation'!$A$56:$K$346,7,0)&amp;""</f>
        <v>Yes</v>
      </c>
      <c r="H56" s="282" t="str">
        <f>VLOOKUP($A56,'Institution Evaluation'!$A$56:$K$346,8,0)&amp;""</f>
        <v/>
      </c>
      <c r="I56" s="282" t="str">
        <f>VLOOKUP($A56,'Institution Evaluation'!$A$56:$K$346,9,0)&amp;""</f>
        <v>Critical Importance</v>
      </c>
      <c r="J56" s="282" t="str">
        <f>VLOOKUP($A56,'Institution Evaluation'!$A$56:$K$346,10,0)&amp;""</f>
        <v/>
      </c>
      <c r="K56" s="282">
        <f t="shared" si="2"/>
        <v>20</v>
      </c>
      <c r="L56" s="282">
        <f>IF($E56="Not Scored", "N/A",IF(AND($D56='Auto Responses'!$J$27,$H56=""),"N/A",IF(AND($D56='Auto Responses'!$J$27,$H56='Auto Responses'!$J$7),1,IF(AND($D56='Auto Responses'!$J$27,$H56='Auto Responses'!$J$8),0,IF(OR($F56=$G56,$H56='Auto Responses'!$J$7),1,0)))))</f>
        <v>0</v>
      </c>
      <c r="M56" s="282" t="str">
        <f>VLOOKUP($A56,'Institution Evaluation'!$A$56:$K$346,10,0)&amp;""</f>
        <v/>
      </c>
      <c r="N56" s="282">
        <f t="shared" si="3"/>
        <v>1</v>
      </c>
      <c r="O56" s="282" t="str">
        <f t="shared" si="14"/>
        <v>N/A</v>
      </c>
      <c r="P56" s="282" t="str">
        <f t="shared" si="5"/>
        <v>N/A</v>
      </c>
      <c r="Q56" s="282">
        <f t="shared" si="6"/>
        <v>0</v>
      </c>
      <c r="R56" s="282">
        <f t="shared" si="10"/>
        <v>0</v>
      </c>
      <c r="S56" s="282">
        <f t="shared" si="7"/>
        <v>0</v>
      </c>
      <c r="T56" s="282">
        <f t="shared" si="8"/>
        <v>1</v>
      </c>
      <c r="U56" s="282">
        <f t="shared" si="11"/>
        <v>13</v>
      </c>
      <c r="V56" s="282">
        <f t="shared" si="9"/>
        <v>13</v>
      </c>
      <c r="W56" s="61"/>
      <c r="X56" s="61"/>
      <c r="Y56" s="61"/>
      <c r="Z56" s="61"/>
    </row>
    <row r="57" ht="15.75" customHeight="1">
      <c r="A57" s="282" t="str">
        <f>Questions!$A57</f>
        <v>CONS-03</v>
      </c>
      <c r="B57" s="282" t="str">
        <f t="shared" si="1"/>
        <v>CONS</v>
      </c>
      <c r="C57" s="282" t="str">
        <f>VLOOKUP($A57,Questions!$A$3:$L$333,2,0)&amp;""</f>
        <v>Is the data encrypted (at rest) while in the consultant's possession?*</v>
      </c>
      <c r="D57" s="282" t="str">
        <f>VLOOKUP($A57,Questions!$A$3:$L$333,11,0)&amp;""</f>
        <v/>
      </c>
      <c r="E57" s="282" t="str">
        <f>VLOOKUP($A57,Questions!$A$3:$L$333,12,0)&amp;""</f>
        <v>Case-Specific</v>
      </c>
      <c r="F57" s="282" t="str">
        <f>VLOOKUP($A57,'Institution Evaluation'!$A$56:$K$346,3,0)&amp;""</f>
        <v/>
      </c>
      <c r="G57" s="282" t="str">
        <f>VLOOKUP($A57,'Institution Evaluation'!$A$56:$K$346,7,0)&amp;""</f>
        <v>Yes</v>
      </c>
      <c r="H57" s="282" t="str">
        <f>VLOOKUP($A57,'Institution Evaluation'!$A$56:$K$346,8,0)&amp;""</f>
        <v/>
      </c>
      <c r="I57" s="282" t="str">
        <f>VLOOKUP($A57,'Institution Evaluation'!$A$56:$K$346,9,0)&amp;""</f>
        <v>Critical Importance</v>
      </c>
      <c r="J57" s="282" t="str">
        <f>VLOOKUP($A57,'Institution Evaluation'!$A$56:$K$346,10,0)&amp;""</f>
        <v/>
      </c>
      <c r="K57" s="282">
        <f t="shared" si="2"/>
        <v>20</v>
      </c>
      <c r="L57" s="282">
        <f>IF($E57="Not Scored", "N/A",IF(AND($D57='Auto Responses'!$J$27,$H57=""),"N/A",IF(AND($D57='Auto Responses'!$J$27,$H57='Auto Responses'!$J$7),1,IF(AND($D57='Auto Responses'!$J$27,$H57='Auto Responses'!$J$8),0,IF(OR($F57=$G57,$H57='Auto Responses'!$J$7),1,0)))))</f>
        <v>0</v>
      </c>
      <c r="M57" s="282" t="str">
        <f>VLOOKUP($A57,'Institution Evaluation'!$A$56:$K$346,10,0)&amp;""</f>
        <v/>
      </c>
      <c r="N57" s="282">
        <f t="shared" si="3"/>
        <v>1</v>
      </c>
      <c r="O57" s="282" t="str">
        <f t="shared" si="14"/>
        <v>N/A</v>
      </c>
      <c r="P57" s="282" t="str">
        <f t="shared" si="5"/>
        <v>N/A</v>
      </c>
      <c r="Q57" s="282">
        <f t="shared" si="6"/>
        <v>0</v>
      </c>
      <c r="R57" s="282">
        <f t="shared" si="10"/>
        <v>0</v>
      </c>
      <c r="S57" s="282">
        <f t="shared" si="7"/>
        <v>0</v>
      </c>
      <c r="T57" s="282">
        <f t="shared" si="8"/>
        <v>1</v>
      </c>
      <c r="U57" s="282">
        <f t="shared" si="11"/>
        <v>14</v>
      </c>
      <c r="V57" s="282">
        <f t="shared" si="9"/>
        <v>14</v>
      </c>
      <c r="W57" s="61"/>
      <c r="X57" s="61"/>
      <c r="Y57" s="61"/>
      <c r="Z57" s="61"/>
    </row>
    <row r="58" ht="15.75" customHeight="1">
      <c r="A58" s="282" t="str">
        <f>Questions!$A58</f>
        <v>CONS-04</v>
      </c>
      <c r="B58" s="282" t="str">
        <f t="shared" si="1"/>
        <v>CONS</v>
      </c>
      <c r="C58" s="282" t="str">
        <f>VLOOKUP($A58,Questions!$A$3:$L$333,2,0)&amp;""</f>
        <v>Can access be restricted based on source IP address?*</v>
      </c>
      <c r="D58" s="282" t="str">
        <f>VLOOKUP($A58,Questions!$A$3:$L$333,11,0)&amp;""</f>
        <v/>
      </c>
      <c r="E58" s="282" t="str">
        <f>VLOOKUP($A58,Questions!$A$3:$L$333,12,0)&amp;""</f>
        <v>Case-Specific</v>
      </c>
      <c r="F58" s="282" t="str">
        <f>VLOOKUP($A58,'Institution Evaluation'!$A$56:$K$346,3,0)&amp;""</f>
        <v/>
      </c>
      <c r="G58" s="282" t="str">
        <f>VLOOKUP($A58,'Institution Evaluation'!$A$56:$K$346,7,0)&amp;""</f>
        <v>Yes</v>
      </c>
      <c r="H58" s="282" t="str">
        <f>VLOOKUP($A58,'Institution Evaluation'!$A$56:$K$346,8,0)&amp;""</f>
        <v/>
      </c>
      <c r="I58" s="282" t="str">
        <f>VLOOKUP($A58,'Institution Evaluation'!$A$56:$K$346,9,0)&amp;""</f>
        <v>Critical Importance</v>
      </c>
      <c r="J58" s="282" t="str">
        <f>VLOOKUP($A58,'Institution Evaluation'!$A$56:$K$346,10,0)&amp;""</f>
        <v/>
      </c>
      <c r="K58" s="282">
        <f t="shared" si="2"/>
        <v>20</v>
      </c>
      <c r="L58" s="282">
        <f>IF($E58="Not Scored", "N/A",IF(AND($D58='Auto Responses'!$J$27,$H58=""),"N/A",IF(AND($D58='Auto Responses'!$J$27,$H58='Auto Responses'!$J$7),1,IF(AND($D58='Auto Responses'!$J$27,$H58='Auto Responses'!$J$8),0,IF(OR($F58=$G58,$H58='Auto Responses'!$J$7),1,0)))))</f>
        <v>0</v>
      </c>
      <c r="M58" s="282" t="str">
        <f>VLOOKUP($A58,'Institution Evaluation'!$A$56:$K$346,10,0)&amp;""</f>
        <v/>
      </c>
      <c r="N58" s="282">
        <f t="shared" si="3"/>
        <v>1</v>
      </c>
      <c r="O58" s="282" t="str">
        <f t="shared" si="14"/>
        <v>N/A</v>
      </c>
      <c r="P58" s="282" t="str">
        <f t="shared" si="5"/>
        <v>N/A</v>
      </c>
      <c r="Q58" s="282">
        <f t="shared" si="6"/>
        <v>0</v>
      </c>
      <c r="R58" s="282">
        <f t="shared" si="10"/>
        <v>0</v>
      </c>
      <c r="S58" s="282">
        <f t="shared" si="7"/>
        <v>0</v>
      </c>
      <c r="T58" s="282">
        <f t="shared" si="8"/>
        <v>1</v>
      </c>
      <c r="U58" s="282">
        <f t="shared" si="11"/>
        <v>15</v>
      </c>
      <c r="V58" s="282">
        <f t="shared" si="9"/>
        <v>15</v>
      </c>
      <c r="W58" s="61"/>
      <c r="X58" s="61"/>
      <c r="Y58" s="61"/>
      <c r="Z58" s="61"/>
    </row>
    <row r="59" ht="15.75" customHeight="1">
      <c r="A59" s="282" t="str">
        <f>Questions!$A59</f>
        <v>CONS-05</v>
      </c>
      <c r="B59" s="282" t="str">
        <f t="shared" si="1"/>
        <v>CONS</v>
      </c>
      <c r="C59" s="282" t="str">
        <f>VLOOKUP($A59,Questions!$A$3:$L$333,2,0)&amp;""</f>
        <v>Will the consulting take place on-premises?</v>
      </c>
      <c r="D59" s="282" t="str">
        <f>VLOOKUP($A59,Questions!$A$3:$L$333,11,0)&amp;""</f>
        <v/>
      </c>
      <c r="E59" s="282" t="str">
        <f>VLOOKUP($A59,Questions!$A$3:$L$333,12,0)&amp;""</f>
        <v>Case-Specific</v>
      </c>
      <c r="F59" s="282" t="str">
        <f>VLOOKUP($A59,'Institution Evaluation'!$A$56:$K$346,3,0)&amp;""</f>
        <v/>
      </c>
      <c r="G59" s="282" t="str">
        <f>VLOOKUP($A59,'Institution Evaluation'!$A$56:$K$346,7,0)&amp;""</f>
        <v>No</v>
      </c>
      <c r="H59" s="282" t="str">
        <f>VLOOKUP($A59,'Institution Evaluation'!$A$56:$K$346,8,0)&amp;""</f>
        <v/>
      </c>
      <c r="I59" s="282" t="str">
        <f>VLOOKUP($A59,'Institution Evaluation'!$A$56:$K$346,9,0)&amp;""</f>
        <v>Standard Importance</v>
      </c>
      <c r="J59" s="282" t="str">
        <f>VLOOKUP($A59,'Institution Evaluation'!$A$56:$K$346,10,0)&amp;""</f>
        <v/>
      </c>
      <c r="K59" s="282">
        <f t="shared" si="2"/>
        <v>10</v>
      </c>
      <c r="L59" s="282">
        <f>IF($E59="Not Scored", "N/A",IF(AND($D59='Auto Responses'!$J$27,$H59=""),"N/A",IF(AND($D59='Auto Responses'!$J$27,$H59='Auto Responses'!$J$7),1,IF(AND($D59='Auto Responses'!$J$27,$H59='Auto Responses'!$J$8),0,IF(OR($F59=$G59,$H59='Auto Responses'!$J$7),1,0)))))</f>
        <v>0</v>
      </c>
      <c r="M59" s="282" t="str">
        <f>VLOOKUP($A59,'Institution Evaluation'!$A$56:$K$346,10,0)&amp;""</f>
        <v/>
      </c>
      <c r="N59" s="282">
        <f t="shared" si="3"/>
        <v>0</v>
      </c>
      <c r="O59" s="282" t="str">
        <f t="shared" si="14"/>
        <v>N/A</v>
      </c>
      <c r="P59" s="282" t="str">
        <f t="shared" si="5"/>
        <v>N/A</v>
      </c>
      <c r="Q59" s="282">
        <f t="shared" si="6"/>
        <v>0</v>
      </c>
      <c r="R59" s="282">
        <f t="shared" si="10"/>
        <v>0</v>
      </c>
      <c r="S59" s="282">
        <f t="shared" si="7"/>
        <v>0</v>
      </c>
      <c r="T59" s="282">
        <f t="shared" si="8"/>
        <v>0</v>
      </c>
      <c r="U59" s="282">
        <f t="shared" si="11"/>
        <v>15</v>
      </c>
      <c r="V59" s="282">
        <f t="shared" si="9"/>
        <v>0</v>
      </c>
      <c r="W59" s="61"/>
      <c r="X59" s="61"/>
      <c r="Y59" s="61"/>
      <c r="Z59" s="61"/>
    </row>
    <row r="60" ht="15.75" customHeight="1">
      <c r="A60" s="282" t="str">
        <f>Questions!$A60</f>
        <v>CONS-06</v>
      </c>
      <c r="B60" s="282" t="str">
        <f t="shared" si="1"/>
        <v>CONS</v>
      </c>
      <c r="C60" s="282" t="str">
        <f>VLOOKUP($A60,Questions!$A$3:$L$333,2,0)&amp;""</f>
        <v>Will the consultant require access to hardware in the institution's data centers?</v>
      </c>
      <c r="D60" s="282" t="str">
        <f>VLOOKUP($A60,Questions!$A$3:$L$333,11,0)&amp;""</f>
        <v/>
      </c>
      <c r="E60" s="282" t="str">
        <f>VLOOKUP($A60,Questions!$A$3:$L$333,12,0)&amp;""</f>
        <v>Case-Specific</v>
      </c>
      <c r="F60" s="282" t="str">
        <f>VLOOKUP($A60,'Institution Evaluation'!$A$56:$K$346,3,0)&amp;""</f>
        <v/>
      </c>
      <c r="G60" s="282" t="str">
        <f>VLOOKUP($A60,'Institution Evaluation'!$A$56:$K$346,7,0)&amp;""</f>
        <v>No</v>
      </c>
      <c r="H60" s="282" t="str">
        <f>VLOOKUP($A60,'Institution Evaluation'!$A$56:$K$346,8,0)&amp;""</f>
        <v/>
      </c>
      <c r="I60" s="282" t="str">
        <f>VLOOKUP($A60,'Institution Evaluation'!$A$56:$K$346,9,0)&amp;""</f>
        <v>Standard Importance</v>
      </c>
      <c r="J60" s="282" t="str">
        <f>VLOOKUP($A60,'Institution Evaluation'!$A$56:$K$346,10,0)&amp;""</f>
        <v/>
      </c>
      <c r="K60" s="282">
        <f t="shared" si="2"/>
        <v>10</v>
      </c>
      <c r="L60" s="282">
        <f>IF($E60="Not Scored", "N/A",IF(AND($D60='Auto Responses'!$J$27,$H60=""),"N/A",IF(AND($D60='Auto Responses'!$J$27,$H60='Auto Responses'!$J$7),1,IF(AND($D60='Auto Responses'!$J$27,$H60='Auto Responses'!$J$8),0,IF(OR($F60=$G60,$H60='Auto Responses'!$J$7),1,0)))))</f>
        <v>0</v>
      </c>
      <c r="M60" s="282" t="str">
        <f>VLOOKUP($A60,'Institution Evaluation'!$A$56:$K$346,10,0)&amp;""</f>
        <v/>
      </c>
      <c r="N60" s="282">
        <f t="shared" si="3"/>
        <v>0</v>
      </c>
      <c r="O60" s="282" t="str">
        <f t="shared" si="14"/>
        <v>N/A</v>
      </c>
      <c r="P60" s="282" t="str">
        <f t="shared" si="5"/>
        <v>N/A</v>
      </c>
      <c r="Q60" s="282">
        <f t="shared" si="6"/>
        <v>0</v>
      </c>
      <c r="R60" s="282">
        <f t="shared" si="10"/>
        <v>0</v>
      </c>
      <c r="S60" s="282">
        <f t="shared" si="7"/>
        <v>0</v>
      </c>
      <c r="T60" s="282">
        <f t="shared" si="8"/>
        <v>0</v>
      </c>
      <c r="U60" s="282">
        <f t="shared" si="11"/>
        <v>15</v>
      </c>
      <c r="V60" s="282">
        <f t="shared" si="9"/>
        <v>0</v>
      </c>
      <c r="W60" s="61"/>
      <c r="X60" s="61"/>
      <c r="Y60" s="61"/>
      <c r="Z60" s="61"/>
    </row>
    <row r="61" ht="15.75" customHeight="1">
      <c r="A61" s="282" t="str">
        <f>Questions!$A61</f>
        <v>CONS-07</v>
      </c>
      <c r="B61" s="282" t="str">
        <f t="shared" si="1"/>
        <v>CONS</v>
      </c>
      <c r="C61" s="282" t="str">
        <f>VLOOKUP($A61,Questions!$A$3:$L$333,2,0)&amp;""</f>
        <v>Will the consultant require an account within the institution's domain (@*.edu)?</v>
      </c>
      <c r="D61" s="282" t="str">
        <f>VLOOKUP($A61,Questions!$A$3:$L$333,11,0)&amp;""</f>
        <v/>
      </c>
      <c r="E61" s="282" t="str">
        <f>VLOOKUP($A61,Questions!$A$3:$L$333,12,0)&amp;""</f>
        <v>Case-Specific</v>
      </c>
      <c r="F61" s="282" t="str">
        <f>VLOOKUP($A61,'Institution Evaluation'!$A$56:$K$346,3,0)&amp;""</f>
        <v/>
      </c>
      <c r="G61" s="282" t="str">
        <f>VLOOKUP($A61,'Institution Evaluation'!$A$56:$K$346,7,0)&amp;""</f>
        <v>No</v>
      </c>
      <c r="H61" s="282" t="str">
        <f>VLOOKUP($A61,'Institution Evaluation'!$A$56:$K$346,8,0)&amp;""</f>
        <v/>
      </c>
      <c r="I61" s="282" t="str">
        <f>VLOOKUP($A61,'Institution Evaluation'!$A$56:$K$346,9,0)&amp;""</f>
        <v>Standard Importance</v>
      </c>
      <c r="J61" s="282" t="str">
        <f>VLOOKUP($A61,'Institution Evaluation'!$A$56:$K$346,10,0)&amp;""</f>
        <v/>
      </c>
      <c r="K61" s="282">
        <f t="shared" si="2"/>
        <v>10</v>
      </c>
      <c r="L61" s="282">
        <f>IF($E61="Not Scored", "N/A",IF(AND($D61='Auto Responses'!$J$27,$H61=""),"N/A",IF(AND($D61='Auto Responses'!$J$27,$H61='Auto Responses'!$J$7),1,IF(AND($D61='Auto Responses'!$J$27,$H61='Auto Responses'!$J$8),0,IF(OR($F61=$G61,$H61='Auto Responses'!$J$7),1,0)))))</f>
        <v>0</v>
      </c>
      <c r="M61" s="282" t="str">
        <f>VLOOKUP($A61,'Institution Evaluation'!$A$56:$K$346,10,0)&amp;""</f>
        <v/>
      </c>
      <c r="N61" s="282">
        <f t="shared" si="3"/>
        <v>0</v>
      </c>
      <c r="O61" s="282" t="str">
        <f t="shared" si="14"/>
        <v>N/A</v>
      </c>
      <c r="P61" s="282" t="str">
        <f t="shared" si="5"/>
        <v>N/A</v>
      </c>
      <c r="Q61" s="282">
        <f t="shared" si="6"/>
        <v>0</v>
      </c>
      <c r="R61" s="282">
        <f t="shared" si="10"/>
        <v>0</v>
      </c>
      <c r="S61" s="282">
        <f t="shared" si="7"/>
        <v>0</v>
      </c>
      <c r="T61" s="282">
        <f t="shared" si="8"/>
        <v>0</v>
      </c>
      <c r="U61" s="282">
        <f t="shared" si="11"/>
        <v>15</v>
      </c>
      <c r="V61" s="282">
        <f t="shared" si="9"/>
        <v>0</v>
      </c>
      <c r="W61" s="61"/>
      <c r="X61" s="61"/>
      <c r="Y61" s="61"/>
      <c r="Z61" s="61"/>
    </row>
    <row r="62" ht="15.75" customHeight="1">
      <c r="A62" s="282" t="str">
        <f>Questions!$A62</f>
        <v>CONS-08</v>
      </c>
      <c r="B62" s="282" t="str">
        <f t="shared" si="1"/>
        <v>CONS</v>
      </c>
      <c r="C62" s="282" t="str">
        <f>VLOOKUP($A62,Questions!$A$3:$L$333,2,0)&amp;""</f>
        <v>Will any data be transferred to the consultant's possession?</v>
      </c>
      <c r="D62" s="282" t="str">
        <f>VLOOKUP($A62,Questions!$A$3:$L$333,11,0)&amp;""</f>
        <v/>
      </c>
      <c r="E62" s="282" t="str">
        <f>VLOOKUP($A62,Questions!$A$3:$L$333,12,0)&amp;""</f>
        <v>Case-Specific</v>
      </c>
      <c r="F62" s="282" t="str">
        <f>VLOOKUP($A62,'Institution Evaluation'!$A$56:$K$346,3,0)&amp;""</f>
        <v/>
      </c>
      <c r="G62" s="282" t="str">
        <f>VLOOKUP($A62,'Institution Evaluation'!$A$56:$K$346,7,0)&amp;""</f>
        <v>No</v>
      </c>
      <c r="H62" s="282" t="str">
        <f>VLOOKUP($A62,'Institution Evaluation'!$A$56:$K$346,8,0)&amp;""</f>
        <v/>
      </c>
      <c r="I62" s="282" t="str">
        <f>VLOOKUP($A62,'Institution Evaluation'!$A$56:$K$346,9,0)&amp;""</f>
        <v>Standard Importance</v>
      </c>
      <c r="J62" s="282" t="str">
        <f>VLOOKUP($A62,'Institution Evaluation'!$A$56:$K$346,10,0)&amp;""</f>
        <v/>
      </c>
      <c r="K62" s="282">
        <f t="shared" si="2"/>
        <v>10</v>
      </c>
      <c r="L62" s="282">
        <f>IF($E62="Not Scored", "N/A",IF(AND($D62='Auto Responses'!$J$27,$H62=""),"N/A",IF(AND($D62='Auto Responses'!$J$27,$H62='Auto Responses'!$J$7),1,IF(AND($D62='Auto Responses'!$J$27,$H62='Auto Responses'!$J$8),0,IF(OR($F62=$G62,$H62='Auto Responses'!$J$7),1,0)))))</f>
        <v>0</v>
      </c>
      <c r="M62" s="282" t="str">
        <f>VLOOKUP($A62,'Institution Evaluation'!$A$56:$K$346,10,0)&amp;""</f>
        <v/>
      </c>
      <c r="N62" s="282">
        <f t="shared" si="3"/>
        <v>0</v>
      </c>
      <c r="O62" s="282" t="str">
        <f t="shared" si="14"/>
        <v>N/A</v>
      </c>
      <c r="P62" s="282" t="str">
        <f t="shared" si="5"/>
        <v>N/A</v>
      </c>
      <c r="Q62" s="282">
        <f t="shared" si="6"/>
        <v>0</v>
      </c>
      <c r="R62" s="282">
        <f t="shared" si="10"/>
        <v>0</v>
      </c>
      <c r="S62" s="282">
        <f t="shared" si="7"/>
        <v>0</v>
      </c>
      <c r="T62" s="282">
        <f t="shared" si="8"/>
        <v>0</v>
      </c>
      <c r="U62" s="282">
        <f t="shared" si="11"/>
        <v>15</v>
      </c>
      <c r="V62" s="282">
        <f t="shared" si="9"/>
        <v>0</v>
      </c>
      <c r="W62" s="61"/>
      <c r="X62" s="61"/>
      <c r="Y62" s="61"/>
      <c r="Z62" s="61"/>
    </row>
    <row r="63" ht="15.75" customHeight="1">
      <c r="A63" s="282" t="str">
        <f>Questions!$A63</f>
        <v>CONS-09</v>
      </c>
      <c r="B63" s="282" t="str">
        <f t="shared" si="1"/>
        <v>CONS</v>
      </c>
      <c r="C63" s="282" t="str">
        <f>VLOOKUP($A63,Questions!$A$3:$L$333,2,0)&amp;""</f>
        <v>Will the consultant need remote access to the institution's network or systems?</v>
      </c>
      <c r="D63" s="282" t="str">
        <f>VLOOKUP($A63,Questions!$A$3:$L$333,11,0)&amp;""</f>
        <v/>
      </c>
      <c r="E63" s="282" t="str">
        <f>VLOOKUP($A63,Questions!$A$3:$L$333,12,0)&amp;""</f>
        <v>Case-Specific</v>
      </c>
      <c r="F63" s="282" t="str">
        <f>VLOOKUP($A63,'Institution Evaluation'!$A$56:$K$346,3,0)&amp;""</f>
        <v/>
      </c>
      <c r="G63" s="282" t="str">
        <f>VLOOKUP($A63,'Institution Evaluation'!$A$56:$K$346,7,0)&amp;""</f>
        <v>No</v>
      </c>
      <c r="H63" s="282" t="str">
        <f>VLOOKUP($A63,'Institution Evaluation'!$A$56:$K$346,8,0)&amp;""</f>
        <v/>
      </c>
      <c r="I63" s="282" t="str">
        <f>VLOOKUP($A63,'Institution Evaluation'!$A$56:$K$346,9,0)&amp;""</f>
        <v>Standard Importance</v>
      </c>
      <c r="J63" s="282" t="str">
        <f>VLOOKUP($A63,'Institution Evaluation'!$A$56:$K$346,10,0)&amp;""</f>
        <v/>
      </c>
      <c r="K63" s="282">
        <f t="shared" si="2"/>
        <v>10</v>
      </c>
      <c r="L63" s="282">
        <f>IF($E63="Not Scored", "N/A",IF(AND($D63='Auto Responses'!$J$27,$H63=""),"N/A",IF(AND($D63='Auto Responses'!$J$27,$H63='Auto Responses'!$J$7),1,IF(AND($D63='Auto Responses'!$J$27,$H63='Auto Responses'!$J$8),0,IF(OR($F63=$G63,$H63='Auto Responses'!$J$7),1,0)))))</f>
        <v>0</v>
      </c>
      <c r="M63" s="282" t="str">
        <f>VLOOKUP($A63,'Institution Evaluation'!$A$56:$K$346,10,0)&amp;""</f>
        <v/>
      </c>
      <c r="N63" s="282">
        <f t="shared" si="3"/>
        <v>0</v>
      </c>
      <c r="O63" s="282" t="str">
        <f t="shared" si="14"/>
        <v>N/A</v>
      </c>
      <c r="P63" s="282" t="str">
        <f t="shared" si="5"/>
        <v>N/A</v>
      </c>
      <c r="Q63" s="282">
        <f t="shared" si="6"/>
        <v>0</v>
      </c>
      <c r="R63" s="282">
        <f t="shared" si="10"/>
        <v>0</v>
      </c>
      <c r="S63" s="282">
        <f t="shared" si="7"/>
        <v>0</v>
      </c>
      <c r="T63" s="282">
        <f t="shared" si="8"/>
        <v>0</v>
      </c>
      <c r="U63" s="282">
        <f t="shared" si="11"/>
        <v>15</v>
      </c>
      <c r="V63" s="282">
        <f t="shared" si="9"/>
        <v>0</v>
      </c>
      <c r="W63" s="61"/>
      <c r="X63" s="61"/>
      <c r="Y63" s="61"/>
      <c r="Z63" s="61"/>
    </row>
    <row r="64" ht="15.75" customHeight="1">
      <c r="A64" s="282" t="str">
        <f>Questions!$A64</f>
        <v>APPL-01</v>
      </c>
      <c r="B64" s="282" t="str">
        <f t="shared" si="1"/>
        <v>APPL</v>
      </c>
      <c r="C64" s="282" t="str">
        <f>VLOOKUP($A64,Questions!$A$3:$L$333,2,0)&amp;""</f>
        <v>Are access controls for institutional accounts based on structured rules, such as role-based access control (RBAC), attribute-based access control (ABAC), or policy-based access control (PBAC)?*</v>
      </c>
      <c r="D64" s="282" t="str">
        <f>VLOOKUP($A64,Questions!$A$3:$L$333,11,0)&amp;""</f>
        <v/>
      </c>
      <c r="E64" s="282" t="str">
        <f>VLOOKUP($A64,Questions!$A$3:$L$333,12,0)&amp;""</f>
        <v>Infrastructure</v>
      </c>
      <c r="F64" s="282" t="str">
        <f>VLOOKUP($A64,'Institution Evaluation'!$A$56:$K$346,3,0)&amp;""</f>
        <v>No</v>
      </c>
      <c r="G64" s="282" t="str">
        <f>VLOOKUP($A64,'Institution Evaluation'!$A$56:$K$346,7,0)&amp;""</f>
        <v>Yes</v>
      </c>
      <c r="H64" s="282" t="str">
        <f>VLOOKUP($A64,'Institution Evaluation'!$A$56:$K$346,8,0)&amp;""</f>
        <v/>
      </c>
      <c r="I64" s="282" t="str">
        <f>VLOOKUP($A64,'Institution Evaluation'!$A$56:$K$346,9,0)&amp;""</f>
        <v>Critical Importance</v>
      </c>
      <c r="J64" s="282" t="str">
        <f>VLOOKUP($A64,'Institution Evaluation'!$A$56:$K$346,10,0)&amp;""</f>
        <v/>
      </c>
      <c r="K64" s="282">
        <f t="shared" si="2"/>
        <v>20</v>
      </c>
      <c r="L64" s="282">
        <f>IF($E64="Not Scored", "N/A",IF(AND($D64='Auto Responses'!$J$27,$H64=""),"N/A",IF(AND($D64='Auto Responses'!$J$27,$H64='Auto Responses'!$J$7),1,IF(AND($D64='Auto Responses'!$J$27,$H64='Auto Responses'!$J$8),0,IF(OR($F64=$G64,$H64='Auto Responses'!$J$7),1,0)))))</f>
        <v>0</v>
      </c>
      <c r="M64" s="282" t="str">
        <f>VLOOKUP($A64,'Institution Evaluation'!$A$56:$K$346,10,0)&amp;""</f>
        <v/>
      </c>
      <c r="N64" s="282">
        <f t="shared" si="3"/>
        <v>1</v>
      </c>
      <c r="O64" s="282">
        <f t="shared" ref="O64:O75" si="15">IF(OR($F$17="No",$E64="Not Scored"),"N/A",IF($J64="",$K64,IF($J64="Minor Importance",5,IF($J64="Standard Importance",10,IF($J64="Critical Importance",20,0)))))</f>
        <v>20</v>
      </c>
      <c r="P64" s="282">
        <f t="shared" si="5"/>
        <v>0</v>
      </c>
      <c r="Q64" s="282">
        <f t="shared" si="6"/>
        <v>0</v>
      </c>
      <c r="R64" s="282">
        <f t="shared" si="10"/>
        <v>0</v>
      </c>
      <c r="S64" s="282">
        <f t="shared" si="7"/>
        <v>0</v>
      </c>
      <c r="T64" s="282">
        <f t="shared" si="8"/>
        <v>1</v>
      </c>
      <c r="U64" s="282">
        <f t="shared" si="11"/>
        <v>16</v>
      </c>
      <c r="V64" s="282">
        <f t="shared" si="9"/>
        <v>16</v>
      </c>
      <c r="W64" s="61"/>
      <c r="X64" s="61"/>
      <c r="Y64" s="61"/>
      <c r="Z64" s="61"/>
    </row>
    <row r="65" ht="15.75" customHeight="1">
      <c r="A65" s="282" t="str">
        <f>Questions!$A65</f>
        <v>APPL-02</v>
      </c>
      <c r="B65" s="282" t="str">
        <f t="shared" si="1"/>
        <v>APPL</v>
      </c>
      <c r="C65" s="282" t="str">
        <f>VLOOKUP($A65,Questions!$A$3:$L$333,2,0)&amp;""</f>
        <v>Are you using a web application firewall (WAF)?*</v>
      </c>
      <c r="D65" s="282" t="str">
        <f>VLOOKUP($A65,Questions!$A$3:$L$333,11,0)&amp;""</f>
        <v/>
      </c>
      <c r="E65" s="282" t="str">
        <f>VLOOKUP($A65,Questions!$A$3:$L$333,12,0)&amp;""</f>
        <v>Infrastructure</v>
      </c>
      <c r="F65" s="282" t="str">
        <f>VLOOKUP($A65,'Institution Evaluation'!$A$56:$K$346,3,0)&amp;""</f>
        <v>Yes</v>
      </c>
      <c r="G65" s="282" t="str">
        <f>VLOOKUP($A65,'Institution Evaluation'!$A$56:$K$346,7,0)&amp;""</f>
        <v>Yes</v>
      </c>
      <c r="H65" s="282" t="str">
        <f>VLOOKUP($A65,'Institution Evaluation'!$A$56:$K$346,8,0)&amp;""</f>
        <v/>
      </c>
      <c r="I65" s="282" t="str">
        <f>VLOOKUP($A65,'Institution Evaluation'!$A$56:$K$346,9,0)&amp;""</f>
        <v>Critical Importance</v>
      </c>
      <c r="J65" s="282" t="str">
        <f>VLOOKUP($A65,'Institution Evaluation'!$A$56:$K$346,10,0)&amp;""</f>
        <v/>
      </c>
      <c r="K65" s="282">
        <f t="shared" si="2"/>
        <v>20</v>
      </c>
      <c r="L65" s="282">
        <f>IF($E65="Not Scored", "N/A",IF(AND($D65='Auto Responses'!$J$27,$H65=""),"N/A",IF(AND($D65='Auto Responses'!$J$27,$H65='Auto Responses'!$J$7),1,IF(AND($D65='Auto Responses'!$J$27,$H65='Auto Responses'!$J$8),0,IF(OR($F65=$G65,$H65='Auto Responses'!$J$7),1,0)))))</f>
        <v>1</v>
      </c>
      <c r="M65" s="282" t="str">
        <f>VLOOKUP($A65,'Institution Evaluation'!$A$56:$K$346,10,0)&amp;""</f>
        <v/>
      </c>
      <c r="N65" s="282">
        <f t="shared" si="3"/>
        <v>1</v>
      </c>
      <c r="O65" s="282">
        <f t="shared" si="15"/>
        <v>20</v>
      </c>
      <c r="P65" s="282">
        <f t="shared" si="5"/>
        <v>20</v>
      </c>
      <c r="Q65" s="282">
        <f t="shared" si="6"/>
        <v>0</v>
      </c>
      <c r="R65" s="282">
        <f t="shared" si="10"/>
        <v>0</v>
      </c>
      <c r="S65" s="282">
        <f t="shared" si="7"/>
        <v>0</v>
      </c>
      <c r="T65" s="282">
        <f t="shared" si="8"/>
        <v>1</v>
      </c>
      <c r="U65" s="282">
        <f t="shared" si="11"/>
        <v>17</v>
      </c>
      <c r="V65" s="282">
        <f t="shared" si="9"/>
        <v>17</v>
      </c>
      <c r="W65" s="61"/>
      <c r="X65" s="61"/>
      <c r="Y65" s="61"/>
      <c r="Z65" s="61"/>
    </row>
    <row r="66" ht="15.75" customHeight="1">
      <c r="A66" s="282" t="str">
        <f>Questions!$A66</f>
        <v>APPL-03</v>
      </c>
      <c r="B66" s="282" t="str">
        <f t="shared" si="1"/>
        <v>APPL</v>
      </c>
      <c r="C66" s="282" t="str">
        <f>VLOOKUP($A66,Questions!$A$3:$L$333,2,0)&amp;""</f>
        <v>Are only currently supported operating system(s), software, and libraries leveraged by the system(s)/application(s) that will have access to institution's data?*</v>
      </c>
      <c r="D66" s="282" t="str">
        <f>VLOOKUP($A66,Questions!$A$3:$L$333,11,0)&amp;""</f>
        <v/>
      </c>
      <c r="E66" s="282" t="str">
        <f>VLOOKUP($A66,Questions!$A$3:$L$333,12,0)&amp;""</f>
        <v>Infrastructure</v>
      </c>
      <c r="F66" s="282" t="str">
        <f>VLOOKUP($A66,'Institution Evaluation'!$A$56:$K$346,3,0)&amp;""</f>
        <v>Yes</v>
      </c>
      <c r="G66" s="282" t="str">
        <f>VLOOKUP($A66,'Institution Evaluation'!$A$56:$K$346,7,0)&amp;""</f>
        <v>Yes</v>
      </c>
      <c r="H66" s="282" t="str">
        <f>VLOOKUP($A66,'Institution Evaluation'!$A$56:$K$346,8,0)&amp;""</f>
        <v/>
      </c>
      <c r="I66" s="282" t="str">
        <f>VLOOKUP($A66,'Institution Evaluation'!$A$56:$K$346,9,0)&amp;""</f>
        <v>Critical Importance</v>
      </c>
      <c r="J66" s="282" t="str">
        <f>VLOOKUP($A66,'Institution Evaluation'!$A$56:$K$346,10,0)&amp;""</f>
        <v/>
      </c>
      <c r="K66" s="282">
        <f t="shared" si="2"/>
        <v>20</v>
      </c>
      <c r="L66" s="282">
        <f>IF($E66="Not Scored", "N/A",IF(AND($D66='Auto Responses'!$J$27,$H66=""),"N/A",IF(AND($D66='Auto Responses'!$J$27,$H66='Auto Responses'!$J$7),1,IF(AND($D66='Auto Responses'!$J$27,$H66='Auto Responses'!$J$8),0,IF(OR($F66=$G66,$H66='Auto Responses'!$J$7),1,0)))))</f>
        <v>1</v>
      </c>
      <c r="M66" s="282" t="str">
        <f>VLOOKUP($A66,'Institution Evaluation'!$A$56:$K$346,10,0)&amp;""</f>
        <v/>
      </c>
      <c r="N66" s="282">
        <f t="shared" si="3"/>
        <v>1</v>
      </c>
      <c r="O66" s="282">
        <f t="shared" si="15"/>
        <v>20</v>
      </c>
      <c r="P66" s="282">
        <f t="shared" si="5"/>
        <v>20</v>
      </c>
      <c r="Q66" s="282">
        <f t="shared" si="6"/>
        <v>0</v>
      </c>
      <c r="R66" s="282">
        <f t="shared" si="10"/>
        <v>0</v>
      </c>
      <c r="S66" s="282">
        <f t="shared" si="7"/>
        <v>0</v>
      </c>
      <c r="T66" s="282">
        <f t="shared" si="8"/>
        <v>1</v>
      </c>
      <c r="U66" s="282">
        <f t="shared" si="11"/>
        <v>18</v>
      </c>
      <c r="V66" s="282">
        <f t="shared" si="9"/>
        <v>18</v>
      </c>
      <c r="W66" s="61"/>
      <c r="X66" s="61"/>
      <c r="Y66" s="61"/>
      <c r="Z66" s="61"/>
    </row>
    <row r="67" ht="15.75" customHeight="1">
      <c r="A67" s="282" t="str">
        <f>Questions!$A67</f>
        <v>APPL-04</v>
      </c>
      <c r="B67" s="282" t="str">
        <f t="shared" si="1"/>
        <v>APPL</v>
      </c>
      <c r="C67" s="282" t="str">
        <f>VLOOKUP($A67,Questions!$A$3:$L$333,2,0)&amp;""</f>
        <v>Does your application require access to location or GPS data?*</v>
      </c>
      <c r="D67" s="282" t="str">
        <f>VLOOKUP($A67,Questions!$A$3:$L$333,11,0)&amp;""</f>
        <v/>
      </c>
      <c r="E67" s="282" t="str">
        <f>VLOOKUP($A67,Questions!$A$3:$L$333,12,0)&amp;""</f>
        <v>Infrastructure</v>
      </c>
      <c r="F67" s="282" t="str">
        <f>VLOOKUP($A67,'Institution Evaluation'!$A$56:$K$346,3,0)&amp;""</f>
        <v>No</v>
      </c>
      <c r="G67" s="282" t="str">
        <f>VLOOKUP($A67,'Institution Evaluation'!$A$56:$K$346,7,0)&amp;""</f>
        <v>No</v>
      </c>
      <c r="H67" s="282" t="str">
        <f>VLOOKUP($A67,'Institution Evaluation'!$A$56:$K$346,8,0)&amp;""</f>
        <v/>
      </c>
      <c r="I67" s="282" t="str">
        <f>VLOOKUP($A67,'Institution Evaluation'!$A$56:$K$346,9,0)&amp;""</f>
        <v>Critical Importance</v>
      </c>
      <c r="J67" s="282" t="str">
        <f>VLOOKUP($A67,'Institution Evaluation'!$A$56:$K$346,10,0)&amp;""</f>
        <v/>
      </c>
      <c r="K67" s="282">
        <f t="shared" si="2"/>
        <v>20</v>
      </c>
      <c r="L67" s="282">
        <f>IF($E67="Not Scored", "N/A",IF(AND($D67='Auto Responses'!$J$27,$H67=""),"N/A",IF(AND($D67='Auto Responses'!$J$27,$H67='Auto Responses'!$J$7),1,IF(AND($D67='Auto Responses'!$J$27,$H67='Auto Responses'!$J$8),0,IF(OR($F67=$G67,$H67='Auto Responses'!$J$7),1,0)))))</f>
        <v>1</v>
      </c>
      <c r="M67" s="282" t="str">
        <f>VLOOKUP($A67,'Institution Evaluation'!$A$56:$K$346,10,0)&amp;""</f>
        <v/>
      </c>
      <c r="N67" s="282">
        <f t="shared" si="3"/>
        <v>1</v>
      </c>
      <c r="O67" s="282">
        <f t="shared" si="15"/>
        <v>20</v>
      </c>
      <c r="P67" s="282">
        <f t="shared" si="5"/>
        <v>20</v>
      </c>
      <c r="Q67" s="282">
        <f t="shared" si="6"/>
        <v>0</v>
      </c>
      <c r="R67" s="282">
        <f t="shared" si="10"/>
        <v>0</v>
      </c>
      <c r="S67" s="282">
        <f t="shared" si="7"/>
        <v>0</v>
      </c>
      <c r="T67" s="282">
        <f t="shared" si="8"/>
        <v>1</v>
      </c>
      <c r="U67" s="282">
        <f t="shared" si="11"/>
        <v>19</v>
      </c>
      <c r="V67" s="282">
        <f t="shared" si="9"/>
        <v>19</v>
      </c>
      <c r="W67" s="61"/>
      <c r="X67" s="61"/>
      <c r="Y67" s="61"/>
      <c r="Z67" s="61"/>
    </row>
    <row r="68" ht="15.75" customHeight="1">
      <c r="A68" s="282" t="str">
        <f>Questions!$A68</f>
        <v>APPL-05</v>
      </c>
      <c r="B68" s="282" t="str">
        <f t="shared" si="1"/>
        <v>APPL</v>
      </c>
      <c r="C68" s="282" t="str">
        <f>VLOOKUP($A68,Questions!$A$3:$L$333,2,0)&amp;""</f>
        <v>Does your application provide separation of duties between security administration, system administration, and standard user functions?*</v>
      </c>
      <c r="D68" s="282" t="str">
        <f>VLOOKUP($A68,Questions!$A$3:$L$333,11,0)&amp;""</f>
        <v/>
      </c>
      <c r="E68" s="282" t="str">
        <f>VLOOKUP($A68,Questions!$A$3:$L$333,12,0)&amp;""</f>
        <v>Infrastructure</v>
      </c>
      <c r="F68" s="282" t="str">
        <f>VLOOKUP($A68,'Institution Evaluation'!$A$56:$K$346,3,0)&amp;""</f>
        <v>No</v>
      </c>
      <c r="G68" s="282" t="str">
        <f>VLOOKUP($A68,'Institution Evaluation'!$A$56:$K$346,7,0)&amp;""</f>
        <v>Yes</v>
      </c>
      <c r="H68" s="282" t="str">
        <f>VLOOKUP($A68,'Institution Evaluation'!$A$56:$K$346,8,0)&amp;""</f>
        <v/>
      </c>
      <c r="I68" s="282" t="str">
        <f>VLOOKUP($A68,'Institution Evaluation'!$A$56:$K$346,9,0)&amp;""</f>
        <v>Critical Importance</v>
      </c>
      <c r="J68" s="282" t="str">
        <f>VLOOKUP($A68,'Institution Evaluation'!$A$56:$K$346,10,0)&amp;""</f>
        <v/>
      </c>
      <c r="K68" s="282">
        <f t="shared" si="2"/>
        <v>20</v>
      </c>
      <c r="L68" s="282">
        <f>IF($E68="Not Scored", "N/A",IF(AND($D68='Auto Responses'!$J$27,$H68=""),"N/A",IF(AND($D68='Auto Responses'!$J$27,$H68='Auto Responses'!$J$7),1,IF(AND($D68='Auto Responses'!$J$27,$H68='Auto Responses'!$J$8),0,IF(OR($F68=$G68,$H68='Auto Responses'!$J$7),1,0)))))</f>
        <v>0</v>
      </c>
      <c r="M68" s="282" t="str">
        <f>VLOOKUP($A68,'Institution Evaluation'!$A$56:$K$346,10,0)&amp;""</f>
        <v/>
      </c>
      <c r="N68" s="282">
        <f t="shared" si="3"/>
        <v>1</v>
      </c>
      <c r="O68" s="282">
        <f t="shared" si="15"/>
        <v>20</v>
      </c>
      <c r="P68" s="282">
        <f t="shared" si="5"/>
        <v>0</v>
      </c>
      <c r="Q68" s="282">
        <f t="shared" si="6"/>
        <v>0</v>
      </c>
      <c r="R68" s="282">
        <f t="shared" si="10"/>
        <v>0</v>
      </c>
      <c r="S68" s="282">
        <f t="shared" si="7"/>
        <v>0</v>
      </c>
      <c r="T68" s="282">
        <f t="shared" si="8"/>
        <v>1</v>
      </c>
      <c r="U68" s="282">
        <f t="shared" si="11"/>
        <v>20</v>
      </c>
      <c r="V68" s="282">
        <f t="shared" si="9"/>
        <v>20</v>
      </c>
      <c r="W68" s="61"/>
      <c r="X68" s="61"/>
      <c r="Y68" s="61"/>
      <c r="Z68" s="61"/>
    </row>
    <row r="69" ht="15.75" customHeight="1">
      <c r="A69" s="282" t="str">
        <f>Questions!$A69</f>
        <v>APPL-06</v>
      </c>
      <c r="B69" s="282" t="str">
        <f t="shared" si="1"/>
        <v>APPL</v>
      </c>
      <c r="C69" s="282" t="str">
        <f>VLOOKUP($A69,Questions!$A$3:$L$333,2,0)&amp;""</f>
        <v>Do you subject your code to static code analysis and/or static application security testing prior to release?*</v>
      </c>
      <c r="D69" s="282" t="str">
        <f>VLOOKUP($A69,Questions!$A$3:$L$333,11,0)&amp;""</f>
        <v/>
      </c>
      <c r="E69" s="282" t="str">
        <f>VLOOKUP($A69,Questions!$A$3:$L$333,12,0)&amp;""</f>
        <v>Infrastructure</v>
      </c>
      <c r="F69" s="282" t="str">
        <f>VLOOKUP($A69,'Institution Evaluation'!$A$56:$K$346,3,0)&amp;""</f>
        <v>Yes</v>
      </c>
      <c r="G69" s="282" t="str">
        <f>VLOOKUP($A69,'Institution Evaluation'!$A$56:$K$346,7,0)&amp;""</f>
        <v>Yes</v>
      </c>
      <c r="H69" s="282" t="str">
        <f>VLOOKUP($A69,'Institution Evaluation'!$A$56:$K$346,8,0)&amp;""</f>
        <v/>
      </c>
      <c r="I69" s="282" t="str">
        <f>VLOOKUP($A69,'Institution Evaluation'!$A$56:$K$346,9,0)&amp;""</f>
        <v>Critical Importance</v>
      </c>
      <c r="J69" s="282" t="str">
        <f>VLOOKUP($A69,'Institution Evaluation'!$A$56:$K$346,10,0)&amp;""</f>
        <v/>
      </c>
      <c r="K69" s="282">
        <f t="shared" si="2"/>
        <v>20</v>
      </c>
      <c r="L69" s="282">
        <f>IF($E69="Not Scored", "N/A",IF(AND($D69='Auto Responses'!$J$27,$H69=""),"N/A",IF(AND($D69='Auto Responses'!$J$27,$H69='Auto Responses'!$J$7),1,IF(AND($D69='Auto Responses'!$J$27,$H69='Auto Responses'!$J$8),0,IF(OR($F69=$G69,$H69='Auto Responses'!$J$7),1,0)))))</f>
        <v>1</v>
      </c>
      <c r="M69" s="282" t="str">
        <f>VLOOKUP($A69,'Institution Evaluation'!$A$56:$K$346,10,0)&amp;""</f>
        <v/>
      </c>
      <c r="N69" s="282">
        <f t="shared" si="3"/>
        <v>1</v>
      </c>
      <c r="O69" s="282">
        <f t="shared" si="15"/>
        <v>20</v>
      </c>
      <c r="P69" s="282">
        <f t="shared" si="5"/>
        <v>20</v>
      </c>
      <c r="Q69" s="282">
        <f t="shared" si="6"/>
        <v>0</v>
      </c>
      <c r="R69" s="282">
        <f t="shared" si="10"/>
        <v>0</v>
      </c>
      <c r="S69" s="282">
        <f t="shared" si="7"/>
        <v>0</v>
      </c>
      <c r="T69" s="282">
        <f t="shared" si="8"/>
        <v>1</v>
      </c>
      <c r="U69" s="282">
        <f t="shared" si="11"/>
        <v>21</v>
      </c>
      <c r="V69" s="282">
        <f t="shared" si="9"/>
        <v>21</v>
      </c>
      <c r="W69" s="61"/>
      <c r="X69" s="61"/>
      <c r="Y69" s="61"/>
      <c r="Z69" s="61"/>
    </row>
    <row r="70" ht="15.75" customHeight="1">
      <c r="A70" s="282" t="str">
        <f>Questions!$A70</f>
        <v>APPL-07</v>
      </c>
      <c r="B70" s="282" t="str">
        <f t="shared" si="1"/>
        <v>APPL</v>
      </c>
      <c r="C70" s="282" t="str">
        <f>VLOOKUP($A70,Questions!$A$3:$L$333,2,0)&amp;""</f>
        <v>Do you have software testing processes (dynamic or static) that are established and followed?*</v>
      </c>
      <c r="D70" s="282" t="str">
        <f>VLOOKUP($A70,Questions!$A$3:$L$333,11,0)&amp;""</f>
        <v/>
      </c>
      <c r="E70" s="282" t="str">
        <f>VLOOKUP($A70,Questions!$A$3:$L$333,12,0)&amp;""</f>
        <v>Infrastructure</v>
      </c>
      <c r="F70" s="282" t="str">
        <f>VLOOKUP($A70,'Institution Evaluation'!$A$56:$K$346,3,0)&amp;""</f>
        <v>Yes</v>
      </c>
      <c r="G70" s="282" t="str">
        <f>VLOOKUP($A70,'Institution Evaluation'!$A$56:$K$346,7,0)&amp;""</f>
        <v>Yes</v>
      </c>
      <c r="H70" s="282" t="str">
        <f>VLOOKUP($A70,'Institution Evaluation'!$A$56:$K$346,8,0)&amp;""</f>
        <v/>
      </c>
      <c r="I70" s="282" t="str">
        <f>VLOOKUP($A70,'Institution Evaluation'!$A$56:$K$346,9,0)&amp;""</f>
        <v>Critical Importance</v>
      </c>
      <c r="J70" s="282" t="str">
        <f>VLOOKUP($A70,'Institution Evaluation'!$A$56:$K$346,10,0)&amp;""</f>
        <v/>
      </c>
      <c r="K70" s="282">
        <f t="shared" si="2"/>
        <v>20</v>
      </c>
      <c r="L70" s="282">
        <f>IF($E70="Not Scored", "N/A",IF(AND($D70='Auto Responses'!$J$27,$H70=""),"N/A",IF(AND($D70='Auto Responses'!$J$27,$H70='Auto Responses'!$J$7),1,IF(AND($D70='Auto Responses'!$J$27,$H70='Auto Responses'!$J$8),0,IF(OR($F70=$G70,$H70='Auto Responses'!$J$7),1,0)))))</f>
        <v>1</v>
      </c>
      <c r="M70" s="282" t="str">
        <f>VLOOKUP($A70,'Institution Evaluation'!$A$56:$K$346,10,0)&amp;""</f>
        <v/>
      </c>
      <c r="N70" s="282">
        <f t="shared" si="3"/>
        <v>1</v>
      </c>
      <c r="O70" s="282">
        <f t="shared" si="15"/>
        <v>20</v>
      </c>
      <c r="P70" s="282">
        <f t="shared" si="5"/>
        <v>20</v>
      </c>
      <c r="Q70" s="282">
        <f t="shared" si="6"/>
        <v>0</v>
      </c>
      <c r="R70" s="282">
        <f t="shared" si="10"/>
        <v>0</v>
      </c>
      <c r="S70" s="282">
        <f t="shared" si="7"/>
        <v>0</v>
      </c>
      <c r="T70" s="282">
        <f t="shared" si="8"/>
        <v>1</v>
      </c>
      <c r="U70" s="282">
        <f t="shared" si="11"/>
        <v>22</v>
      </c>
      <c r="V70" s="282">
        <f t="shared" si="9"/>
        <v>22</v>
      </c>
      <c r="W70" s="61"/>
      <c r="X70" s="61"/>
      <c r="Y70" s="61"/>
      <c r="Z70" s="61"/>
    </row>
    <row r="71" ht="15.75" customHeight="1">
      <c r="A71" s="282" t="str">
        <f>Questions!$A71</f>
        <v>APPL-08</v>
      </c>
      <c r="B71" s="282" t="str">
        <f t="shared" si="1"/>
        <v>APPL</v>
      </c>
      <c r="C71" s="282" t="str">
        <f>VLOOKUP($A71,Questions!$A$3:$L$333,2,0)&amp;""</f>
        <v>Are access controls for staff within your organization based on structured rules, such as RBAC, ABAC, or PBAC?</v>
      </c>
      <c r="D71" s="282" t="str">
        <f>VLOOKUP($A71,Questions!$A$3:$L$333,11,0)&amp;""</f>
        <v/>
      </c>
      <c r="E71" s="282" t="str">
        <f>VLOOKUP($A71,Questions!$A$3:$L$333,12,0)&amp;""</f>
        <v>Infrastructure</v>
      </c>
      <c r="F71" s="282" t="str">
        <f>VLOOKUP($A71,'Institution Evaluation'!$A$56:$K$346,3,0)&amp;""</f>
        <v>Yes</v>
      </c>
      <c r="G71" s="282" t="str">
        <f>VLOOKUP($A71,'Institution Evaluation'!$A$56:$K$346,7,0)&amp;""</f>
        <v>Yes</v>
      </c>
      <c r="H71" s="282" t="str">
        <f>VLOOKUP($A71,'Institution Evaluation'!$A$56:$K$346,8,0)&amp;""</f>
        <v/>
      </c>
      <c r="I71" s="282" t="str">
        <f>VLOOKUP($A71,'Institution Evaluation'!$A$56:$K$346,9,0)&amp;""</f>
        <v>Standard Importance</v>
      </c>
      <c r="J71" s="282" t="str">
        <f>VLOOKUP($A71,'Institution Evaluation'!$A$56:$K$346,10,0)&amp;""</f>
        <v/>
      </c>
      <c r="K71" s="282">
        <f t="shared" si="2"/>
        <v>10</v>
      </c>
      <c r="L71" s="282">
        <f>IF($E71="Not Scored", "N/A",IF(AND($D71='Auto Responses'!$J$27,$H71=""),"N/A",IF(AND($D71='Auto Responses'!$J$27,$H71='Auto Responses'!$J$7),1,IF(AND($D71='Auto Responses'!$J$27,$H71='Auto Responses'!$J$8),0,IF(OR($F71=$G71,$H71='Auto Responses'!$J$7),1,0)))))</f>
        <v>1</v>
      </c>
      <c r="M71" s="282" t="str">
        <f>VLOOKUP($A71,'Institution Evaluation'!$A$56:$K$346,10,0)&amp;""</f>
        <v/>
      </c>
      <c r="N71" s="282">
        <f t="shared" si="3"/>
        <v>0</v>
      </c>
      <c r="O71" s="282">
        <f t="shared" si="15"/>
        <v>10</v>
      </c>
      <c r="P71" s="282">
        <f t="shared" si="5"/>
        <v>10</v>
      </c>
      <c r="Q71" s="282">
        <f t="shared" si="6"/>
        <v>0</v>
      </c>
      <c r="R71" s="282">
        <f t="shared" si="10"/>
        <v>0</v>
      </c>
      <c r="S71" s="282">
        <f t="shared" si="7"/>
        <v>0</v>
      </c>
      <c r="T71" s="282">
        <f t="shared" si="8"/>
        <v>0</v>
      </c>
      <c r="U71" s="282">
        <f t="shared" si="11"/>
        <v>22</v>
      </c>
      <c r="V71" s="282">
        <f t="shared" si="9"/>
        <v>0</v>
      </c>
      <c r="W71" s="61"/>
      <c r="X71" s="61"/>
      <c r="Y71" s="61"/>
      <c r="Z71" s="61"/>
    </row>
    <row r="72" ht="15.75" customHeight="1">
      <c r="A72" s="282" t="str">
        <f>Questions!$A72</f>
        <v>APPL-09</v>
      </c>
      <c r="B72" s="282" t="str">
        <f t="shared" si="1"/>
        <v>APPL</v>
      </c>
      <c r="C72" s="282" t="str">
        <f>VLOOKUP($A72,Questions!$A$3:$L$333,2,0)&amp;""</f>
        <v>Does the system provide data input validation and error messages?</v>
      </c>
      <c r="D72" s="282" t="str">
        <f>VLOOKUP($A72,Questions!$A$3:$L$333,11,0)&amp;""</f>
        <v/>
      </c>
      <c r="E72" s="282" t="str">
        <f>VLOOKUP($A72,Questions!$A$3:$L$333,12,0)&amp;""</f>
        <v>Infrastructure</v>
      </c>
      <c r="F72" s="282" t="str">
        <f>VLOOKUP($A72,'Institution Evaluation'!$A$56:$K$346,3,0)&amp;""</f>
        <v>Yes</v>
      </c>
      <c r="G72" s="282" t="str">
        <f>VLOOKUP($A72,'Institution Evaluation'!$A$56:$K$346,7,0)&amp;""</f>
        <v>Yes</v>
      </c>
      <c r="H72" s="282" t="str">
        <f>VLOOKUP($A72,'Institution Evaluation'!$A$56:$K$346,8,0)&amp;""</f>
        <v/>
      </c>
      <c r="I72" s="282" t="str">
        <f>VLOOKUP($A72,'Institution Evaluation'!$A$56:$K$346,9,0)&amp;""</f>
        <v>Standard Importance</v>
      </c>
      <c r="J72" s="282" t="str">
        <f>VLOOKUP($A72,'Institution Evaluation'!$A$56:$K$346,10,0)&amp;""</f>
        <v/>
      </c>
      <c r="K72" s="282">
        <f t="shared" si="2"/>
        <v>10</v>
      </c>
      <c r="L72" s="282">
        <f>IF($E72="Not Scored", "N/A",IF(AND($D72='Auto Responses'!$J$27,$H72=""),"N/A",IF(AND($D72='Auto Responses'!$J$27,$H72='Auto Responses'!$J$7),1,IF(AND($D72='Auto Responses'!$J$27,$H72='Auto Responses'!$J$8),0,IF(OR($F72=$G72,$H72='Auto Responses'!$J$7),1,0)))))</f>
        <v>1</v>
      </c>
      <c r="M72" s="282" t="str">
        <f>VLOOKUP($A72,'Institution Evaluation'!$A$56:$K$346,10,0)&amp;""</f>
        <v/>
      </c>
      <c r="N72" s="282">
        <f t="shared" si="3"/>
        <v>0</v>
      </c>
      <c r="O72" s="282">
        <f t="shared" si="15"/>
        <v>10</v>
      </c>
      <c r="P72" s="282">
        <f t="shared" si="5"/>
        <v>10</v>
      </c>
      <c r="Q72" s="282">
        <f t="shared" si="6"/>
        <v>0</v>
      </c>
      <c r="R72" s="282">
        <f t="shared" si="10"/>
        <v>0</v>
      </c>
      <c r="S72" s="282">
        <f t="shared" si="7"/>
        <v>0</v>
      </c>
      <c r="T72" s="282">
        <f t="shared" si="8"/>
        <v>0</v>
      </c>
      <c r="U72" s="282">
        <f t="shared" si="11"/>
        <v>22</v>
      </c>
      <c r="V72" s="282">
        <f t="shared" si="9"/>
        <v>0</v>
      </c>
      <c r="W72" s="61"/>
      <c r="X72" s="61"/>
      <c r="Y72" s="61"/>
      <c r="Z72" s="61"/>
    </row>
    <row r="73" ht="15.75" customHeight="1">
      <c r="A73" s="282" t="str">
        <f>Questions!$A73</f>
        <v>APPL-10</v>
      </c>
      <c r="B73" s="282" t="str">
        <f t="shared" si="1"/>
        <v>APPL</v>
      </c>
      <c r="C73" s="282" t="str">
        <f>VLOOKUP($A73,Questions!$A$3:$L$333,2,0)&amp;""</f>
        <v>Do you have a process and implemented procedures for managing your software supply chain (e.g., libraries, repositories, frameworks, etc.)</v>
      </c>
      <c r="D73" s="282" t="str">
        <f>VLOOKUP($A73,Questions!$A$3:$L$333,11,0)&amp;""</f>
        <v/>
      </c>
      <c r="E73" s="282" t="str">
        <f>VLOOKUP($A73,Questions!$A$3:$L$333,12,0)&amp;""</f>
        <v>Infrastructure</v>
      </c>
      <c r="F73" s="282" t="str">
        <f>VLOOKUP($A73,'Institution Evaluation'!$A$56:$K$346,3,0)&amp;""</f>
        <v>Yes</v>
      </c>
      <c r="G73" s="282" t="str">
        <f>VLOOKUP($A73,'Institution Evaluation'!$A$56:$K$346,7,0)&amp;""</f>
        <v>Yes</v>
      </c>
      <c r="H73" s="282" t="str">
        <f>VLOOKUP($A73,'Institution Evaluation'!$A$56:$K$346,8,0)&amp;""</f>
        <v/>
      </c>
      <c r="I73" s="282" t="str">
        <f>VLOOKUP($A73,'Institution Evaluation'!$A$56:$K$346,9,0)&amp;""</f>
        <v>Standard Importance</v>
      </c>
      <c r="J73" s="282" t="str">
        <f>VLOOKUP($A73,'Institution Evaluation'!$A$56:$K$346,10,0)&amp;""</f>
        <v/>
      </c>
      <c r="K73" s="282">
        <f t="shared" si="2"/>
        <v>10</v>
      </c>
      <c r="L73" s="282">
        <f>IF($E73="Not Scored", "N/A",IF(AND($D73='Auto Responses'!$J$27,$H73=""),"N/A",IF(AND($D73='Auto Responses'!$J$27,$H73='Auto Responses'!$J$7),1,IF(AND($D73='Auto Responses'!$J$27,$H73='Auto Responses'!$J$8),0,IF(OR($F73=$G73,$H73='Auto Responses'!$J$7),1,0)))))</f>
        <v>1</v>
      </c>
      <c r="M73" s="282" t="str">
        <f>VLOOKUP($A73,'Institution Evaluation'!$A$56:$K$346,10,0)&amp;""</f>
        <v/>
      </c>
      <c r="N73" s="282">
        <f t="shared" si="3"/>
        <v>0</v>
      </c>
      <c r="O73" s="282">
        <f t="shared" si="15"/>
        <v>10</v>
      </c>
      <c r="P73" s="282">
        <f t="shared" si="5"/>
        <v>10</v>
      </c>
      <c r="Q73" s="282">
        <f t="shared" si="6"/>
        <v>0</v>
      </c>
      <c r="R73" s="282">
        <f t="shared" si="10"/>
        <v>0</v>
      </c>
      <c r="S73" s="282">
        <f t="shared" si="7"/>
        <v>0</v>
      </c>
      <c r="T73" s="282">
        <f t="shared" si="8"/>
        <v>0</v>
      </c>
      <c r="U73" s="282">
        <f t="shared" si="11"/>
        <v>22</v>
      </c>
      <c r="V73" s="282">
        <f t="shared" si="9"/>
        <v>0</v>
      </c>
      <c r="W73" s="61"/>
      <c r="X73" s="61"/>
      <c r="Y73" s="61"/>
      <c r="Z73" s="61"/>
    </row>
    <row r="74" ht="15.75" customHeight="1">
      <c r="A74" s="282" t="str">
        <f>Questions!$A74</f>
        <v>APPL-11</v>
      </c>
      <c r="B74" s="282" t="str">
        <f t="shared" si="1"/>
        <v>APPL</v>
      </c>
      <c r="C74" s="282" t="str">
        <f>VLOOKUP($A74,Questions!$A$3:$L$333,2,0)&amp;""</f>
        <v>Have your developers been trained in secure coding techniques?</v>
      </c>
      <c r="D74" s="282" t="str">
        <f>VLOOKUP($A74,Questions!$A$3:$L$333,11,0)&amp;""</f>
        <v/>
      </c>
      <c r="E74" s="282" t="str">
        <f>VLOOKUP($A74,Questions!$A$3:$L$333,12,0)&amp;""</f>
        <v>Infrastructure</v>
      </c>
      <c r="F74" s="282" t="str">
        <f>VLOOKUP($A74,'Institution Evaluation'!$A$56:$K$346,3,0)&amp;""</f>
        <v>Yes</v>
      </c>
      <c r="G74" s="282" t="str">
        <f>VLOOKUP($A74,'Institution Evaluation'!$A$56:$K$346,7,0)&amp;""</f>
        <v>Yes</v>
      </c>
      <c r="H74" s="282" t="str">
        <f>VLOOKUP($A74,'Institution Evaluation'!$A$56:$K$346,8,0)&amp;""</f>
        <v/>
      </c>
      <c r="I74" s="282" t="str">
        <f>VLOOKUP($A74,'Institution Evaluation'!$A$56:$K$346,9,0)&amp;""</f>
        <v>Standard Importance</v>
      </c>
      <c r="J74" s="282" t="str">
        <f>VLOOKUP($A74,'Institution Evaluation'!$A$56:$K$346,10,0)&amp;""</f>
        <v/>
      </c>
      <c r="K74" s="282">
        <f t="shared" si="2"/>
        <v>10</v>
      </c>
      <c r="L74" s="282">
        <f>IF($E74="Not Scored", "N/A",IF(AND($D74='Auto Responses'!$J$27,$H74=""),"N/A",IF(AND($D74='Auto Responses'!$J$27,$H74='Auto Responses'!$J$7),1,IF(AND($D74='Auto Responses'!$J$27,$H74='Auto Responses'!$J$8),0,IF(OR($F74=$G74,$H74='Auto Responses'!$J$7),1,0)))))</f>
        <v>1</v>
      </c>
      <c r="M74" s="282" t="str">
        <f>VLOOKUP($A74,'Institution Evaluation'!$A$56:$K$346,10,0)&amp;""</f>
        <v/>
      </c>
      <c r="N74" s="282">
        <f t="shared" si="3"/>
        <v>0</v>
      </c>
      <c r="O74" s="282">
        <f t="shared" si="15"/>
        <v>10</v>
      </c>
      <c r="P74" s="282">
        <f t="shared" si="5"/>
        <v>10</v>
      </c>
      <c r="Q74" s="282">
        <f t="shared" si="6"/>
        <v>0</v>
      </c>
      <c r="R74" s="282">
        <f t="shared" si="10"/>
        <v>0</v>
      </c>
      <c r="S74" s="282">
        <f t="shared" si="7"/>
        <v>0</v>
      </c>
      <c r="T74" s="282">
        <f t="shared" si="8"/>
        <v>0</v>
      </c>
      <c r="U74" s="282">
        <f t="shared" si="11"/>
        <v>22</v>
      </c>
      <c r="V74" s="282">
        <f t="shared" si="9"/>
        <v>0</v>
      </c>
      <c r="W74" s="61"/>
      <c r="X74" s="61"/>
      <c r="Y74" s="61"/>
      <c r="Z74" s="61"/>
    </row>
    <row r="75" ht="15.75" customHeight="1">
      <c r="A75" s="282" t="str">
        <f>Questions!$A75</f>
        <v>APPL-12</v>
      </c>
      <c r="B75" s="282" t="str">
        <f t="shared" si="1"/>
        <v>APPL</v>
      </c>
      <c r="C75" s="282" t="str">
        <f>VLOOKUP($A75,Questions!$A$3:$L$333,2,0)&amp;""</f>
        <v>Was your application developed using secure coding techniques?</v>
      </c>
      <c r="D75" s="282" t="str">
        <f>VLOOKUP($A75,Questions!$A$3:$L$333,11,0)&amp;""</f>
        <v/>
      </c>
      <c r="E75" s="282" t="str">
        <f>VLOOKUP($A75,Questions!$A$3:$L$333,12,0)&amp;""</f>
        <v>Infrastructure</v>
      </c>
      <c r="F75" s="282" t="str">
        <f>VLOOKUP($A75,'Institution Evaluation'!$A$56:$K$346,3,0)&amp;""</f>
        <v>Yes</v>
      </c>
      <c r="G75" s="282" t="str">
        <f>VLOOKUP($A75,'Institution Evaluation'!$A$56:$K$346,7,0)&amp;""</f>
        <v>Yes</v>
      </c>
      <c r="H75" s="282" t="str">
        <f>VLOOKUP($A75,'Institution Evaluation'!$A$56:$K$346,8,0)&amp;""</f>
        <v/>
      </c>
      <c r="I75" s="282" t="str">
        <f>VLOOKUP($A75,'Institution Evaluation'!$A$56:$K$346,9,0)&amp;""</f>
        <v>Standard Importance</v>
      </c>
      <c r="J75" s="282" t="str">
        <f>VLOOKUP($A75,'Institution Evaluation'!$A$56:$K$346,10,0)&amp;""</f>
        <v/>
      </c>
      <c r="K75" s="282">
        <f t="shared" si="2"/>
        <v>10</v>
      </c>
      <c r="L75" s="282">
        <f>IF($E75="Not Scored", "N/A",IF(AND($D75='Auto Responses'!$J$27,$H75=""),"N/A",IF(AND($D75='Auto Responses'!$J$27,$H75='Auto Responses'!$J$7),1,IF(AND($D75='Auto Responses'!$J$27,$H75='Auto Responses'!$J$8),0,IF(OR($F75=$G75,$H75='Auto Responses'!$J$7),1,0)))))</f>
        <v>1</v>
      </c>
      <c r="M75" s="282" t="str">
        <f>VLOOKUP($A75,'Institution Evaluation'!$A$56:$K$346,10,0)&amp;""</f>
        <v/>
      </c>
      <c r="N75" s="282">
        <f t="shared" si="3"/>
        <v>0</v>
      </c>
      <c r="O75" s="282">
        <f t="shared" si="15"/>
        <v>10</v>
      </c>
      <c r="P75" s="282">
        <f t="shared" si="5"/>
        <v>10</v>
      </c>
      <c r="Q75" s="282">
        <f t="shared" si="6"/>
        <v>0</v>
      </c>
      <c r="R75" s="282">
        <f t="shared" si="10"/>
        <v>0</v>
      </c>
      <c r="S75" s="282">
        <f t="shared" si="7"/>
        <v>0</v>
      </c>
      <c r="T75" s="282">
        <f t="shared" si="8"/>
        <v>0</v>
      </c>
      <c r="U75" s="282">
        <f t="shared" si="11"/>
        <v>22</v>
      </c>
      <c r="V75" s="282">
        <f t="shared" si="9"/>
        <v>0</v>
      </c>
      <c r="W75" s="61"/>
      <c r="X75" s="61"/>
      <c r="Y75" s="61"/>
      <c r="Z75" s="61"/>
    </row>
    <row r="76" ht="15.75" customHeight="1">
      <c r="A76" s="282" t="str">
        <f>Questions!$A76</f>
        <v>APPL-13</v>
      </c>
      <c r="B76" s="282" t="str">
        <f t="shared" si="1"/>
        <v>APPL</v>
      </c>
      <c r="C76" s="282" t="str">
        <f>VLOOKUP($A76,Questions!$A$3:$L$333,2,0)&amp;""</f>
        <v>If mobile, is the application available from a trusted source (e.g., App Store, Google Play Store)?</v>
      </c>
      <c r="D76" s="282" t="str">
        <f>VLOOKUP($A76,Questions!$A$3:$L$333,11,0)&amp;""</f>
        <v/>
      </c>
      <c r="E76" s="282" t="str">
        <f>VLOOKUP($A76,Questions!$A$3:$L$333,12,0)&amp;""</f>
        <v>Infrastructure</v>
      </c>
      <c r="F76" s="282" t="str">
        <f>VLOOKUP($A76,'Institution Evaluation'!$A$56:$K$346,3,0)&amp;""</f>
        <v>N/A</v>
      </c>
      <c r="G76" s="282" t="str">
        <f>VLOOKUP($A76,'Institution Evaluation'!$A$56:$K$346,7,0)&amp;""</f>
        <v>Yes</v>
      </c>
      <c r="H76" s="282" t="str">
        <f>VLOOKUP($A76,'Institution Evaluation'!$A$56:$K$346,8,0)&amp;""</f>
        <v/>
      </c>
      <c r="I76" s="282" t="str">
        <f>VLOOKUP($A76,'Institution Evaluation'!$A$56:$K$346,9,0)&amp;""</f>
        <v>Minor Importance</v>
      </c>
      <c r="J76" s="282" t="str">
        <f>VLOOKUP($A76,'Institution Evaluation'!$A$56:$K$346,10,0)&amp;""</f>
        <v/>
      </c>
      <c r="K76" s="282">
        <f t="shared" si="2"/>
        <v>5</v>
      </c>
      <c r="L76" s="282">
        <f>IF($E76="Not Scored", "N/A",IF(AND($D76='Auto Responses'!$J$27,$H76=""),"N/A",IF(AND($D76='Auto Responses'!$J$27,$H76='Auto Responses'!$J$7),1,IF(AND($D76='Auto Responses'!$J$27,$H76='Auto Responses'!$J$8),0,IF(OR($F76=$G76,$H76='Auto Responses'!$J$7),1,0)))))</f>
        <v>0</v>
      </c>
      <c r="M76" s="282" t="str">
        <f>VLOOKUP($A76,'Institution Evaluation'!$A$56:$K$346,10,0)&amp;""</f>
        <v/>
      </c>
      <c r="N76" s="282">
        <f t="shared" si="3"/>
        <v>0</v>
      </c>
      <c r="O76" s="282" t="str">
        <f>IF(OR($F$17="No",$E76="Not Scored",$F76="N/A"),"N/A",IF($J76="",$K76,IF($J76="Minor Importance",5,IF($J76="Standard Importance",10,IF($J76="Critical Importance",20,0)))))</f>
        <v>N/A</v>
      </c>
      <c r="P76" s="282" t="str">
        <f t="shared" si="5"/>
        <v>N/A</v>
      </c>
      <c r="Q76" s="282">
        <f t="shared" si="6"/>
        <v>0</v>
      </c>
      <c r="R76" s="282">
        <f t="shared" si="10"/>
        <v>0</v>
      </c>
      <c r="S76" s="282">
        <f t="shared" si="7"/>
        <v>0</v>
      </c>
      <c r="T76" s="282">
        <f t="shared" si="8"/>
        <v>0</v>
      </c>
      <c r="U76" s="282">
        <f t="shared" si="11"/>
        <v>22</v>
      </c>
      <c r="V76" s="282">
        <f t="shared" si="9"/>
        <v>0</v>
      </c>
      <c r="W76" s="61"/>
      <c r="X76" s="61"/>
      <c r="Y76" s="61"/>
      <c r="Z76" s="61"/>
    </row>
    <row r="77" ht="15.75" customHeight="1">
      <c r="A77" s="282" t="str">
        <f>Questions!$A77</f>
        <v>APPL-14</v>
      </c>
      <c r="B77" s="282" t="str">
        <f t="shared" si="1"/>
        <v>APPL</v>
      </c>
      <c r="C77" s="282" t="str">
        <f>VLOOKUP($A77,Questions!$A$3:$L$333,2,0)&amp;""</f>
        <v>Do you have a fully implemented policy or procedure that details how your employees obtain administrator access to institutional instance of the application?</v>
      </c>
      <c r="D77" s="282" t="str">
        <f>VLOOKUP($A77,Questions!$A$3:$L$333,11,0)&amp;""</f>
        <v/>
      </c>
      <c r="E77" s="282" t="str">
        <f>VLOOKUP($A77,Questions!$A$3:$L$333,12,0)&amp;""</f>
        <v>Infrastructure</v>
      </c>
      <c r="F77" s="282" t="str">
        <f>VLOOKUP($A77,'Institution Evaluation'!$A$56:$K$346,3,0)&amp;""</f>
        <v>No</v>
      </c>
      <c r="G77" s="282" t="str">
        <f>VLOOKUP($A77,'Institution Evaluation'!$A$56:$K$346,7,0)&amp;""</f>
        <v>Yes</v>
      </c>
      <c r="H77" s="282" t="str">
        <f>VLOOKUP($A77,'Institution Evaluation'!$A$56:$K$346,8,0)&amp;""</f>
        <v/>
      </c>
      <c r="I77" s="282" t="str">
        <f>VLOOKUP($A77,'Institution Evaluation'!$A$56:$K$346,9,0)&amp;""</f>
        <v>Minor Importance</v>
      </c>
      <c r="J77" s="282" t="str">
        <f>VLOOKUP($A77,'Institution Evaluation'!$A$56:$K$346,10,0)&amp;""</f>
        <v/>
      </c>
      <c r="K77" s="282">
        <f t="shared" si="2"/>
        <v>5</v>
      </c>
      <c r="L77" s="282">
        <f>IF($E77="Not Scored", "N/A",IF(AND($D77='Auto Responses'!$J$27,$H77=""),"N/A",IF(AND($D77='Auto Responses'!$J$27,$H77='Auto Responses'!$J$7),1,IF(AND($D77='Auto Responses'!$J$27,$H77='Auto Responses'!$J$8),0,IF(OR($F77=$G77,$H77='Auto Responses'!$J$7),1,0)))))</f>
        <v>0</v>
      </c>
      <c r="M77" s="282" t="str">
        <f>VLOOKUP($A77,'Institution Evaluation'!$A$56:$K$346,10,0)&amp;""</f>
        <v/>
      </c>
      <c r="N77" s="282">
        <f t="shared" si="3"/>
        <v>0</v>
      </c>
      <c r="O77" s="282">
        <f>IF(OR($F$17="No",$E77="Not Scored"),"N/A",IF($J77="",$K77,IF($J77="Minor Importance",5,IF($J77="Standard Importance",10,IF($J77="Critical Importance",20,0)))))</f>
        <v>5</v>
      </c>
      <c r="P77" s="282">
        <f t="shared" si="5"/>
        <v>0</v>
      </c>
      <c r="Q77" s="282">
        <f t="shared" si="6"/>
        <v>0</v>
      </c>
      <c r="R77" s="282">
        <f t="shared" si="10"/>
        <v>0</v>
      </c>
      <c r="S77" s="282">
        <f t="shared" si="7"/>
        <v>0</v>
      </c>
      <c r="T77" s="282">
        <f t="shared" si="8"/>
        <v>0</v>
      </c>
      <c r="U77" s="282">
        <f t="shared" si="11"/>
        <v>22</v>
      </c>
      <c r="V77" s="282">
        <f t="shared" si="9"/>
        <v>0</v>
      </c>
      <c r="W77" s="61"/>
      <c r="X77" s="61"/>
      <c r="Y77" s="61"/>
      <c r="Z77" s="61"/>
    </row>
    <row r="78" ht="15.75" customHeight="1">
      <c r="A78" s="282" t="str">
        <f>Questions!$A78</f>
        <v>AAAI-01</v>
      </c>
      <c r="B78" s="282" t="str">
        <f t="shared" si="1"/>
        <v>AAAI</v>
      </c>
      <c r="C78" s="282" t="str">
        <f>VLOOKUP($A78,Questions!$A$3:$L$333,2,0)&amp;""</f>
        <v>Does your solution support single sign-on (SSO) protocols for user and administrator authentication?*</v>
      </c>
      <c r="D78" s="282" t="str">
        <f>VLOOKUP($A78,Questions!$A$3:$L$333,11,0)&amp;""</f>
        <v/>
      </c>
      <c r="E78" s="282" t="str">
        <f>VLOOKUP($A78,Questions!$A$3:$L$333,12,0)&amp;""</f>
        <v>Product</v>
      </c>
      <c r="F78" s="282" t="str">
        <f>VLOOKUP($A78,'Institution Evaluation'!$A$56:$K$346,3,0)&amp;""</f>
        <v>Yes</v>
      </c>
      <c r="G78" s="282" t="str">
        <f>VLOOKUP($A78,'Institution Evaluation'!$A$56:$K$346,7,0)&amp;""</f>
        <v>Yes</v>
      </c>
      <c r="H78" s="282" t="str">
        <f>VLOOKUP($A78,'Institution Evaluation'!$A$56:$K$346,8,0)&amp;""</f>
        <v/>
      </c>
      <c r="I78" s="282" t="str">
        <f>VLOOKUP($A78,'Institution Evaluation'!$A$56:$K$346,9,0)&amp;""</f>
        <v>Critical Importance</v>
      </c>
      <c r="J78" s="282" t="str">
        <f>VLOOKUP($A78,'Institution Evaluation'!$A$56:$K$346,10,0)&amp;""</f>
        <v/>
      </c>
      <c r="K78" s="282">
        <f t="shared" si="2"/>
        <v>20</v>
      </c>
      <c r="L78" s="282">
        <f>IF($E78="Not Scored", "N/A",IF(AND($D78='Auto Responses'!$J$27,$H78=""),"N/A",IF(AND($D78='Auto Responses'!$J$27,$H78='Auto Responses'!$J$7),1,IF(AND($D78='Auto Responses'!$J$27,$H78='Auto Responses'!$J$8),0,IF(OR($F78=$G78,$H78='Auto Responses'!$J$7),1,0)))))</f>
        <v>1</v>
      </c>
      <c r="M78" s="282" t="str">
        <f>VLOOKUP($A78,'Institution Evaluation'!$A$56:$K$346,10,0)&amp;""</f>
        <v/>
      </c>
      <c r="N78" s="282">
        <f t="shared" si="3"/>
        <v>1</v>
      </c>
      <c r="O78" s="282">
        <f t="shared" ref="O78:O96" si="16">IF($E78="Not Scored","N/A",IF($J78="",$K78,IF($J78="Minor Importance",5,IF($J78="Standard Importance",10,IF($J78="Critical Importance",20,0)))))</f>
        <v>20</v>
      </c>
      <c r="P78" s="282">
        <f t="shared" si="5"/>
        <v>20</v>
      </c>
      <c r="Q78" s="282">
        <f t="shared" si="6"/>
        <v>0</v>
      </c>
      <c r="R78" s="282">
        <f t="shared" si="10"/>
        <v>0</v>
      </c>
      <c r="S78" s="282">
        <f t="shared" si="7"/>
        <v>0</v>
      </c>
      <c r="T78" s="282">
        <f t="shared" si="8"/>
        <v>1</v>
      </c>
      <c r="U78" s="282">
        <f t="shared" si="11"/>
        <v>23</v>
      </c>
      <c r="V78" s="282">
        <f t="shared" si="9"/>
        <v>23</v>
      </c>
      <c r="W78" s="61"/>
      <c r="X78" s="61"/>
      <c r="Y78" s="61"/>
      <c r="Z78" s="61"/>
    </row>
    <row r="79" ht="15.75" customHeight="1">
      <c r="A79" s="282" t="str">
        <f>Questions!$A79</f>
        <v>AAAI-02</v>
      </c>
      <c r="B79" s="282" t="str">
        <f t="shared" si="1"/>
        <v>AAAI</v>
      </c>
      <c r="C79" s="282" t="str">
        <f>VLOOKUP($A79,Questions!$A$3:$L$333,2,0)&amp;""</f>
        <v>For customers not using SSO, does your solution support local authentication protocols for user and administrator authentication?*</v>
      </c>
      <c r="D79" s="282" t="str">
        <f>VLOOKUP($A79,Questions!$A$3:$L$333,11,0)&amp;""</f>
        <v/>
      </c>
      <c r="E79" s="282" t="str">
        <f>VLOOKUP($A79,Questions!$A$3:$L$333,12,0)&amp;""</f>
        <v>Product</v>
      </c>
      <c r="F79" s="282" t="str">
        <f>VLOOKUP($A79,'Institution Evaluation'!$A$56:$K$346,3,0)&amp;""</f>
        <v>Yes</v>
      </c>
      <c r="G79" s="282" t="str">
        <f>VLOOKUP($A79,'Institution Evaluation'!$A$56:$K$346,7,0)&amp;""</f>
        <v>Yes</v>
      </c>
      <c r="H79" s="282" t="str">
        <f>VLOOKUP($A79,'Institution Evaluation'!$A$56:$K$346,8,0)&amp;""</f>
        <v/>
      </c>
      <c r="I79" s="282" t="str">
        <f>VLOOKUP($A79,'Institution Evaluation'!$A$56:$K$346,9,0)&amp;""</f>
        <v>Critical Importance</v>
      </c>
      <c r="J79" s="282" t="str">
        <f>VLOOKUP($A79,'Institution Evaluation'!$A$56:$K$346,10,0)&amp;""</f>
        <v/>
      </c>
      <c r="K79" s="282">
        <f t="shared" si="2"/>
        <v>20</v>
      </c>
      <c r="L79" s="282">
        <f>IF($E79="Not Scored", "N/A",IF(AND($D79='Auto Responses'!$J$27,$H79=""),"N/A",IF(AND($D79='Auto Responses'!$J$27,$H79='Auto Responses'!$J$7),1,IF(AND($D79='Auto Responses'!$J$27,$H79='Auto Responses'!$J$8),0,IF(OR($F79=$G79,$H79='Auto Responses'!$J$7),1,0)))))</f>
        <v>1</v>
      </c>
      <c r="M79" s="282" t="str">
        <f>VLOOKUP($A79,'Institution Evaluation'!$A$56:$K$346,10,0)&amp;""</f>
        <v/>
      </c>
      <c r="N79" s="282">
        <f t="shared" si="3"/>
        <v>1</v>
      </c>
      <c r="O79" s="282">
        <f t="shared" si="16"/>
        <v>20</v>
      </c>
      <c r="P79" s="282">
        <f t="shared" si="5"/>
        <v>20</v>
      </c>
      <c r="Q79" s="282">
        <f t="shared" si="6"/>
        <v>0</v>
      </c>
      <c r="R79" s="282">
        <f t="shared" si="10"/>
        <v>0</v>
      </c>
      <c r="S79" s="282">
        <f t="shared" si="7"/>
        <v>0</v>
      </c>
      <c r="T79" s="282">
        <f t="shared" si="8"/>
        <v>1</v>
      </c>
      <c r="U79" s="282">
        <f t="shared" si="11"/>
        <v>24</v>
      </c>
      <c r="V79" s="282">
        <f t="shared" si="9"/>
        <v>24</v>
      </c>
      <c r="W79" s="61"/>
      <c r="X79" s="61"/>
      <c r="Y79" s="61"/>
      <c r="Z79" s="61"/>
    </row>
    <row r="80" ht="15.75" customHeight="1">
      <c r="A80" s="282" t="str">
        <f>Questions!$A80</f>
        <v>AAAI-03</v>
      </c>
      <c r="B80" s="282" t="str">
        <f t="shared" si="1"/>
        <v>AAAI</v>
      </c>
      <c r="C80" s="282" t="str">
        <f>VLOOKUP($A80,Questions!$A$3:$L$333,2,0)&amp;""</f>
        <v>For customers not using SSO, can you enforce password/passphrase complexity requirements (provided by the institution)?*</v>
      </c>
      <c r="D80" s="282" t="str">
        <f>VLOOKUP($A80,Questions!$A$3:$L$333,11,0)&amp;""</f>
        <v/>
      </c>
      <c r="E80" s="282" t="str">
        <f>VLOOKUP($A80,Questions!$A$3:$L$333,12,0)&amp;""</f>
        <v>Product</v>
      </c>
      <c r="F80" s="282" t="str">
        <f>VLOOKUP($A80,'Institution Evaluation'!$A$56:$K$346,3,0)&amp;""</f>
        <v>Yes</v>
      </c>
      <c r="G80" s="282" t="str">
        <f>VLOOKUP($A80,'Institution Evaluation'!$A$56:$K$346,7,0)&amp;""</f>
        <v>Yes</v>
      </c>
      <c r="H80" s="282" t="str">
        <f>VLOOKUP($A80,'Institution Evaluation'!$A$56:$K$346,8,0)&amp;""</f>
        <v/>
      </c>
      <c r="I80" s="282" t="str">
        <f>VLOOKUP($A80,'Institution Evaluation'!$A$56:$K$346,9,0)&amp;""</f>
        <v>Critical Importance</v>
      </c>
      <c r="J80" s="282" t="str">
        <f>VLOOKUP($A80,'Institution Evaluation'!$A$56:$K$346,10,0)&amp;""</f>
        <v/>
      </c>
      <c r="K80" s="282">
        <f t="shared" si="2"/>
        <v>20</v>
      </c>
      <c r="L80" s="282">
        <f>IF($E80="Not Scored", "N/A",IF(AND($D80='Auto Responses'!$J$27,$H80=""),"N/A",IF(AND($D80='Auto Responses'!$J$27,$H80='Auto Responses'!$J$7),1,IF(AND($D80='Auto Responses'!$J$27,$H80='Auto Responses'!$J$8),0,IF(OR($F80=$G80,$H80='Auto Responses'!$J$7),1,0)))))</f>
        <v>1</v>
      </c>
      <c r="M80" s="282" t="str">
        <f>VLOOKUP($A80,'Institution Evaluation'!$A$56:$K$346,10,0)&amp;""</f>
        <v/>
      </c>
      <c r="N80" s="282">
        <f t="shared" si="3"/>
        <v>1</v>
      </c>
      <c r="O80" s="282">
        <f t="shared" si="16"/>
        <v>20</v>
      </c>
      <c r="P80" s="282">
        <f t="shared" si="5"/>
        <v>20</v>
      </c>
      <c r="Q80" s="282">
        <f t="shared" si="6"/>
        <v>0</v>
      </c>
      <c r="R80" s="282">
        <f t="shared" si="10"/>
        <v>0</v>
      </c>
      <c r="S80" s="282">
        <f t="shared" si="7"/>
        <v>0</v>
      </c>
      <c r="T80" s="282">
        <f t="shared" si="8"/>
        <v>1</v>
      </c>
      <c r="U80" s="282">
        <f t="shared" si="11"/>
        <v>25</v>
      </c>
      <c r="V80" s="282">
        <f t="shared" si="9"/>
        <v>25</v>
      </c>
      <c r="W80" s="61"/>
      <c r="X80" s="61"/>
      <c r="Y80" s="61"/>
      <c r="Z80" s="61"/>
    </row>
    <row r="81" ht="15.75" customHeight="1">
      <c r="A81" s="282" t="str">
        <f>Questions!$A81</f>
        <v>AAAI-04</v>
      </c>
      <c r="B81" s="282" t="str">
        <f t="shared" si="1"/>
        <v>AAAI</v>
      </c>
      <c r="C81" s="282" t="str">
        <f>VLOOKUP($A81,Questions!$A$3:$L$333,2,0)&amp;""</f>
        <v>For customers not using SSO, does the system have password complexity or length limitations and/or restrictions?*</v>
      </c>
      <c r="D81" s="282" t="str">
        <f>VLOOKUP($A81,Questions!$A$3:$L$333,11,0)&amp;""</f>
        <v/>
      </c>
      <c r="E81" s="282" t="str">
        <f>VLOOKUP($A81,Questions!$A$3:$L$333,12,0)&amp;""</f>
        <v>Product</v>
      </c>
      <c r="F81" s="282" t="str">
        <f>VLOOKUP($A81,'Institution Evaluation'!$A$56:$K$346,3,0)&amp;""</f>
        <v>Yes</v>
      </c>
      <c r="G81" s="282" t="str">
        <f>VLOOKUP($A81,'Institution Evaluation'!$A$56:$K$346,7,0)&amp;""</f>
        <v>No</v>
      </c>
      <c r="H81" s="282" t="str">
        <f>VLOOKUP($A81,'Institution Evaluation'!$A$56:$K$346,8,0)&amp;""</f>
        <v/>
      </c>
      <c r="I81" s="282" t="str">
        <f>VLOOKUP($A81,'Institution Evaluation'!$A$56:$K$346,9,0)&amp;""</f>
        <v>Critical Importance</v>
      </c>
      <c r="J81" s="282" t="str">
        <f>VLOOKUP($A81,'Institution Evaluation'!$A$56:$K$346,10,0)&amp;""</f>
        <v/>
      </c>
      <c r="K81" s="282">
        <f t="shared" si="2"/>
        <v>20</v>
      </c>
      <c r="L81" s="282">
        <f>IF($E81="Not Scored", "N/A",IF(AND($D81='Auto Responses'!$J$27,$H81=""),"N/A",IF(AND($D81='Auto Responses'!$J$27,$H81='Auto Responses'!$J$7),1,IF(AND($D81='Auto Responses'!$J$27,$H81='Auto Responses'!$J$8),0,IF(OR($F81=$G81,$H81='Auto Responses'!$J$7),1,0)))))</f>
        <v>0</v>
      </c>
      <c r="M81" s="282" t="str">
        <f>VLOOKUP($A81,'Institution Evaluation'!$A$56:$K$346,10,0)&amp;""</f>
        <v/>
      </c>
      <c r="N81" s="282">
        <f t="shared" si="3"/>
        <v>1</v>
      </c>
      <c r="O81" s="282">
        <f t="shared" si="16"/>
        <v>20</v>
      </c>
      <c r="P81" s="282">
        <f t="shared" si="5"/>
        <v>0</v>
      </c>
      <c r="Q81" s="282">
        <f t="shared" si="6"/>
        <v>0</v>
      </c>
      <c r="R81" s="282">
        <f t="shared" si="10"/>
        <v>0</v>
      </c>
      <c r="S81" s="282">
        <f t="shared" si="7"/>
        <v>0</v>
      </c>
      <c r="T81" s="282">
        <f t="shared" si="8"/>
        <v>1</v>
      </c>
      <c r="U81" s="282">
        <f t="shared" si="11"/>
        <v>26</v>
      </c>
      <c r="V81" s="282">
        <f t="shared" si="9"/>
        <v>26</v>
      </c>
      <c r="W81" s="61"/>
      <c r="X81" s="61"/>
      <c r="Y81" s="61"/>
      <c r="Z81" s="61"/>
    </row>
    <row r="82" ht="15.75" customHeight="1">
      <c r="A82" s="282" t="str">
        <f>Questions!$A82</f>
        <v>AAAI-05</v>
      </c>
      <c r="B82" s="282" t="str">
        <f t="shared" si="1"/>
        <v>AAAI</v>
      </c>
      <c r="C82" s="282" t="str">
        <f>VLOOKUP($A82,Questions!$A$3:$L$333,2,0)&amp;""</f>
        <v>For customers not using SSO, do you have documented password/passphrase reset procedures that are currently implemented in the system and/or customer support?*</v>
      </c>
      <c r="D82" s="282" t="str">
        <f>VLOOKUP($A82,Questions!$A$3:$L$333,11,0)&amp;""</f>
        <v/>
      </c>
      <c r="E82" s="282" t="str">
        <f>VLOOKUP($A82,Questions!$A$3:$L$333,12,0)&amp;""</f>
        <v>Product</v>
      </c>
      <c r="F82" s="282" t="str">
        <f>VLOOKUP($A82,'Institution Evaluation'!$A$56:$K$346,3,0)&amp;""</f>
        <v>Yes</v>
      </c>
      <c r="G82" s="282" t="str">
        <f>VLOOKUP($A82,'Institution Evaluation'!$A$56:$K$346,7,0)&amp;""</f>
        <v>Yes</v>
      </c>
      <c r="H82" s="282" t="str">
        <f>VLOOKUP($A82,'Institution Evaluation'!$A$56:$K$346,8,0)&amp;""</f>
        <v/>
      </c>
      <c r="I82" s="282" t="str">
        <f>VLOOKUP($A82,'Institution Evaluation'!$A$56:$K$346,9,0)&amp;""</f>
        <v>Critical Importance</v>
      </c>
      <c r="J82" s="282" t="str">
        <f>VLOOKUP($A82,'Institution Evaluation'!$A$56:$K$346,10,0)&amp;""</f>
        <v/>
      </c>
      <c r="K82" s="282">
        <f t="shared" si="2"/>
        <v>20</v>
      </c>
      <c r="L82" s="282">
        <f>IF($E82="Not Scored", "N/A",IF(AND($D82='Auto Responses'!$J$27,$H82=""),"N/A",IF(AND($D82='Auto Responses'!$J$27,$H82='Auto Responses'!$J$7),1,IF(AND($D82='Auto Responses'!$J$27,$H82='Auto Responses'!$J$8),0,IF(OR($F82=$G82,$H82='Auto Responses'!$J$7),1,0)))))</f>
        <v>1</v>
      </c>
      <c r="M82" s="282" t="str">
        <f>VLOOKUP($A82,'Institution Evaluation'!$A$56:$K$346,10,0)&amp;""</f>
        <v/>
      </c>
      <c r="N82" s="282">
        <f t="shared" si="3"/>
        <v>1</v>
      </c>
      <c r="O82" s="282">
        <f t="shared" si="16"/>
        <v>20</v>
      </c>
      <c r="P82" s="282">
        <f t="shared" si="5"/>
        <v>20</v>
      </c>
      <c r="Q82" s="282">
        <f t="shared" si="6"/>
        <v>0</v>
      </c>
      <c r="R82" s="282">
        <f t="shared" si="10"/>
        <v>0</v>
      </c>
      <c r="S82" s="282">
        <f t="shared" si="7"/>
        <v>0</v>
      </c>
      <c r="T82" s="282">
        <f t="shared" si="8"/>
        <v>1</v>
      </c>
      <c r="U82" s="282">
        <f t="shared" si="11"/>
        <v>27</v>
      </c>
      <c r="V82" s="282">
        <f t="shared" si="9"/>
        <v>27</v>
      </c>
      <c r="W82" s="61"/>
      <c r="X82" s="61"/>
      <c r="Y82" s="61"/>
      <c r="Z82" s="61"/>
    </row>
    <row r="83" ht="15.75" customHeight="1">
      <c r="A83" s="282" t="str">
        <f>Questions!$A83</f>
        <v>AAAI-06</v>
      </c>
      <c r="B83" s="282" t="str">
        <f t="shared" si="1"/>
        <v>AAAI</v>
      </c>
      <c r="C83" s="282" t="str">
        <f>VLOOKUP($A83,Questions!$A$3:$L$333,2,0)&amp;""</f>
        <v>Does your organization participate in InCommon or another eduGAIN-affiliated trust federation?*</v>
      </c>
      <c r="D83" s="282" t="str">
        <f>VLOOKUP($A83,Questions!$A$3:$L$333,11,0)&amp;""</f>
        <v/>
      </c>
      <c r="E83" s="282" t="str">
        <f>VLOOKUP($A83,Questions!$A$3:$L$333,12,0)&amp;""</f>
        <v>Product</v>
      </c>
      <c r="F83" s="282" t="str">
        <f>VLOOKUP($A83,'Institution Evaluation'!$A$56:$K$346,3,0)&amp;""</f>
        <v>No</v>
      </c>
      <c r="G83" s="282" t="str">
        <f>VLOOKUP($A83,'Institution Evaluation'!$A$56:$K$346,7,0)&amp;""</f>
        <v>Yes</v>
      </c>
      <c r="H83" s="282" t="str">
        <f>VLOOKUP($A83,'Institution Evaluation'!$A$56:$K$346,8,0)&amp;""</f>
        <v/>
      </c>
      <c r="I83" s="282" t="str">
        <f>VLOOKUP($A83,'Institution Evaluation'!$A$56:$K$346,9,0)&amp;""</f>
        <v>Critical Importance</v>
      </c>
      <c r="J83" s="282" t="str">
        <f>VLOOKUP($A83,'Institution Evaluation'!$A$56:$K$346,10,0)&amp;""</f>
        <v/>
      </c>
      <c r="K83" s="282">
        <f t="shared" si="2"/>
        <v>20</v>
      </c>
      <c r="L83" s="282">
        <f>IF($E83="Not Scored", "N/A",IF(AND($D83='Auto Responses'!$J$27,$H83=""),"N/A",IF(AND($D83='Auto Responses'!$J$27,$H83='Auto Responses'!$J$7),1,IF(AND($D83='Auto Responses'!$J$27,$H83='Auto Responses'!$J$8),0,IF(OR($F83=$G83,$H83='Auto Responses'!$J$7),1,0)))))</f>
        <v>0</v>
      </c>
      <c r="M83" s="282" t="str">
        <f>VLOOKUP($A83,'Institution Evaluation'!$A$56:$K$346,10,0)&amp;""</f>
        <v/>
      </c>
      <c r="N83" s="282">
        <f t="shared" si="3"/>
        <v>1</v>
      </c>
      <c r="O83" s="282">
        <f t="shared" si="16"/>
        <v>20</v>
      </c>
      <c r="P83" s="282">
        <f t="shared" si="5"/>
        <v>0</v>
      </c>
      <c r="Q83" s="282">
        <f t="shared" si="6"/>
        <v>0</v>
      </c>
      <c r="R83" s="282">
        <f t="shared" si="10"/>
        <v>0</v>
      </c>
      <c r="S83" s="282">
        <f t="shared" si="7"/>
        <v>0</v>
      </c>
      <c r="T83" s="282">
        <f t="shared" si="8"/>
        <v>1</v>
      </c>
      <c r="U83" s="282">
        <f t="shared" si="11"/>
        <v>28</v>
      </c>
      <c r="V83" s="282">
        <f t="shared" si="9"/>
        <v>28</v>
      </c>
      <c r="W83" s="61"/>
      <c r="X83" s="61"/>
      <c r="Y83" s="61"/>
      <c r="Z83" s="61"/>
    </row>
    <row r="84" ht="15.75" customHeight="1">
      <c r="A84" s="282" t="str">
        <f>Questions!$A84</f>
        <v>AAAI-07</v>
      </c>
      <c r="B84" s="282" t="str">
        <f t="shared" si="1"/>
        <v>AAAI</v>
      </c>
      <c r="C84" s="282" t="str">
        <f>VLOOKUP($A84,Questions!$A$3:$L$333,2,0)&amp;""</f>
        <v>Are there any passwords/passphrases hard-coded into your systems or solutions?*</v>
      </c>
      <c r="D84" s="282" t="str">
        <f>VLOOKUP($A84,Questions!$A$3:$L$333,11,0)&amp;""</f>
        <v/>
      </c>
      <c r="E84" s="282" t="str">
        <f>VLOOKUP($A84,Questions!$A$3:$L$333,12,0)&amp;""</f>
        <v>Product</v>
      </c>
      <c r="F84" s="282" t="str">
        <f>VLOOKUP($A84,'Institution Evaluation'!$A$56:$K$346,3,0)&amp;""</f>
        <v>No</v>
      </c>
      <c r="G84" s="282" t="str">
        <f>VLOOKUP($A84,'Institution Evaluation'!$A$56:$K$346,7,0)&amp;""</f>
        <v>No</v>
      </c>
      <c r="H84" s="282" t="str">
        <f>VLOOKUP($A84,'Institution Evaluation'!$A$56:$K$346,8,0)&amp;""</f>
        <v/>
      </c>
      <c r="I84" s="282" t="str">
        <f>VLOOKUP($A84,'Institution Evaluation'!$A$56:$K$346,9,0)&amp;""</f>
        <v>Critical Importance</v>
      </c>
      <c r="J84" s="282" t="str">
        <f>VLOOKUP($A84,'Institution Evaluation'!$A$56:$K$346,10,0)&amp;""</f>
        <v/>
      </c>
      <c r="K84" s="282">
        <f t="shared" si="2"/>
        <v>20</v>
      </c>
      <c r="L84" s="282">
        <f>IF($E84="Not Scored", "N/A",IF(AND($D84='Auto Responses'!$J$27,$H84=""),"N/A",IF(AND($D84='Auto Responses'!$J$27,$H84='Auto Responses'!$J$7),1,IF(AND($D84='Auto Responses'!$J$27,$H84='Auto Responses'!$J$8),0,IF(OR($F84=$G84,$H84='Auto Responses'!$J$7),1,0)))))</f>
        <v>1</v>
      </c>
      <c r="M84" s="282" t="str">
        <f>VLOOKUP($A84,'Institution Evaluation'!$A$56:$K$346,10,0)&amp;""</f>
        <v/>
      </c>
      <c r="N84" s="282">
        <f t="shared" si="3"/>
        <v>1</v>
      </c>
      <c r="O84" s="282">
        <f t="shared" si="16"/>
        <v>20</v>
      </c>
      <c r="P84" s="282">
        <f t="shared" si="5"/>
        <v>20</v>
      </c>
      <c r="Q84" s="282">
        <f t="shared" si="6"/>
        <v>0</v>
      </c>
      <c r="R84" s="282">
        <f t="shared" si="10"/>
        <v>0</v>
      </c>
      <c r="S84" s="282">
        <f t="shared" si="7"/>
        <v>0</v>
      </c>
      <c r="T84" s="282">
        <f t="shared" si="8"/>
        <v>1</v>
      </c>
      <c r="U84" s="282">
        <f t="shared" si="11"/>
        <v>29</v>
      </c>
      <c r="V84" s="282">
        <f t="shared" si="9"/>
        <v>29</v>
      </c>
      <c r="W84" s="61"/>
      <c r="X84" s="61"/>
      <c r="Y84" s="61"/>
      <c r="Z84" s="61"/>
    </row>
    <row r="85" ht="15.75" customHeight="1">
      <c r="A85" s="282" t="str">
        <f>Questions!$A85</f>
        <v>AAAI-08</v>
      </c>
      <c r="B85" s="282" t="str">
        <f t="shared" si="1"/>
        <v>AAAI</v>
      </c>
      <c r="C85" s="282" t="str">
        <f>VLOOKUP($A85,Questions!$A$3:$L$333,2,0)&amp;""</f>
        <v>Are you storing any passwords in plaintext?*</v>
      </c>
      <c r="D85" s="282" t="str">
        <f>VLOOKUP($A85,Questions!$A$3:$L$333,11,0)&amp;""</f>
        <v/>
      </c>
      <c r="E85" s="282" t="str">
        <f>VLOOKUP($A85,Questions!$A$3:$L$333,12,0)&amp;""</f>
        <v>Product</v>
      </c>
      <c r="F85" s="282" t="str">
        <f>VLOOKUP($A85,'Institution Evaluation'!$A$56:$K$346,3,0)&amp;""</f>
        <v>No</v>
      </c>
      <c r="G85" s="282" t="str">
        <f>VLOOKUP($A85,'Institution Evaluation'!$A$56:$K$346,7,0)&amp;""</f>
        <v>No</v>
      </c>
      <c r="H85" s="282" t="str">
        <f>VLOOKUP($A85,'Institution Evaluation'!$A$56:$K$346,8,0)&amp;""</f>
        <v/>
      </c>
      <c r="I85" s="282" t="str">
        <f>VLOOKUP($A85,'Institution Evaluation'!$A$56:$K$346,9,0)&amp;""</f>
        <v>Critical Importance</v>
      </c>
      <c r="J85" s="282" t="str">
        <f>VLOOKUP($A85,'Institution Evaluation'!$A$56:$K$346,10,0)&amp;""</f>
        <v/>
      </c>
      <c r="K85" s="282">
        <f t="shared" si="2"/>
        <v>20</v>
      </c>
      <c r="L85" s="282">
        <f>IF($E85="Not Scored", "N/A",IF(AND($D85='Auto Responses'!$J$27,$H85=""),"N/A",IF(AND($D85='Auto Responses'!$J$27,$H85='Auto Responses'!$J$7),1,IF(AND($D85='Auto Responses'!$J$27,$H85='Auto Responses'!$J$8),0,IF(OR($F85=$G85,$H85='Auto Responses'!$J$7),1,0)))))</f>
        <v>1</v>
      </c>
      <c r="M85" s="282" t="str">
        <f>VLOOKUP($A85,'Institution Evaluation'!$A$56:$K$346,10,0)&amp;""</f>
        <v/>
      </c>
      <c r="N85" s="282">
        <f t="shared" si="3"/>
        <v>1</v>
      </c>
      <c r="O85" s="282">
        <f t="shared" si="16"/>
        <v>20</v>
      </c>
      <c r="P85" s="282">
        <f t="shared" si="5"/>
        <v>20</v>
      </c>
      <c r="Q85" s="282">
        <f t="shared" si="6"/>
        <v>0</v>
      </c>
      <c r="R85" s="282">
        <f t="shared" si="10"/>
        <v>0</v>
      </c>
      <c r="S85" s="282">
        <f t="shared" si="7"/>
        <v>0</v>
      </c>
      <c r="T85" s="282">
        <f t="shared" si="8"/>
        <v>1</v>
      </c>
      <c r="U85" s="282">
        <f t="shared" si="11"/>
        <v>30</v>
      </c>
      <c r="V85" s="282">
        <f t="shared" si="9"/>
        <v>30</v>
      </c>
      <c r="W85" s="61"/>
      <c r="X85" s="61"/>
      <c r="Y85" s="61"/>
      <c r="Z85" s="61"/>
    </row>
    <row r="86" ht="15.75" customHeight="1">
      <c r="A86" s="282" t="str">
        <f>Questions!$A86</f>
        <v>AAAI-09</v>
      </c>
      <c r="B86" s="282" t="str">
        <f t="shared" si="1"/>
        <v>AAAI</v>
      </c>
      <c r="C86" s="282" t="str">
        <f>VLOOKUP($A86,Questions!$A$3:$L$333,2,0)&amp;""</f>
        <v>Are audit logs available that include AT LEAST all of the following: login, logout, actions performed, and source IP address?*</v>
      </c>
      <c r="D86" s="282" t="str">
        <f>VLOOKUP($A86,Questions!$A$3:$L$333,11,0)&amp;""</f>
        <v/>
      </c>
      <c r="E86" s="282" t="str">
        <f>VLOOKUP($A86,Questions!$A$3:$L$333,12,0)&amp;""</f>
        <v>Product</v>
      </c>
      <c r="F86" s="282" t="str">
        <f>VLOOKUP($A86,'Institution Evaluation'!$A$56:$K$346,3,0)&amp;""</f>
        <v>Yes</v>
      </c>
      <c r="G86" s="282" t="str">
        <f>VLOOKUP($A86,'Institution Evaluation'!$A$56:$K$346,7,0)&amp;""</f>
        <v>Yes</v>
      </c>
      <c r="H86" s="282" t="str">
        <f>VLOOKUP($A86,'Institution Evaluation'!$A$56:$K$346,8,0)&amp;""</f>
        <v/>
      </c>
      <c r="I86" s="282" t="str">
        <f>VLOOKUP($A86,'Institution Evaluation'!$A$56:$K$346,9,0)&amp;""</f>
        <v>Critical Importance</v>
      </c>
      <c r="J86" s="282" t="str">
        <f>VLOOKUP($A86,'Institution Evaluation'!$A$56:$K$346,10,0)&amp;""</f>
        <v/>
      </c>
      <c r="K86" s="282">
        <f t="shared" si="2"/>
        <v>20</v>
      </c>
      <c r="L86" s="282">
        <f>IF($E86="Not Scored", "N/A",IF(AND($D86='Auto Responses'!$J$27,$H86=""),"N/A",IF(AND($D86='Auto Responses'!$J$27,$H86='Auto Responses'!$J$7),1,IF(AND($D86='Auto Responses'!$J$27,$H86='Auto Responses'!$J$8),0,IF(OR($F86=$G86,$H86='Auto Responses'!$J$7),1,0)))))</f>
        <v>1</v>
      </c>
      <c r="M86" s="282" t="str">
        <f>VLOOKUP($A86,'Institution Evaluation'!$A$56:$K$346,10,0)&amp;""</f>
        <v/>
      </c>
      <c r="N86" s="282">
        <f t="shared" si="3"/>
        <v>1</v>
      </c>
      <c r="O86" s="282">
        <f t="shared" si="16"/>
        <v>20</v>
      </c>
      <c r="P86" s="282">
        <f t="shared" si="5"/>
        <v>20</v>
      </c>
      <c r="Q86" s="282">
        <f t="shared" si="6"/>
        <v>0</v>
      </c>
      <c r="R86" s="282">
        <f t="shared" si="10"/>
        <v>0</v>
      </c>
      <c r="S86" s="282">
        <f t="shared" si="7"/>
        <v>0</v>
      </c>
      <c r="T86" s="282">
        <f t="shared" si="8"/>
        <v>1</v>
      </c>
      <c r="U86" s="282">
        <f t="shared" si="11"/>
        <v>31</v>
      </c>
      <c r="V86" s="282">
        <f t="shared" si="9"/>
        <v>31</v>
      </c>
      <c r="W86" s="61"/>
      <c r="X86" s="61"/>
      <c r="Y86" s="61"/>
      <c r="Z86" s="61"/>
    </row>
    <row r="87" ht="15.75" customHeight="1">
      <c r="A87" s="282" t="str">
        <f>Questions!$A87</f>
        <v>AAAI-10</v>
      </c>
      <c r="B87" s="282" t="str">
        <f t="shared" si="1"/>
        <v>AAAI</v>
      </c>
      <c r="C87" s="282" t="str">
        <f>VLOOKUP($A87,Questions!$A$3:$L$333,2,0)&amp;""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D87" s="282" t="str">
        <f>VLOOKUP($A87,Questions!$A$3:$L$333,11,0)&amp;""</f>
        <v/>
      </c>
      <c r="E87" s="282" t="str">
        <f>VLOOKUP($A87,Questions!$A$3:$L$333,12,0)&amp;""</f>
        <v>Not scored</v>
      </c>
      <c r="F87" s="282" t="str">
        <f>VLOOKUP($A87,'Institution Evaluation'!$A$56:$K$346,3,0)&amp;""</f>
        <v/>
      </c>
      <c r="G87" s="282" t="str">
        <f>VLOOKUP($A87,'Institution Evaluation'!$A$56:$K$346,7,0)&amp;""</f>
        <v>Not scored</v>
      </c>
      <c r="H87" s="282" t="str">
        <f>VLOOKUP($A87,'Institution Evaluation'!$A$56:$K$346,8,0)&amp;""</f>
        <v/>
      </c>
      <c r="I87" s="282" t="str">
        <f>VLOOKUP($A87,'Institution Evaluation'!$A$56:$K$346,9,0)&amp;""</f>
        <v/>
      </c>
      <c r="J87" s="282" t="str">
        <f>VLOOKUP($A87,'Institution Evaluation'!$A$56:$K$346,10,0)&amp;""</f>
        <v/>
      </c>
      <c r="K87" s="282">
        <f t="shared" si="2"/>
        <v>10</v>
      </c>
      <c r="L87" s="282" t="str">
        <f>IF($E87="Not Scored", "N/A",IF(AND($D87='Auto Responses'!$J$27,$H87=""),"N/A",IF(AND($D87='Auto Responses'!$J$27,$H87='Auto Responses'!$J$7),1,IF(AND($D87='Auto Responses'!$J$27,$H87='Auto Responses'!$J$8),0,IF(OR($F87=$G87,$H87='Auto Responses'!$J$7),1,0)))))</f>
        <v>N/A</v>
      </c>
      <c r="M87" s="282" t="str">
        <f>VLOOKUP($A87,'Institution Evaluation'!$A$56:$K$346,10,0)&amp;""</f>
        <v/>
      </c>
      <c r="N87" s="282">
        <f t="shared" si="3"/>
        <v>0</v>
      </c>
      <c r="O87" s="282" t="str">
        <f t="shared" si="16"/>
        <v>N/A</v>
      </c>
      <c r="P87" s="282" t="str">
        <f t="shared" si="5"/>
        <v>N/A</v>
      </c>
      <c r="Q87" s="282">
        <f t="shared" si="6"/>
        <v>0</v>
      </c>
      <c r="R87" s="282">
        <f t="shared" si="10"/>
        <v>0</v>
      </c>
      <c r="S87" s="282">
        <f t="shared" si="7"/>
        <v>0</v>
      </c>
      <c r="T87" s="282">
        <f t="shared" si="8"/>
        <v>0</v>
      </c>
      <c r="U87" s="282">
        <f t="shared" si="11"/>
        <v>31</v>
      </c>
      <c r="V87" s="282">
        <f t="shared" si="9"/>
        <v>0</v>
      </c>
      <c r="W87" s="61"/>
      <c r="X87" s="61"/>
      <c r="Y87" s="61"/>
      <c r="Z87" s="61"/>
    </row>
    <row r="88" ht="15.75" customHeight="1">
      <c r="A88" s="282" t="str">
        <f>Questions!$A88</f>
        <v>AAAI-11</v>
      </c>
      <c r="B88" s="282" t="str">
        <f t="shared" si="1"/>
        <v>AAAI</v>
      </c>
      <c r="C88" s="282" t="str">
        <f>VLOOKUP($A88,Questions!$A$3:$L$333,2,0)&amp;""</f>
        <v>Can you provide the institution documentation regarding the retention period for those logs, how logs are protected, and whether they are accessible to the customer (and if so, how)?*</v>
      </c>
      <c r="D88" s="282" t="str">
        <f>VLOOKUP($A88,Questions!$A$3:$L$333,11,0)&amp;""</f>
        <v/>
      </c>
      <c r="E88" s="282" t="str">
        <f>VLOOKUP($A88,Questions!$A$3:$L$333,12,0)&amp;""</f>
        <v>Product</v>
      </c>
      <c r="F88" s="282" t="str">
        <f>VLOOKUP($A88,'Institution Evaluation'!$A$56:$K$346,3,0)&amp;""</f>
        <v>Yes</v>
      </c>
      <c r="G88" s="282" t="str">
        <f>VLOOKUP($A88,'Institution Evaluation'!$A$56:$K$346,7,0)&amp;""</f>
        <v>Yes</v>
      </c>
      <c r="H88" s="282" t="str">
        <f>VLOOKUP($A88,'Institution Evaluation'!$A$56:$K$346,8,0)&amp;""</f>
        <v/>
      </c>
      <c r="I88" s="282" t="str">
        <f>VLOOKUP($A88,'Institution Evaluation'!$A$56:$K$346,9,0)&amp;""</f>
        <v>Critical Importance</v>
      </c>
      <c r="J88" s="282" t="str">
        <f>VLOOKUP($A88,'Institution Evaluation'!$A$56:$K$346,10,0)&amp;""</f>
        <v/>
      </c>
      <c r="K88" s="282">
        <f t="shared" si="2"/>
        <v>20</v>
      </c>
      <c r="L88" s="282">
        <f>IF($E88="Not Scored", "N/A",IF(AND($D88='Auto Responses'!$J$27,$H88=""),"N/A",IF(AND($D88='Auto Responses'!$J$27,$H88='Auto Responses'!$J$7),1,IF(AND($D88='Auto Responses'!$J$27,$H88='Auto Responses'!$J$8),0,IF(OR($F88=$G88,$H88='Auto Responses'!$J$7),1,0)))))</f>
        <v>1</v>
      </c>
      <c r="M88" s="282" t="str">
        <f>VLOOKUP($A88,'Institution Evaluation'!$A$56:$K$346,10,0)&amp;""</f>
        <v/>
      </c>
      <c r="N88" s="282">
        <f t="shared" si="3"/>
        <v>1</v>
      </c>
      <c r="O88" s="282">
        <f t="shared" si="16"/>
        <v>20</v>
      </c>
      <c r="P88" s="282">
        <f t="shared" si="5"/>
        <v>20</v>
      </c>
      <c r="Q88" s="282">
        <f t="shared" si="6"/>
        <v>0</v>
      </c>
      <c r="R88" s="282">
        <f t="shared" si="10"/>
        <v>0</v>
      </c>
      <c r="S88" s="282">
        <f t="shared" si="7"/>
        <v>0</v>
      </c>
      <c r="T88" s="282">
        <f t="shared" si="8"/>
        <v>1</v>
      </c>
      <c r="U88" s="282">
        <f t="shared" si="11"/>
        <v>32</v>
      </c>
      <c r="V88" s="282">
        <f t="shared" si="9"/>
        <v>32</v>
      </c>
      <c r="W88" s="61"/>
      <c r="X88" s="61"/>
      <c r="Y88" s="61"/>
      <c r="Z88" s="61"/>
    </row>
    <row r="89" ht="15.75" customHeight="1">
      <c r="A89" s="282" t="str">
        <f>Questions!$A89</f>
        <v>AAAI-12</v>
      </c>
      <c r="B89" s="282" t="str">
        <f t="shared" si="1"/>
        <v>AAAI</v>
      </c>
      <c r="C89" s="282" t="str">
        <f>VLOOKUP($A89,Questions!$A$3:$L$333,2,0)&amp;""</f>
        <v>For customers not using SSO, does your application support integration with other authentication and authorization systems?</v>
      </c>
      <c r="D89" s="282" t="str">
        <f>VLOOKUP($A89,Questions!$A$3:$L$333,11,0)&amp;""</f>
        <v/>
      </c>
      <c r="E89" s="282" t="str">
        <f>VLOOKUP($A89,Questions!$A$3:$L$333,12,0)&amp;""</f>
        <v>Product</v>
      </c>
      <c r="F89" s="282" t="str">
        <f>VLOOKUP($A89,'Institution Evaluation'!$A$56:$K$346,3,0)&amp;""</f>
        <v>Yes</v>
      </c>
      <c r="G89" s="282" t="str">
        <f>VLOOKUP($A89,'Institution Evaluation'!$A$56:$K$346,7,0)&amp;""</f>
        <v>Yes</v>
      </c>
      <c r="H89" s="282" t="str">
        <f>VLOOKUP($A89,'Institution Evaluation'!$A$56:$K$346,8,0)&amp;""</f>
        <v/>
      </c>
      <c r="I89" s="282" t="str">
        <f>VLOOKUP($A89,'Institution Evaluation'!$A$56:$K$346,9,0)&amp;""</f>
        <v>Standard Importance</v>
      </c>
      <c r="J89" s="282" t="str">
        <f>VLOOKUP($A89,'Institution Evaluation'!$A$56:$K$346,10,0)&amp;""</f>
        <v/>
      </c>
      <c r="K89" s="282">
        <f t="shared" si="2"/>
        <v>10</v>
      </c>
      <c r="L89" s="282">
        <f>IF($E89="Not Scored", "N/A",IF(AND($D89='Auto Responses'!$J$27,$H89=""),"N/A",IF(AND($D89='Auto Responses'!$J$27,$H89='Auto Responses'!$J$7),1,IF(AND($D89='Auto Responses'!$J$27,$H89='Auto Responses'!$J$8),0,IF(OR($F89=$G89,$H89='Auto Responses'!$J$7),1,0)))))</f>
        <v>1</v>
      </c>
      <c r="M89" s="282" t="str">
        <f>VLOOKUP($A89,'Institution Evaluation'!$A$56:$K$346,10,0)&amp;""</f>
        <v/>
      </c>
      <c r="N89" s="282">
        <f t="shared" si="3"/>
        <v>0</v>
      </c>
      <c r="O89" s="282">
        <f t="shared" si="16"/>
        <v>10</v>
      </c>
      <c r="P89" s="282">
        <f t="shared" si="5"/>
        <v>10</v>
      </c>
      <c r="Q89" s="282">
        <f t="shared" si="6"/>
        <v>0</v>
      </c>
      <c r="R89" s="282">
        <f t="shared" si="10"/>
        <v>0</v>
      </c>
      <c r="S89" s="282">
        <f t="shared" si="7"/>
        <v>0</v>
      </c>
      <c r="T89" s="282">
        <f t="shared" si="8"/>
        <v>0</v>
      </c>
      <c r="U89" s="282">
        <f t="shared" si="11"/>
        <v>32</v>
      </c>
      <c r="V89" s="282">
        <f t="shared" si="9"/>
        <v>0</v>
      </c>
      <c r="W89" s="61"/>
      <c r="X89" s="61"/>
      <c r="Y89" s="61"/>
      <c r="Z89" s="61"/>
    </row>
    <row r="90" ht="15.75" customHeight="1">
      <c r="A90" s="282" t="str">
        <f>Questions!$A90</f>
        <v>AAAI-13</v>
      </c>
      <c r="B90" s="282" t="str">
        <f t="shared" si="1"/>
        <v>AAAI</v>
      </c>
      <c r="C90" s="282" t="str">
        <f>VLOOKUP($A90,Questions!$A$3:$L$333,2,0)&amp;""</f>
        <v>Do you allow the customer to specify attribute mappings for any needed information beyond a user identifier? (e.g., Reference eduPerson, ePPA/ePPN/ePE)</v>
      </c>
      <c r="D90" s="282" t="str">
        <f>VLOOKUP($A90,Questions!$A$3:$L$333,11,0)&amp;""</f>
        <v/>
      </c>
      <c r="E90" s="282" t="str">
        <f>VLOOKUP($A90,Questions!$A$3:$L$333,12,0)&amp;""</f>
        <v>Product</v>
      </c>
      <c r="F90" s="282" t="str">
        <f>VLOOKUP($A90,'Institution Evaluation'!$A$56:$K$346,3,0)&amp;""</f>
        <v>No</v>
      </c>
      <c r="G90" s="282" t="str">
        <f>VLOOKUP($A90,'Institution Evaluation'!$A$56:$K$346,7,0)&amp;""</f>
        <v>Yes</v>
      </c>
      <c r="H90" s="282" t="str">
        <f>VLOOKUP($A90,'Institution Evaluation'!$A$56:$K$346,8,0)&amp;""</f>
        <v/>
      </c>
      <c r="I90" s="282" t="str">
        <f>VLOOKUP($A90,'Institution Evaluation'!$A$56:$K$346,9,0)&amp;""</f>
        <v>Standard Importance</v>
      </c>
      <c r="J90" s="282" t="str">
        <f>VLOOKUP($A90,'Institution Evaluation'!$A$56:$K$346,10,0)&amp;""</f>
        <v/>
      </c>
      <c r="K90" s="282">
        <f t="shared" si="2"/>
        <v>10</v>
      </c>
      <c r="L90" s="282">
        <f>IF($E90="Not Scored", "N/A",IF(AND($D90='Auto Responses'!$J$27,$H90=""),"N/A",IF(AND($D90='Auto Responses'!$J$27,$H90='Auto Responses'!$J$7),1,IF(AND($D90='Auto Responses'!$J$27,$H90='Auto Responses'!$J$8),0,IF(OR($F90=$G90,$H90='Auto Responses'!$J$7),1,0)))))</f>
        <v>0</v>
      </c>
      <c r="M90" s="282" t="str">
        <f>VLOOKUP($A90,'Institution Evaluation'!$A$56:$K$346,10,0)&amp;""</f>
        <v/>
      </c>
      <c r="N90" s="282">
        <f t="shared" si="3"/>
        <v>0</v>
      </c>
      <c r="O90" s="282">
        <f t="shared" si="16"/>
        <v>10</v>
      </c>
      <c r="P90" s="282">
        <f t="shared" si="5"/>
        <v>0</v>
      </c>
      <c r="Q90" s="282">
        <f t="shared" si="6"/>
        <v>0</v>
      </c>
      <c r="R90" s="282">
        <f t="shared" si="10"/>
        <v>0</v>
      </c>
      <c r="S90" s="282">
        <f t="shared" si="7"/>
        <v>0</v>
      </c>
      <c r="T90" s="282">
        <f t="shared" si="8"/>
        <v>0</v>
      </c>
      <c r="U90" s="282">
        <f t="shared" si="11"/>
        <v>32</v>
      </c>
      <c r="V90" s="282">
        <f t="shared" si="9"/>
        <v>0</v>
      </c>
      <c r="W90" s="61"/>
      <c r="X90" s="61"/>
      <c r="Y90" s="61"/>
      <c r="Z90" s="61"/>
    </row>
    <row r="91" ht="15.75" customHeight="1">
      <c r="A91" s="282" t="str">
        <f>Questions!$A91</f>
        <v>AAAI-14</v>
      </c>
      <c r="B91" s="282" t="str">
        <f t="shared" si="1"/>
        <v>AAAI</v>
      </c>
      <c r="C91" s="282" t="str">
        <f>VLOOKUP($A91,Questions!$A$3:$L$333,2,0)&amp;""</f>
        <v>For customers not using SSO, does your application support directory integration for user accounts?</v>
      </c>
      <c r="D91" s="282" t="str">
        <f>VLOOKUP($A91,Questions!$A$3:$L$333,11,0)&amp;""</f>
        <v/>
      </c>
      <c r="E91" s="282" t="str">
        <f>VLOOKUP($A91,Questions!$A$3:$L$333,12,0)&amp;""</f>
        <v>Product</v>
      </c>
      <c r="F91" s="282" t="str">
        <f>VLOOKUP($A91,'Institution Evaluation'!$A$56:$K$346,3,0)&amp;""</f>
        <v>Yes</v>
      </c>
      <c r="G91" s="282" t="str">
        <f>VLOOKUP($A91,'Institution Evaluation'!$A$56:$K$346,7,0)&amp;""</f>
        <v>Yes</v>
      </c>
      <c r="H91" s="282" t="str">
        <f>VLOOKUP($A91,'Institution Evaluation'!$A$56:$K$346,8,0)&amp;""</f>
        <v/>
      </c>
      <c r="I91" s="282" t="str">
        <f>VLOOKUP($A91,'Institution Evaluation'!$A$56:$K$346,9,0)&amp;""</f>
        <v>Standard Importance</v>
      </c>
      <c r="J91" s="282" t="str">
        <f>VLOOKUP($A91,'Institution Evaluation'!$A$56:$K$346,10,0)&amp;""</f>
        <v/>
      </c>
      <c r="K91" s="282">
        <f t="shared" si="2"/>
        <v>10</v>
      </c>
      <c r="L91" s="282">
        <f>IF($E91="Not Scored", "N/A",IF(AND($D91='Auto Responses'!$J$27,$H91=""),"N/A",IF(AND($D91='Auto Responses'!$J$27,$H91='Auto Responses'!$J$7),1,IF(AND($D91='Auto Responses'!$J$27,$H91='Auto Responses'!$J$8),0,IF(OR($F91=$G91,$H91='Auto Responses'!$J$7),1,0)))))</f>
        <v>1</v>
      </c>
      <c r="M91" s="282" t="str">
        <f>VLOOKUP($A91,'Institution Evaluation'!$A$56:$K$346,10,0)&amp;""</f>
        <v/>
      </c>
      <c r="N91" s="282">
        <f t="shared" si="3"/>
        <v>0</v>
      </c>
      <c r="O91" s="282">
        <f t="shared" si="16"/>
        <v>10</v>
      </c>
      <c r="P91" s="282">
        <f t="shared" si="5"/>
        <v>10</v>
      </c>
      <c r="Q91" s="282">
        <f t="shared" si="6"/>
        <v>0</v>
      </c>
      <c r="R91" s="282">
        <f t="shared" si="10"/>
        <v>0</v>
      </c>
      <c r="S91" s="282">
        <f t="shared" si="7"/>
        <v>0</v>
      </c>
      <c r="T91" s="282">
        <f t="shared" si="8"/>
        <v>0</v>
      </c>
      <c r="U91" s="282">
        <f t="shared" si="11"/>
        <v>32</v>
      </c>
      <c r="V91" s="282">
        <f t="shared" si="9"/>
        <v>0</v>
      </c>
      <c r="W91" s="61"/>
      <c r="X91" s="61"/>
      <c r="Y91" s="61"/>
      <c r="Z91" s="61"/>
    </row>
    <row r="92" ht="15.75" customHeight="1">
      <c r="A92" s="282" t="str">
        <f>Questions!$A92</f>
        <v>AAAI-15</v>
      </c>
      <c r="B92" s="282" t="str">
        <f t="shared" si="1"/>
        <v>AAAI</v>
      </c>
      <c r="C92" s="282" t="str">
        <f>VLOOKUP($A92,Questions!$A$3:$L$333,2,0)&amp;""</f>
        <v>Does your solution support any of the following web SSO standards: SAML2 (with redirect flow), OIDC, CAS, or other?</v>
      </c>
      <c r="D92" s="282" t="str">
        <f>VLOOKUP($A92,Questions!$A$3:$L$333,11,0)&amp;""</f>
        <v/>
      </c>
      <c r="E92" s="282" t="str">
        <f>VLOOKUP($A92,Questions!$A$3:$L$333,12,0)&amp;""</f>
        <v>Product</v>
      </c>
      <c r="F92" s="282" t="str">
        <f>VLOOKUP($A92,'Institution Evaluation'!$A$56:$K$346,3,0)&amp;""</f>
        <v>Yes</v>
      </c>
      <c r="G92" s="282" t="str">
        <f>VLOOKUP($A92,'Institution Evaluation'!$A$56:$K$346,7,0)&amp;""</f>
        <v>Yes</v>
      </c>
      <c r="H92" s="282" t="str">
        <f>VLOOKUP($A92,'Institution Evaluation'!$A$56:$K$346,8,0)&amp;""</f>
        <v/>
      </c>
      <c r="I92" s="282" t="str">
        <f>VLOOKUP($A92,'Institution Evaluation'!$A$56:$K$346,9,0)&amp;""</f>
        <v>Minor Importance</v>
      </c>
      <c r="J92" s="282" t="str">
        <f>VLOOKUP($A92,'Institution Evaluation'!$A$56:$K$346,10,0)&amp;""</f>
        <v/>
      </c>
      <c r="K92" s="282">
        <f t="shared" si="2"/>
        <v>5</v>
      </c>
      <c r="L92" s="282">
        <f>IF($E92="Not Scored", "N/A",IF(AND($D92='Auto Responses'!$J$27,$H92=""),"N/A",IF(AND($D92='Auto Responses'!$J$27,$H92='Auto Responses'!$J$7),1,IF(AND($D92='Auto Responses'!$J$27,$H92='Auto Responses'!$J$8),0,IF(OR($F92=$G92,$H92='Auto Responses'!$J$7),1,0)))))</f>
        <v>1</v>
      </c>
      <c r="M92" s="282" t="str">
        <f>VLOOKUP($A92,'Institution Evaluation'!$A$56:$K$346,10,0)&amp;""</f>
        <v/>
      </c>
      <c r="N92" s="282">
        <f t="shared" si="3"/>
        <v>0</v>
      </c>
      <c r="O92" s="282">
        <f t="shared" si="16"/>
        <v>5</v>
      </c>
      <c r="P92" s="282">
        <f t="shared" si="5"/>
        <v>5</v>
      </c>
      <c r="Q92" s="282">
        <f t="shared" si="6"/>
        <v>0</v>
      </c>
      <c r="R92" s="282">
        <f t="shared" si="10"/>
        <v>0</v>
      </c>
      <c r="S92" s="282">
        <f t="shared" si="7"/>
        <v>0</v>
      </c>
      <c r="T92" s="282">
        <f t="shared" si="8"/>
        <v>0</v>
      </c>
      <c r="U92" s="282">
        <f t="shared" si="11"/>
        <v>32</v>
      </c>
      <c r="V92" s="282">
        <f t="shared" si="9"/>
        <v>0</v>
      </c>
      <c r="W92" s="61"/>
      <c r="X92" s="61"/>
      <c r="Y92" s="61"/>
      <c r="Z92" s="61"/>
    </row>
    <row r="93" ht="15.75" customHeight="1">
      <c r="A93" s="282" t="str">
        <f>Questions!$A93</f>
        <v>AAAI-16</v>
      </c>
      <c r="B93" s="282" t="str">
        <f t="shared" si="1"/>
        <v>AAAI</v>
      </c>
      <c r="C93" s="282" t="str">
        <f>VLOOKUP($A93,Questions!$A$3:$L$333,2,0)&amp;""</f>
        <v>Do you support differentiation between email address and user identifier?</v>
      </c>
      <c r="D93" s="282" t="str">
        <f>VLOOKUP($A93,Questions!$A$3:$L$333,11,0)&amp;""</f>
        <v/>
      </c>
      <c r="E93" s="282" t="str">
        <f>VLOOKUP($A93,Questions!$A$3:$L$333,12,0)&amp;""</f>
        <v>Product</v>
      </c>
      <c r="F93" s="282" t="str">
        <f>VLOOKUP($A93,'Institution Evaluation'!$A$56:$K$346,3,0)&amp;""</f>
        <v>Yes</v>
      </c>
      <c r="G93" s="282" t="str">
        <f>VLOOKUP($A93,'Institution Evaluation'!$A$56:$K$346,7,0)&amp;""</f>
        <v>Yes</v>
      </c>
      <c r="H93" s="282" t="str">
        <f>VLOOKUP($A93,'Institution Evaluation'!$A$56:$K$346,8,0)&amp;""</f>
        <v/>
      </c>
      <c r="I93" s="282" t="str">
        <f>VLOOKUP($A93,'Institution Evaluation'!$A$56:$K$346,9,0)&amp;""</f>
        <v>Minor Importance</v>
      </c>
      <c r="J93" s="282" t="str">
        <f>VLOOKUP($A93,'Institution Evaluation'!$A$56:$K$346,10,0)&amp;""</f>
        <v/>
      </c>
      <c r="K93" s="282">
        <f t="shared" si="2"/>
        <v>5</v>
      </c>
      <c r="L93" s="282">
        <f>IF($E93="Not Scored", "N/A",IF(AND($D93='Auto Responses'!$J$27,$H93=""),"N/A",IF(AND($D93='Auto Responses'!$J$27,$H93='Auto Responses'!$J$7),1,IF(AND($D93='Auto Responses'!$J$27,$H93='Auto Responses'!$J$8),0,IF(OR($F93=$G93,$H93='Auto Responses'!$J$7),1,0)))))</f>
        <v>1</v>
      </c>
      <c r="M93" s="282" t="str">
        <f>VLOOKUP($A93,'Institution Evaluation'!$A$56:$K$346,10,0)&amp;""</f>
        <v/>
      </c>
      <c r="N93" s="282">
        <f t="shared" si="3"/>
        <v>0</v>
      </c>
      <c r="O93" s="282">
        <f t="shared" si="16"/>
        <v>5</v>
      </c>
      <c r="P93" s="282">
        <f t="shared" si="5"/>
        <v>5</v>
      </c>
      <c r="Q93" s="282">
        <f t="shared" si="6"/>
        <v>0</v>
      </c>
      <c r="R93" s="282">
        <f t="shared" si="10"/>
        <v>0</v>
      </c>
      <c r="S93" s="282">
        <f t="shared" si="7"/>
        <v>0</v>
      </c>
      <c r="T93" s="282">
        <f t="shared" si="8"/>
        <v>0</v>
      </c>
      <c r="U93" s="282">
        <f t="shared" si="11"/>
        <v>32</v>
      </c>
      <c r="V93" s="282">
        <f t="shared" si="9"/>
        <v>0</v>
      </c>
      <c r="W93" s="61"/>
      <c r="X93" s="61"/>
      <c r="Y93" s="61"/>
      <c r="Z93" s="61"/>
    </row>
    <row r="94" ht="15.75" customHeight="1">
      <c r="A94" s="282" t="str">
        <f>Questions!$A94</f>
        <v>AAAI-17</v>
      </c>
      <c r="B94" s="282" t="str">
        <f t="shared" si="1"/>
        <v>AAAI</v>
      </c>
      <c r="C94" s="282" t="str">
        <f>VLOOKUP($A94,Questions!$A$3:$L$333,2,0)&amp;""</f>
        <v>For customers not using SSO, does your application and/or user frontend/portal support multifactor authentication (e.g., Duo, Google Authenticator, OTP, etc.)?</v>
      </c>
      <c r="D94" s="282" t="str">
        <f>VLOOKUP($A94,Questions!$A$3:$L$333,11,0)&amp;""</f>
        <v/>
      </c>
      <c r="E94" s="282" t="str">
        <f>VLOOKUP($A94,Questions!$A$3:$L$333,12,0)&amp;""</f>
        <v>Product</v>
      </c>
      <c r="F94" s="282" t="str">
        <f>VLOOKUP($A94,'Institution Evaluation'!$A$56:$K$346,3,0)&amp;""</f>
        <v>No</v>
      </c>
      <c r="G94" s="282" t="str">
        <f>VLOOKUP($A94,'Institution Evaluation'!$A$56:$K$346,7,0)&amp;""</f>
        <v>Yes</v>
      </c>
      <c r="H94" s="282" t="str">
        <f>VLOOKUP($A94,'Institution Evaluation'!$A$56:$K$346,8,0)&amp;""</f>
        <v/>
      </c>
      <c r="I94" s="282" t="str">
        <f>VLOOKUP($A94,'Institution Evaluation'!$A$56:$K$346,9,0)&amp;""</f>
        <v>Minor Importance</v>
      </c>
      <c r="J94" s="282" t="str">
        <f>VLOOKUP($A94,'Institution Evaluation'!$A$56:$K$346,10,0)&amp;""</f>
        <v/>
      </c>
      <c r="K94" s="282">
        <f t="shared" si="2"/>
        <v>5</v>
      </c>
      <c r="L94" s="282">
        <f>IF($E94="Not Scored", "N/A",IF(AND($D94='Auto Responses'!$J$27,$H94=""),"N/A",IF(AND($D94='Auto Responses'!$J$27,$H94='Auto Responses'!$J$7),1,IF(AND($D94='Auto Responses'!$J$27,$H94='Auto Responses'!$J$8),0,IF(OR($F94=$G94,$H94='Auto Responses'!$J$7),1,0)))))</f>
        <v>0</v>
      </c>
      <c r="M94" s="282" t="str">
        <f>VLOOKUP($A94,'Institution Evaluation'!$A$56:$K$346,10,0)&amp;""</f>
        <v/>
      </c>
      <c r="N94" s="282">
        <f t="shared" si="3"/>
        <v>0</v>
      </c>
      <c r="O94" s="282">
        <f t="shared" si="16"/>
        <v>5</v>
      </c>
      <c r="P94" s="282">
        <f t="shared" si="5"/>
        <v>0</v>
      </c>
      <c r="Q94" s="282">
        <f t="shared" si="6"/>
        <v>0</v>
      </c>
      <c r="R94" s="282">
        <f t="shared" si="10"/>
        <v>0</v>
      </c>
      <c r="S94" s="282">
        <f t="shared" si="7"/>
        <v>0</v>
      </c>
      <c r="T94" s="282">
        <f t="shared" si="8"/>
        <v>0</v>
      </c>
      <c r="U94" s="282">
        <f t="shared" si="11"/>
        <v>32</v>
      </c>
      <c r="V94" s="282">
        <f t="shared" si="9"/>
        <v>0</v>
      </c>
      <c r="W94" s="61"/>
      <c r="X94" s="61"/>
      <c r="Y94" s="61"/>
      <c r="Z94" s="61"/>
    </row>
    <row r="95" ht="15.75" customHeight="1">
      <c r="A95" s="282" t="str">
        <f>Questions!$A95</f>
        <v>AAAI-18</v>
      </c>
      <c r="B95" s="282" t="str">
        <f t="shared" si="1"/>
        <v>AAAI</v>
      </c>
      <c r="C95" s="282" t="str">
        <f>VLOOKUP($A95,Questions!$A$3:$L$333,2,0)&amp;""</f>
        <v>Does your application automatically lock the session or log out an account after a period of inactivity?</v>
      </c>
      <c r="D95" s="282" t="str">
        <f>VLOOKUP($A95,Questions!$A$3:$L$333,11,0)&amp;""</f>
        <v/>
      </c>
      <c r="E95" s="282" t="str">
        <f>VLOOKUP($A95,Questions!$A$3:$L$333,12,0)&amp;""</f>
        <v>Product</v>
      </c>
      <c r="F95" s="282" t="str">
        <f>VLOOKUP($A95,'Institution Evaluation'!$A$56:$K$346,3,0)&amp;""</f>
        <v>Yes</v>
      </c>
      <c r="G95" s="282" t="str">
        <f>VLOOKUP($A95,'Institution Evaluation'!$A$56:$K$346,7,0)&amp;""</f>
        <v>Yes</v>
      </c>
      <c r="H95" s="282" t="str">
        <f>VLOOKUP($A95,'Institution Evaluation'!$A$56:$K$346,8,0)&amp;""</f>
        <v/>
      </c>
      <c r="I95" s="282" t="str">
        <f>VLOOKUP($A95,'Institution Evaluation'!$A$56:$K$346,9,0)&amp;""</f>
        <v>Minor Importance</v>
      </c>
      <c r="J95" s="282" t="str">
        <f>VLOOKUP($A95,'Institution Evaluation'!$A$56:$K$346,10,0)&amp;""</f>
        <v/>
      </c>
      <c r="K95" s="282">
        <f t="shared" si="2"/>
        <v>5</v>
      </c>
      <c r="L95" s="282">
        <f>IF($E95="Not Scored", "N/A",IF(AND($D95='Auto Responses'!$J$27,$H95=""),"N/A",IF(AND($D95='Auto Responses'!$J$27,$H95='Auto Responses'!$J$7),1,IF(AND($D95='Auto Responses'!$J$27,$H95='Auto Responses'!$J$8),0,IF(OR($F95=$G95,$H95='Auto Responses'!$J$7),1,0)))))</f>
        <v>1</v>
      </c>
      <c r="M95" s="282" t="str">
        <f>VLOOKUP($A95,'Institution Evaluation'!$A$56:$K$346,10,0)&amp;""</f>
        <v/>
      </c>
      <c r="N95" s="282">
        <f t="shared" si="3"/>
        <v>0</v>
      </c>
      <c r="O95" s="282">
        <f t="shared" si="16"/>
        <v>5</v>
      </c>
      <c r="P95" s="282">
        <f t="shared" si="5"/>
        <v>5</v>
      </c>
      <c r="Q95" s="282">
        <f t="shared" si="6"/>
        <v>0</v>
      </c>
      <c r="R95" s="282">
        <f t="shared" si="10"/>
        <v>0</v>
      </c>
      <c r="S95" s="282">
        <f t="shared" si="7"/>
        <v>0</v>
      </c>
      <c r="T95" s="282">
        <f t="shared" si="8"/>
        <v>0</v>
      </c>
      <c r="U95" s="282">
        <f t="shared" si="11"/>
        <v>32</v>
      </c>
      <c r="V95" s="282">
        <f t="shared" si="9"/>
        <v>0</v>
      </c>
      <c r="W95" s="61"/>
      <c r="X95" s="61"/>
      <c r="Y95" s="61"/>
      <c r="Z95" s="61"/>
    </row>
    <row r="96" ht="15.75" customHeight="1">
      <c r="A96" s="282" t="str">
        <f>Questions!$A96</f>
        <v>CHNG-01</v>
      </c>
      <c r="B96" s="282" t="str">
        <f t="shared" si="1"/>
        <v>CHNG</v>
      </c>
      <c r="C96" s="282" t="str">
        <f>VLOOKUP($A96,Questions!$A$3:$L$333,2,0)&amp;""</f>
        <v>Will the institution be notified of major changes to your environment that could impact the institution's security posture?*</v>
      </c>
      <c r="D96" s="282" t="str">
        <f>VLOOKUP($A96,Questions!$A$3:$L$333,11,0)&amp;""</f>
        <v/>
      </c>
      <c r="E96" s="282" t="str">
        <f>VLOOKUP($A96,Questions!$A$3:$L$333,12,0)&amp;""</f>
        <v>Organization</v>
      </c>
      <c r="F96" s="282" t="str">
        <f>VLOOKUP($A96,'Institution Evaluation'!$A$56:$K$346,3,0)&amp;""</f>
        <v>Yes</v>
      </c>
      <c r="G96" s="282" t="str">
        <f>VLOOKUP($A96,'Institution Evaluation'!$A$56:$K$346,7,0)&amp;""</f>
        <v>Yes</v>
      </c>
      <c r="H96" s="282" t="str">
        <f>VLOOKUP($A96,'Institution Evaluation'!$A$56:$K$346,8,0)&amp;""</f>
        <v/>
      </c>
      <c r="I96" s="282" t="str">
        <f>VLOOKUP($A96,'Institution Evaluation'!$A$56:$K$346,9,0)&amp;""</f>
        <v>Critical Importance</v>
      </c>
      <c r="J96" s="282" t="str">
        <f>VLOOKUP($A96,'Institution Evaluation'!$A$56:$K$346,10,0)&amp;""</f>
        <v/>
      </c>
      <c r="K96" s="282">
        <f t="shared" si="2"/>
        <v>20</v>
      </c>
      <c r="L96" s="282">
        <f>IF($E96="Not Scored", "N/A",IF(AND($D96='Auto Responses'!$J$27,$H96=""),"N/A",IF(AND($D96='Auto Responses'!$J$27,$H96='Auto Responses'!$J$7),1,IF(AND($D96='Auto Responses'!$J$27,$H96='Auto Responses'!$J$8),0,IF(OR($F96=$G96,$H96='Auto Responses'!$J$7),1,0)))))</f>
        <v>1</v>
      </c>
      <c r="M96" s="282" t="str">
        <f>VLOOKUP($A96,'Institution Evaluation'!$A$56:$K$346,10,0)&amp;""</f>
        <v/>
      </c>
      <c r="N96" s="282">
        <f t="shared" si="3"/>
        <v>1</v>
      </c>
      <c r="O96" s="282">
        <f t="shared" si="16"/>
        <v>20</v>
      </c>
      <c r="P96" s="282">
        <f t="shared" si="5"/>
        <v>20</v>
      </c>
      <c r="Q96" s="282">
        <f t="shared" si="6"/>
        <v>0</v>
      </c>
      <c r="R96" s="282">
        <f t="shared" si="10"/>
        <v>0</v>
      </c>
      <c r="S96" s="282">
        <f t="shared" si="7"/>
        <v>0</v>
      </c>
      <c r="T96" s="282">
        <f t="shared" si="8"/>
        <v>1</v>
      </c>
      <c r="U96" s="282">
        <f t="shared" si="11"/>
        <v>33</v>
      </c>
      <c r="V96" s="282">
        <f t="shared" si="9"/>
        <v>33</v>
      </c>
      <c r="W96" s="61"/>
      <c r="X96" s="61"/>
      <c r="Y96" s="61"/>
      <c r="Z96" s="61"/>
    </row>
    <row r="97" ht="15.75" customHeight="1">
      <c r="A97" s="282" t="str">
        <f>Questions!$A97</f>
        <v>CHNG-02</v>
      </c>
      <c r="B97" s="282" t="str">
        <f t="shared" si="1"/>
        <v>CHNG</v>
      </c>
      <c r="C97" s="282" t="str">
        <f>VLOOKUP($A97,Questions!$A$3:$L$333,2,0)&amp;""</f>
        <v>Does the system support client customizations from one release to another?*</v>
      </c>
      <c r="D97" s="282" t="str">
        <f>VLOOKUP($A97,Questions!$A$3:$L$333,11,0)&amp;""</f>
        <v/>
      </c>
      <c r="E97" s="282" t="str">
        <f>VLOOKUP($A97,Questions!$A$3:$L$333,12,0)&amp;""</f>
        <v>Organization</v>
      </c>
      <c r="F97" s="282" t="str">
        <f>VLOOKUP($A97,'Institution Evaluation'!$A$56:$K$346,3,0)&amp;""</f>
        <v>Yes</v>
      </c>
      <c r="G97" s="282" t="str">
        <f>VLOOKUP($A97,'Institution Evaluation'!$A$56:$K$346,7,0)&amp;""</f>
        <v>Yes</v>
      </c>
      <c r="H97" s="282" t="str">
        <f>VLOOKUP($A97,'Institution Evaluation'!$A$56:$K$346,8,0)&amp;""</f>
        <v/>
      </c>
      <c r="I97" s="282" t="str">
        <f>VLOOKUP($A97,'Institution Evaluation'!$A$56:$K$346,9,0)&amp;""</f>
        <v>Critical Importance</v>
      </c>
      <c r="J97" s="282" t="str">
        <f>VLOOKUP($A97,'Institution Evaluation'!$A$56:$K$346,10,0)&amp;""</f>
        <v/>
      </c>
      <c r="K97" s="282">
        <f t="shared" si="2"/>
        <v>20</v>
      </c>
      <c r="L97" s="282">
        <f>IF($E97="Not Scored", "N/A",IF(AND($D97='Auto Responses'!$J$27,$H97=""),"N/A",IF(AND($D97='Auto Responses'!$J$27,$H97='Auto Responses'!$J$7),1,IF(AND($D97='Auto Responses'!$J$27,$H97='Auto Responses'!$J$8),0,IF(OR($F97=$G97,$H97='Auto Responses'!$J$7),1,0)))))</f>
        <v>1</v>
      </c>
      <c r="M97" s="282" t="str">
        <f>VLOOKUP($A97,'Institution Evaluation'!$A$56:$K$346,10,0)&amp;""</f>
        <v/>
      </c>
      <c r="N97" s="282">
        <f t="shared" si="3"/>
        <v>1</v>
      </c>
      <c r="O97" s="282">
        <f t="shared" ref="O97:O98" si="17">IF(OR($E97="Not Scored",$F97="N/A"),"N/A",IF($J97="",$K97,IF($J97="Minor Importance",5,IF($J97="Standard Importance",10,IF($J97="Critical Importance",20,0)))))</f>
        <v>20</v>
      </c>
      <c r="P97" s="282">
        <f t="shared" si="5"/>
        <v>20</v>
      </c>
      <c r="Q97" s="282">
        <f t="shared" si="6"/>
        <v>0</v>
      </c>
      <c r="R97" s="282">
        <f t="shared" si="10"/>
        <v>0</v>
      </c>
      <c r="S97" s="282">
        <f t="shared" si="7"/>
        <v>0</v>
      </c>
      <c r="T97" s="282">
        <f t="shared" si="8"/>
        <v>1</v>
      </c>
      <c r="U97" s="282">
        <f t="shared" si="11"/>
        <v>34</v>
      </c>
      <c r="V97" s="282">
        <f t="shared" si="9"/>
        <v>34</v>
      </c>
      <c r="W97" s="61"/>
      <c r="X97" s="61"/>
      <c r="Y97" s="61"/>
      <c r="Z97" s="61"/>
    </row>
    <row r="98" ht="15.75" customHeight="1">
      <c r="A98" s="282" t="str">
        <f>Questions!$A98</f>
        <v>CHNG-03</v>
      </c>
      <c r="B98" s="282" t="str">
        <f t="shared" si="1"/>
        <v>CHNG</v>
      </c>
      <c r="C98" s="282" t="str">
        <f>VLOOKUP($A98,Questions!$A$3:$L$333,2,0)&amp;""</f>
        <v>Do you have an implemented system configuration management process (e.g.,secure "gold" images, etc.)?*</v>
      </c>
      <c r="D98" s="282" t="str">
        <f>VLOOKUP($A98,Questions!$A$3:$L$333,11,0)&amp;""</f>
        <v/>
      </c>
      <c r="E98" s="282" t="str">
        <f>VLOOKUP($A98,Questions!$A$3:$L$333,12,0)&amp;""</f>
        <v>Organization</v>
      </c>
      <c r="F98" s="282" t="str">
        <f>VLOOKUP($A98,'Institution Evaluation'!$A$56:$K$346,3,0)&amp;""</f>
        <v>Yes</v>
      </c>
      <c r="G98" s="282" t="str">
        <f>VLOOKUP($A98,'Institution Evaluation'!$A$56:$K$346,7,0)&amp;""</f>
        <v>Yes</v>
      </c>
      <c r="H98" s="282" t="str">
        <f>VLOOKUP($A98,'Institution Evaluation'!$A$56:$K$346,8,0)&amp;""</f>
        <v/>
      </c>
      <c r="I98" s="282" t="str">
        <f>VLOOKUP($A98,'Institution Evaluation'!$A$56:$K$346,9,0)&amp;""</f>
        <v>Critical Importance</v>
      </c>
      <c r="J98" s="282" t="str">
        <f>VLOOKUP($A98,'Institution Evaluation'!$A$56:$K$346,10,0)&amp;""</f>
        <v/>
      </c>
      <c r="K98" s="282">
        <f t="shared" si="2"/>
        <v>20</v>
      </c>
      <c r="L98" s="282">
        <f>IF($E98="Not Scored", "N/A",IF(AND($D98='Auto Responses'!$J$27,$H98=""),"N/A",IF(AND($D98='Auto Responses'!$J$27,$H98='Auto Responses'!$J$7),1,IF(AND($D98='Auto Responses'!$J$27,$H98='Auto Responses'!$J$8),0,IF(OR($F98=$G98,$H98='Auto Responses'!$J$7),1,0)))))</f>
        <v>1</v>
      </c>
      <c r="M98" s="282" t="str">
        <f>VLOOKUP($A98,'Institution Evaluation'!$A$56:$K$346,10,0)&amp;""</f>
        <v/>
      </c>
      <c r="N98" s="282">
        <f t="shared" si="3"/>
        <v>1</v>
      </c>
      <c r="O98" s="282">
        <f t="shared" si="17"/>
        <v>20</v>
      </c>
      <c r="P98" s="282">
        <f t="shared" si="5"/>
        <v>20</v>
      </c>
      <c r="Q98" s="282">
        <f t="shared" si="6"/>
        <v>0</v>
      </c>
      <c r="R98" s="282">
        <f t="shared" si="10"/>
        <v>0</v>
      </c>
      <c r="S98" s="282">
        <f t="shared" si="7"/>
        <v>0</v>
      </c>
      <c r="T98" s="282">
        <f t="shared" si="8"/>
        <v>1</v>
      </c>
      <c r="U98" s="282">
        <f t="shared" si="11"/>
        <v>35</v>
      </c>
      <c r="V98" s="282">
        <f t="shared" si="9"/>
        <v>35</v>
      </c>
      <c r="W98" s="61"/>
      <c r="X98" s="61"/>
      <c r="Y98" s="61"/>
      <c r="Z98" s="61"/>
    </row>
    <row r="99" ht="15.75" customHeight="1">
      <c r="A99" s="282" t="str">
        <f>Questions!$A99</f>
        <v>CHNG-04</v>
      </c>
      <c r="B99" s="282" t="str">
        <f t="shared" si="1"/>
        <v>CHNG</v>
      </c>
      <c r="C99" s="282" t="str">
        <f>VLOOKUP($A99,Questions!$A$3:$L$333,2,0)&amp;""</f>
        <v>Do you have a documented change management process?</v>
      </c>
      <c r="D99" s="282" t="str">
        <f>VLOOKUP($A99,Questions!$A$3:$L$333,11,0)&amp;""</f>
        <v/>
      </c>
      <c r="E99" s="282" t="str">
        <f>VLOOKUP($A99,Questions!$A$3:$L$333,12,0)&amp;""</f>
        <v>Organization</v>
      </c>
      <c r="F99" s="282" t="str">
        <f>VLOOKUP($A99,'Institution Evaluation'!$A$56:$K$346,3,0)&amp;""</f>
        <v>Yes</v>
      </c>
      <c r="G99" s="282" t="str">
        <f>VLOOKUP($A99,'Institution Evaluation'!$A$56:$K$346,7,0)&amp;""</f>
        <v>Yes</v>
      </c>
      <c r="H99" s="282" t="str">
        <f>VLOOKUP($A99,'Institution Evaluation'!$A$56:$K$346,8,0)&amp;""</f>
        <v/>
      </c>
      <c r="I99" s="282" t="str">
        <f>VLOOKUP($A99,'Institution Evaluation'!$A$56:$K$346,9,0)&amp;""</f>
        <v>Standard Importance</v>
      </c>
      <c r="J99" s="282" t="str">
        <f>VLOOKUP($A99,'Institution Evaluation'!$A$56:$K$346,10,0)&amp;""</f>
        <v/>
      </c>
      <c r="K99" s="282">
        <f t="shared" si="2"/>
        <v>10</v>
      </c>
      <c r="L99" s="282">
        <f>IF($E99="Not Scored", "N/A",IF(AND($D99='Auto Responses'!$J$27,$H99=""),"N/A",IF(AND($D99='Auto Responses'!$J$27,$H99='Auto Responses'!$J$7),1,IF(AND($D99='Auto Responses'!$J$27,$H99='Auto Responses'!$J$8),0,IF(OR($F99=$G99,$H99='Auto Responses'!$J$7),1,0)))))</f>
        <v>1</v>
      </c>
      <c r="M99" s="282" t="str">
        <f>VLOOKUP($A99,'Institution Evaluation'!$A$56:$K$346,10,0)&amp;""</f>
        <v/>
      </c>
      <c r="N99" s="282">
        <f t="shared" si="3"/>
        <v>0</v>
      </c>
      <c r="O99" s="282">
        <f t="shared" ref="O99:O134" si="18">IF($E99="Not Scored","N/A",IF($J99="",$K99,IF($J99="Minor Importance",5,IF($J99="Standard Importance",10,IF($J99="Critical Importance",20,0)))))</f>
        <v>10</v>
      </c>
      <c r="P99" s="282">
        <f t="shared" si="5"/>
        <v>10</v>
      </c>
      <c r="Q99" s="282">
        <f t="shared" si="6"/>
        <v>0</v>
      </c>
      <c r="R99" s="282">
        <f t="shared" si="10"/>
        <v>0</v>
      </c>
      <c r="S99" s="282">
        <f t="shared" si="7"/>
        <v>0</v>
      </c>
      <c r="T99" s="282">
        <f t="shared" si="8"/>
        <v>0</v>
      </c>
      <c r="U99" s="282">
        <f t="shared" si="11"/>
        <v>35</v>
      </c>
      <c r="V99" s="282">
        <f t="shared" si="9"/>
        <v>0</v>
      </c>
      <c r="W99" s="61"/>
      <c r="X99" s="61"/>
      <c r="Y99" s="61"/>
      <c r="Z99" s="61"/>
    </row>
    <row r="100" ht="15.75" customHeight="1">
      <c r="A100" s="282" t="str">
        <f>Questions!$A100</f>
        <v>CHNG-05</v>
      </c>
      <c r="B100" s="282" t="str">
        <f t="shared" si="1"/>
        <v>CHNG</v>
      </c>
      <c r="C100" s="282" t="str">
        <f>VLOOKUP($A100,Questions!$A$3:$L$333,2,0)&amp;""</f>
        <v>Does your change management process minimally include authorization, impact analysis, testing, and validation before moving changes to production?</v>
      </c>
      <c r="D100" s="282" t="str">
        <f>VLOOKUP($A100,Questions!$A$3:$L$333,11,0)&amp;""</f>
        <v/>
      </c>
      <c r="E100" s="282" t="str">
        <f>VLOOKUP($A100,Questions!$A$3:$L$333,12,0)&amp;""</f>
        <v>Organization</v>
      </c>
      <c r="F100" s="282" t="str">
        <f>VLOOKUP($A100,'Institution Evaluation'!$A$56:$K$346,3,0)&amp;""</f>
        <v>Yes</v>
      </c>
      <c r="G100" s="282" t="str">
        <f>VLOOKUP($A100,'Institution Evaluation'!$A$56:$K$346,7,0)&amp;""</f>
        <v>Yes</v>
      </c>
      <c r="H100" s="282" t="str">
        <f>VLOOKUP($A100,'Institution Evaluation'!$A$56:$K$346,8,0)&amp;""</f>
        <v/>
      </c>
      <c r="I100" s="282" t="str">
        <f>VLOOKUP($A100,'Institution Evaluation'!$A$56:$K$346,9,0)&amp;""</f>
        <v>Standard Importance</v>
      </c>
      <c r="J100" s="282" t="str">
        <f>VLOOKUP($A100,'Institution Evaluation'!$A$56:$K$346,10,0)&amp;""</f>
        <v/>
      </c>
      <c r="K100" s="282">
        <f t="shared" si="2"/>
        <v>10</v>
      </c>
      <c r="L100" s="282">
        <f>IF($E100="Not Scored", "N/A",IF(AND($D100='Auto Responses'!$J$27,$H100=""),"N/A",IF(AND($D100='Auto Responses'!$J$27,$H100='Auto Responses'!$J$7),1,IF(AND($D100='Auto Responses'!$J$27,$H100='Auto Responses'!$J$8),0,IF(OR($F100=$G100,$H100='Auto Responses'!$J$7),1,0)))))</f>
        <v>1</v>
      </c>
      <c r="M100" s="282" t="str">
        <f>VLOOKUP($A100,'Institution Evaluation'!$A$56:$K$346,10,0)&amp;""</f>
        <v/>
      </c>
      <c r="N100" s="282">
        <f t="shared" si="3"/>
        <v>0</v>
      </c>
      <c r="O100" s="282">
        <f t="shared" si="18"/>
        <v>10</v>
      </c>
      <c r="P100" s="282">
        <f t="shared" si="5"/>
        <v>10</v>
      </c>
      <c r="Q100" s="282">
        <f t="shared" si="6"/>
        <v>0</v>
      </c>
      <c r="R100" s="282">
        <f t="shared" si="10"/>
        <v>0</v>
      </c>
      <c r="S100" s="282">
        <f t="shared" si="7"/>
        <v>0</v>
      </c>
      <c r="T100" s="282">
        <f t="shared" si="8"/>
        <v>0</v>
      </c>
      <c r="U100" s="282">
        <f t="shared" si="11"/>
        <v>35</v>
      </c>
      <c r="V100" s="282">
        <f t="shared" si="9"/>
        <v>0</v>
      </c>
      <c r="W100" s="61"/>
      <c r="X100" s="61"/>
      <c r="Y100" s="61"/>
      <c r="Z100" s="61"/>
    </row>
    <row r="101" ht="15.75" customHeight="1">
      <c r="A101" s="282" t="str">
        <f>Questions!$A101</f>
        <v>CHNG-06</v>
      </c>
      <c r="B101" s="282" t="str">
        <f t="shared" si="1"/>
        <v>CHNG</v>
      </c>
      <c r="C101" s="282" t="str">
        <f>VLOOKUP($A101,Questions!$A$3:$L$333,2,0)&amp;""</f>
        <v>Does your change management process verify that all required third-party libraries and dependencies are still supported with each major change?</v>
      </c>
      <c r="D101" s="282" t="str">
        <f>VLOOKUP($A101,Questions!$A$3:$L$333,11,0)&amp;""</f>
        <v/>
      </c>
      <c r="E101" s="282" t="str">
        <f>VLOOKUP($A101,Questions!$A$3:$L$333,12,0)&amp;""</f>
        <v>Organization</v>
      </c>
      <c r="F101" s="282" t="str">
        <f>VLOOKUP($A101,'Institution Evaluation'!$A$56:$K$346,3,0)&amp;""</f>
        <v>Yes</v>
      </c>
      <c r="G101" s="282" t="str">
        <f>VLOOKUP($A101,'Institution Evaluation'!$A$56:$K$346,7,0)&amp;""</f>
        <v>Yes</v>
      </c>
      <c r="H101" s="282" t="str">
        <f>VLOOKUP($A101,'Institution Evaluation'!$A$56:$K$346,8,0)&amp;""</f>
        <v/>
      </c>
      <c r="I101" s="282" t="str">
        <f>VLOOKUP($A101,'Institution Evaluation'!$A$56:$K$346,9,0)&amp;""</f>
        <v>Standard Importance</v>
      </c>
      <c r="J101" s="282" t="str">
        <f>VLOOKUP($A101,'Institution Evaluation'!$A$56:$K$346,10,0)&amp;""</f>
        <v/>
      </c>
      <c r="K101" s="282">
        <f t="shared" si="2"/>
        <v>10</v>
      </c>
      <c r="L101" s="282">
        <f>IF($E101="Not Scored", "N/A",IF(AND($D101='Auto Responses'!$J$27,$H101=""),"N/A",IF(AND($D101='Auto Responses'!$J$27,$H101='Auto Responses'!$J$7),1,IF(AND($D101='Auto Responses'!$J$27,$H101='Auto Responses'!$J$8),0,IF(OR($F101=$G101,$H101='Auto Responses'!$J$7),1,0)))))</f>
        <v>1</v>
      </c>
      <c r="M101" s="282" t="str">
        <f>VLOOKUP($A101,'Institution Evaluation'!$A$56:$K$346,10,0)&amp;""</f>
        <v/>
      </c>
      <c r="N101" s="282">
        <f t="shared" si="3"/>
        <v>0</v>
      </c>
      <c r="O101" s="282">
        <f t="shared" si="18"/>
        <v>10</v>
      </c>
      <c r="P101" s="282">
        <f t="shared" si="5"/>
        <v>10</v>
      </c>
      <c r="Q101" s="282">
        <f t="shared" si="6"/>
        <v>0</v>
      </c>
      <c r="R101" s="282">
        <f t="shared" si="10"/>
        <v>0</v>
      </c>
      <c r="S101" s="282">
        <f t="shared" si="7"/>
        <v>0</v>
      </c>
      <c r="T101" s="282">
        <f t="shared" si="8"/>
        <v>0</v>
      </c>
      <c r="U101" s="282">
        <f t="shared" si="11"/>
        <v>35</v>
      </c>
      <c r="V101" s="282">
        <f t="shared" si="9"/>
        <v>0</v>
      </c>
      <c r="W101" s="61"/>
      <c r="X101" s="61"/>
      <c r="Y101" s="61"/>
      <c r="Z101" s="61"/>
    </row>
    <row r="102" ht="15.75" customHeight="1">
      <c r="A102" s="282" t="str">
        <f>Questions!$A102</f>
        <v>CHNG-07</v>
      </c>
      <c r="B102" s="282" t="str">
        <f t="shared" si="1"/>
        <v>CHNG</v>
      </c>
      <c r="C102" s="282" t="str">
        <f>VLOOKUP($A102,Questions!$A$3:$L$333,2,0)&amp;""</f>
        <v>Do you have policy and procedure, currently implemented, managing how critical patches are applied to all systems and applications?</v>
      </c>
      <c r="D102" s="282" t="str">
        <f>VLOOKUP($A102,Questions!$A$3:$L$333,11,0)&amp;""</f>
        <v/>
      </c>
      <c r="E102" s="282" t="str">
        <f>VLOOKUP($A102,Questions!$A$3:$L$333,12,0)&amp;""</f>
        <v>Organization</v>
      </c>
      <c r="F102" s="282" t="str">
        <f>VLOOKUP($A102,'Institution Evaluation'!$A$56:$K$346,3,0)&amp;""</f>
        <v>Yes</v>
      </c>
      <c r="G102" s="282" t="str">
        <f>VLOOKUP($A102,'Institution Evaluation'!$A$56:$K$346,7,0)&amp;""</f>
        <v>Yes</v>
      </c>
      <c r="H102" s="282" t="str">
        <f>VLOOKUP($A102,'Institution Evaluation'!$A$56:$K$346,8,0)&amp;""</f>
        <v/>
      </c>
      <c r="I102" s="282" t="str">
        <f>VLOOKUP($A102,'Institution Evaluation'!$A$56:$K$346,9,0)&amp;""</f>
        <v>Standard Importance</v>
      </c>
      <c r="J102" s="282" t="str">
        <f>VLOOKUP($A102,'Institution Evaluation'!$A$56:$K$346,10,0)&amp;""</f>
        <v/>
      </c>
      <c r="K102" s="282">
        <f t="shared" si="2"/>
        <v>10</v>
      </c>
      <c r="L102" s="282">
        <f>IF($E102="Not Scored", "N/A",IF(AND($D102='Auto Responses'!$J$27,$H102=""),"N/A",IF(AND($D102='Auto Responses'!$J$27,$H102='Auto Responses'!$J$7),1,IF(AND($D102='Auto Responses'!$J$27,$H102='Auto Responses'!$J$8),0,IF(OR($F102=$G102,$H102='Auto Responses'!$J$7),1,0)))))</f>
        <v>1</v>
      </c>
      <c r="M102" s="282" t="str">
        <f>VLOOKUP($A102,'Institution Evaluation'!$A$56:$K$346,10,0)&amp;""</f>
        <v/>
      </c>
      <c r="N102" s="282">
        <f t="shared" si="3"/>
        <v>0</v>
      </c>
      <c r="O102" s="282">
        <f t="shared" si="18"/>
        <v>10</v>
      </c>
      <c r="P102" s="282">
        <f t="shared" si="5"/>
        <v>10</v>
      </c>
      <c r="Q102" s="282">
        <f t="shared" si="6"/>
        <v>0</v>
      </c>
      <c r="R102" s="282">
        <f t="shared" si="10"/>
        <v>0</v>
      </c>
      <c r="S102" s="282">
        <f t="shared" si="7"/>
        <v>0</v>
      </c>
      <c r="T102" s="282">
        <f t="shared" si="8"/>
        <v>0</v>
      </c>
      <c r="U102" s="282">
        <f t="shared" si="11"/>
        <v>35</v>
      </c>
      <c r="V102" s="282">
        <f t="shared" si="9"/>
        <v>0</v>
      </c>
      <c r="W102" s="61"/>
      <c r="X102" s="61"/>
      <c r="Y102" s="61"/>
      <c r="Z102" s="61"/>
    </row>
    <row r="103" ht="15.75" customHeight="1">
      <c r="A103" s="282" t="str">
        <f>Questions!$A103</f>
        <v>CHNG-08</v>
      </c>
      <c r="B103" s="282" t="str">
        <f t="shared" si="1"/>
        <v>CHNG</v>
      </c>
      <c r="C103" s="282" t="str">
        <f>VLOOKUP($A103,Questions!$A$3:$L$333,2,0)&amp;""</f>
        <v>Have you implemented policies and procedures that guide how security risks are mitigated until patches can be applied?</v>
      </c>
      <c r="D103" s="282" t="str">
        <f>VLOOKUP($A103,Questions!$A$3:$L$333,11,0)&amp;""</f>
        <v/>
      </c>
      <c r="E103" s="282" t="str">
        <f>VLOOKUP($A103,Questions!$A$3:$L$333,12,0)&amp;""</f>
        <v>Organization</v>
      </c>
      <c r="F103" s="282" t="str">
        <f>VLOOKUP($A103,'Institution Evaluation'!$A$56:$K$346,3,0)&amp;""</f>
        <v>Yes</v>
      </c>
      <c r="G103" s="282" t="str">
        <f>VLOOKUP($A103,'Institution Evaluation'!$A$56:$K$346,7,0)&amp;""</f>
        <v>Yes</v>
      </c>
      <c r="H103" s="282" t="str">
        <f>VLOOKUP($A103,'Institution Evaluation'!$A$56:$K$346,8,0)&amp;""</f>
        <v/>
      </c>
      <c r="I103" s="282" t="str">
        <f>VLOOKUP($A103,'Institution Evaluation'!$A$56:$K$346,9,0)&amp;""</f>
        <v>Standard Importance</v>
      </c>
      <c r="J103" s="282" t="str">
        <f>VLOOKUP($A103,'Institution Evaluation'!$A$56:$K$346,10,0)&amp;""</f>
        <v/>
      </c>
      <c r="K103" s="282">
        <f t="shared" si="2"/>
        <v>10</v>
      </c>
      <c r="L103" s="282">
        <f>IF($E103="Not Scored", "N/A",IF(AND($D103='Auto Responses'!$J$27,$H103=""),"N/A",IF(AND($D103='Auto Responses'!$J$27,$H103='Auto Responses'!$J$7),1,IF(AND($D103='Auto Responses'!$J$27,$H103='Auto Responses'!$J$8),0,IF(OR($F103=$G103,$H103='Auto Responses'!$J$7),1,0)))))</f>
        <v>1</v>
      </c>
      <c r="M103" s="282" t="str">
        <f>VLOOKUP($A103,'Institution Evaluation'!$A$56:$K$346,10,0)&amp;""</f>
        <v/>
      </c>
      <c r="N103" s="282">
        <f t="shared" si="3"/>
        <v>0</v>
      </c>
      <c r="O103" s="282">
        <f t="shared" si="18"/>
        <v>10</v>
      </c>
      <c r="P103" s="282">
        <f t="shared" si="5"/>
        <v>10</v>
      </c>
      <c r="Q103" s="282">
        <f t="shared" si="6"/>
        <v>0</v>
      </c>
      <c r="R103" s="282">
        <f t="shared" si="10"/>
        <v>0</v>
      </c>
      <c r="S103" s="282">
        <f t="shared" si="7"/>
        <v>0</v>
      </c>
      <c r="T103" s="282">
        <f t="shared" si="8"/>
        <v>0</v>
      </c>
      <c r="U103" s="282">
        <f t="shared" si="11"/>
        <v>35</v>
      </c>
      <c r="V103" s="282">
        <f t="shared" si="9"/>
        <v>0</v>
      </c>
      <c r="W103" s="61"/>
      <c r="X103" s="61"/>
      <c r="Y103" s="61"/>
      <c r="Z103" s="61"/>
    </row>
    <row r="104" ht="15.75" customHeight="1">
      <c r="A104" s="282" t="str">
        <f>Questions!$A104</f>
        <v>CHNG-09</v>
      </c>
      <c r="B104" s="282" t="str">
        <f t="shared" si="1"/>
        <v>CHNG</v>
      </c>
      <c r="C104" s="282" t="str">
        <f>VLOOKUP($A104,Questions!$A$3:$L$333,2,0)&amp;""</f>
        <v>Do clients have the option to not participate in or postpone an upgrade to a new release?</v>
      </c>
      <c r="D104" s="282" t="str">
        <f>VLOOKUP($A104,Questions!$A$3:$L$333,11,0)&amp;""</f>
        <v/>
      </c>
      <c r="E104" s="282" t="str">
        <f>VLOOKUP($A104,Questions!$A$3:$L$333,12,0)&amp;""</f>
        <v>Organization</v>
      </c>
      <c r="F104" s="282" t="str">
        <f>VLOOKUP($A104,'Institution Evaluation'!$A$56:$K$346,3,0)&amp;""</f>
        <v>No</v>
      </c>
      <c r="G104" s="282" t="str">
        <f>VLOOKUP($A104,'Institution Evaluation'!$A$56:$K$346,7,0)&amp;""</f>
        <v>Yes</v>
      </c>
      <c r="H104" s="282" t="str">
        <f>VLOOKUP($A104,'Institution Evaluation'!$A$56:$K$346,8,0)&amp;""</f>
        <v/>
      </c>
      <c r="I104" s="282" t="str">
        <f>VLOOKUP($A104,'Institution Evaluation'!$A$56:$K$346,9,0)&amp;""</f>
        <v>Minor Importance</v>
      </c>
      <c r="J104" s="282" t="str">
        <f>VLOOKUP($A104,'Institution Evaluation'!$A$56:$K$346,10,0)&amp;""</f>
        <v/>
      </c>
      <c r="K104" s="282">
        <f t="shared" si="2"/>
        <v>5</v>
      </c>
      <c r="L104" s="282">
        <f>IF($E104="Not Scored", "N/A",IF(AND($D104='Auto Responses'!$J$27,$H104=""),"N/A",IF(AND($D104='Auto Responses'!$J$27,$H104='Auto Responses'!$J$7),1,IF(AND($D104='Auto Responses'!$J$27,$H104='Auto Responses'!$J$8),0,IF(OR($F104=$G104,$H104='Auto Responses'!$J$7),1,0)))))</f>
        <v>0</v>
      </c>
      <c r="M104" s="282" t="str">
        <f>VLOOKUP($A104,'Institution Evaluation'!$A$56:$K$346,10,0)&amp;""</f>
        <v/>
      </c>
      <c r="N104" s="282">
        <f t="shared" si="3"/>
        <v>0</v>
      </c>
      <c r="O104" s="282">
        <f t="shared" si="18"/>
        <v>5</v>
      </c>
      <c r="P104" s="282">
        <f t="shared" si="5"/>
        <v>0</v>
      </c>
      <c r="Q104" s="282">
        <f t="shared" si="6"/>
        <v>0</v>
      </c>
      <c r="R104" s="282">
        <f t="shared" si="10"/>
        <v>0</v>
      </c>
      <c r="S104" s="282">
        <f t="shared" si="7"/>
        <v>0</v>
      </c>
      <c r="T104" s="282">
        <f t="shared" si="8"/>
        <v>0</v>
      </c>
      <c r="U104" s="282">
        <f t="shared" si="11"/>
        <v>35</v>
      </c>
      <c r="V104" s="282">
        <f t="shared" si="9"/>
        <v>0</v>
      </c>
      <c r="W104" s="61"/>
      <c r="X104" s="61"/>
      <c r="Y104" s="61"/>
      <c r="Z104" s="61"/>
    </row>
    <row r="105" ht="15.75" customHeight="1">
      <c r="A105" s="282" t="str">
        <f>Questions!$A105</f>
        <v>CHNG-10</v>
      </c>
      <c r="B105" s="282" t="str">
        <f t="shared" si="1"/>
        <v>CHNG</v>
      </c>
      <c r="C105" s="282" t="str">
        <f>VLOOKUP($A105,Questions!$A$3:$L$333,2,0)&amp;""</f>
        <v>Do you have a fully implemented solution support strategy that defines how many concurrent versions you support?</v>
      </c>
      <c r="D105" s="282" t="str">
        <f>VLOOKUP($A105,Questions!$A$3:$L$333,11,0)&amp;""</f>
        <v/>
      </c>
      <c r="E105" s="282" t="str">
        <f>VLOOKUP($A105,Questions!$A$3:$L$333,12,0)&amp;""</f>
        <v>Organization</v>
      </c>
      <c r="F105" s="282" t="str">
        <f>VLOOKUP($A105,'Institution Evaluation'!$A$56:$K$346,3,0)&amp;""</f>
        <v>No</v>
      </c>
      <c r="G105" s="282" t="str">
        <f>VLOOKUP($A105,'Institution Evaluation'!$A$56:$K$346,7,0)&amp;""</f>
        <v>Yes</v>
      </c>
      <c r="H105" s="282" t="str">
        <f>VLOOKUP($A105,'Institution Evaluation'!$A$56:$K$346,8,0)&amp;""</f>
        <v/>
      </c>
      <c r="I105" s="282" t="str">
        <f>VLOOKUP($A105,'Institution Evaluation'!$A$56:$K$346,9,0)&amp;""</f>
        <v>Minor Importance</v>
      </c>
      <c r="J105" s="282" t="str">
        <f>VLOOKUP($A105,'Institution Evaluation'!$A$56:$K$346,10,0)&amp;""</f>
        <v/>
      </c>
      <c r="K105" s="282">
        <f t="shared" si="2"/>
        <v>5</v>
      </c>
      <c r="L105" s="282">
        <f>IF($E105="Not Scored", "N/A",IF(AND($D105='Auto Responses'!$J$27,$H105=""),"N/A",IF(AND($D105='Auto Responses'!$J$27,$H105='Auto Responses'!$J$7),1,IF(AND($D105='Auto Responses'!$J$27,$H105='Auto Responses'!$J$8),0,IF(OR($F105=$G105,$H105='Auto Responses'!$J$7),1,0)))))</f>
        <v>0</v>
      </c>
      <c r="M105" s="282" t="str">
        <f>VLOOKUP($A105,'Institution Evaluation'!$A$56:$K$346,10,0)&amp;""</f>
        <v/>
      </c>
      <c r="N105" s="282">
        <f t="shared" si="3"/>
        <v>0</v>
      </c>
      <c r="O105" s="282">
        <f t="shared" si="18"/>
        <v>5</v>
      </c>
      <c r="P105" s="282">
        <f t="shared" si="5"/>
        <v>0</v>
      </c>
      <c r="Q105" s="282">
        <f t="shared" si="6"/>
        <v>0</v>
      </c>
      <c r="R105" s="282">
        <f t="shared" si="10"/>
        <v>0</v>
      </c>
      <c r="S105" s="282">
        <f t="shared" si="7"/>
        <v>0</v>
      </c>
      <c r="T105" s="282">
        <f t="shared" si="8"/>
        <v>0</v>
      </c>
      <c r="U105" s="282">
        <f t="shared" si="11"/>
        <v>35</v>
      </c>
      <c r="V105" s="282">
        <f t="shared" si="9"/>
        <v>0</v>
      </c>
      <c r="W105" s="61"/>
      <c r="X105" s="61"/>
      <c r="Y105" s="61"/>
      <c r="Z105" s="61"/>
    </row>
    <row r="106" ht="15.75" customHeight="1">
      <c r="A106" s="282" t="str">
        <f>Questions!$A106</f>
        <v>CHNG-11</v>
      </c>
      <c r="B106" s="282" t="str">
        <f t="shared" si="1"/>
        <v>CHNG</v>
      </c>
      <c r="C106" s="282" t="str">
        <f>VLOOKUP($A106,Questions!$A$3:$L$333,2,0)&amp;""</f>
        <v>Do you have a release schedule for product updates?</v>
      </c>
      <c r="D106" s="282" t="str">
        <f>VLOOKUP($A106,Questions!$A$3:$L$333,11,0)&amp;""</f>
        <v/>
      </c>
      <c r="E106" s="282" t="str">
        <f>VLOOKUP($A106,Questions!$A$3:$L$333,12,0)&amp;""</f>
        <v>Organization</v>
      </c>
      <c r="F106" s="282" t="str">
        <f>VLOOKUP($A106,'Institution Evaluation'!$A$56:$K$346,3,0)&amp;""</f>
        <v>Yes</v>
      </c>
      <c r="G106" s="282" t="str">
        <f>VLOOKUP($A106,'Institution Evaluation'!$A$56:$K$346,7,0)&amp;""</f>
        <v>Yes</v>
      </c>
      <c r="H106" s="282" t="str">
        <f>VLOOKUP($A106,'Institution Evaluation'!$A$56:$K$346,8,0)&amp;""</f>
        <v/>
      </c>
      <c r="I106" s="282" t="str">
        <f>VLOOKUP($A106,'Institution Evaluation'!$A$56:$K$346,9,0)&amp;""</f>
        <v>Minor Importance</v>
      </c>
      <c r="J106" s="282" t="str">
        <f>VLOOKUP($A106,'Institution Evaluation'!$A$56:$K$346,10,0)&amp;""</f>
        <v/>
      </c>
      <c r="K106" s="282">
        <f t="shared" si="2"/>
        <v>5</v>
      </c>
      <c r="L106" s="282">
        <f>IF($E106="Not Scored", "N/A",IF(AND($D106='Auto Responses'!$J$27,$H106=""),"N/A",IF(AND($D106='Auto Responses'!$J$27,$H106='Auto Responses'!$J$7),1,IF(AND($D106='Auto Responses'!$J$27,$H106='Auto Responses'!$J$8),0,IF(OR($F106=$G106,$H106='Auto Responses'!$J$7),1,0)))))</f>
        <v>1</v>
      </c>
      <c r="M106" s="282" t="str">
        <f>VLOOKUP($A106,'Institution Evaluation'!$A$56:$K$346,10,0)&amp;""</f>
        <v/>
      </c>
      <c r="N106" s="282">
        <f t="shared" si="3"/>
        <v>0</v>
      </c>
      <c r="O106" s="282">
        <f t="shared" si="18"/>
        <v>5</v>
      </c>
      <c r="P106" s="282">
        <f t="shared" si="5"/>
        <v>5</v>
      </c>
      <c r="Q106" s="282">
        <f t="shared" si="6"/>
        <v>0</v>
      </c>
      <c r="R106" s="282">
        <f t="shared" si="10"/>
        <v>0</v>
      </c>
      <c r="S106" s="282">
        <f t="shared" si="7"/>
        <v>0</v>
      </c>
      <c r="T106" s="282">
        <f t="shared" si="8"/>
        <v>0</v>
      </c>
      <c r="U106" s="282">
        <f t="shared" si="11"/>
        <v>35</v>
      </c>
      <c r="V106" s="282">
        <f t="shared" si="9"/>
        <v>0</v>
      </c>
      <c r="W106" s="61"/>
      <c r="X106" s="61"/>
      <c r="Y106" s="61"/>
      <c r="Z106" s="61"/>
    </row>
    <row r="107" ht="15.75" customHeight="1">
      <c r="A107" s="282" t="str">
        <f>Questions!$A107</f>
        <v>CHNG-12</v>
      </c>
      <c r="B107" s="282" t="str">
        <f t="shared" si="1"/>
        <v>CHNG</v>
      </c>
      <c r="C107" s="282" t="str">
        <f>VLOOKUP($A107,Questions!$A$3:$L$333,2,0)&amp;""</f>
        <v>Do you have a technology roadmap, for at least the next two years, for enhancements and bug fixes for the solution being assessed?</v>
      </c>
      <c r="D107" s="282" t="str">
        <f>VLOOKUP($A107,Questions!$A$3:$L$333,11,0)&amp;""</f>
        <v/>
      </c>
      <c r="E107" s="282" t="str">
        <f>VLOOKUP($A107,Questions!$A$3:$L$333,12,0)&amp;""</f>
        <v>Organization</v>
      </c>
      <c r="F107" s="282" t="str">
        <f>VLOOKUP($A107,'Institution Evaluation'!$A$56:$K$346,3,0)&amp;""</f>
        <v>Yes</v>
      </c>
      <c r="G107" s="282" t="str">
        <f>VLOOKUP($A107,'Institution Evaluation'!$A$56:$K$346,7,0)&amp;""</f>
        <v>Yes</v>
      </c>
      <c r="H107" s="282" t="str">
        <f>VLOOKUP($A107,'Institution Evaluation'!$A$56:$K$346,8,0)&amp;""</f>
        <v/>
      </c>
      <c r="I107" s="282" t="str">
        <f>VLOOKUP($A107,'Institution Evaluation'!$A$56:$K$346,9,0)&amp;""</f>
        <v>Minor Importance</v>
      </c>
      <c r="J107" s="282" t="str">
        <f>VLOOKUP($A107,'Institution Evaluation'!$A$56:$K$346,10,0)&amp;""</f>
        <v/>
      </c>
      <c r="K107" s="282">
        <f t="shared" si="2"/>
        <v>5</v>
      </c>
      <c r="L107" s="282">
        <f>IF($E107="Not Scored", "N/A",IF(AND($D107='Auto Responses'!$J$27,$H107=""),"N/A",IF(AND($D107='Auto Responses'!$J$27,$H107='Auto Responses'!$J$7),1,IF(AND($D107='Auto Responses'!$J$27,$H107='Auto Responses'!$J$8),0,IF(OR($F107=$G107,$H107='Auto Responses'!$J$7),1,0)))))</f>
        <v>1</v>
      </c>
      <c r="M107" s="282" t="str">
        <f>VLOOKUP($A107,'Institution Evaluation'!$A$56:$K$346,10,0)&amp;""</f>
        <v/>
      </c>
      <c r="N107" s="282">
        <f t="shared" si="3"/>
        <v>0</v>
      </c>
      <c r="O107" s="282">
        <f t="shared" si="18"/>
        <v>5</v>
      </c>
      <c r="P107" s="282">
        <f t="shared" si="5"/>
        <v>5</v>
      </c>
      <c r="Q107" s="282">
        <f t="shared" si="6"/>
        <v>0</v>
      </c>
      <c r="R107" s="282">
        <f t="shared" si="10"/>
        <v>0</v>
      </c>
      <c r="S107" s="282">
        <f t="shared" si="7"/>
        <v>0</v>
      </c>
      <c r="T107" s="282">
        <f t="shared" si="8"/>
        <v>0</v>
      </c>
      <c r="U107" s="282">
        <f t="shared" si="11"/>
        <v>35</v>
      </c>
      <c r="V107" s="282">
        <f t="shared" si="9"/>
        <v>0</v>
      </c>
      <c r="W107" s="61"/>
      <c r="X107" s="61"/>
      <c r="Y107" s="61"/>
      <c r="Z107" s="61"/>
    </row>
    <row r="108" ht="15.75" customHeight="1">
      <c r="A108" s="282" t="str">
        <f>Questions!$A108</f>
        <v>CHNG-13</v>
      </c>
      <c r="B108" s="282" t="str">
        <f t="shared" si="1"/>
        <v>CHNG</v>
      </c>
      <c r="C108" s="282" t="str">
        <f>VLOOKUP($A108,Questions!$A$3:$L$333,2,0)&amp;""</f>
        <v>Can solution updates be completed without institutional involvement (i.e., technically or organizationally)?</v>
      </c>
      <c r="D108" s="282" t="str">
        <f>VLOOKUP($A108,Questions!$A$3:$L$333,11,0)&amp;""</f>
        <v/>
      </c>
      <c r="E108" s="282" t="str">
        <f>VLOOKUP($A108,Questions!$A$3:$L$333,12,0)&amp;""</f>
        <v>Organization</v>
      </c>
      <c r="F108" s="282" t="str">
        <f>VLOOKUP($A108,'Institution Evaluation'!$A$56:$K$346,3,0)&amp;""</f>
        <v>Yes</v>
      </c>
      <c r="G108" s="282" t="str">
        <f>VLOOKUP($A108,'Institution Evaluation'!$A$56:$K$346,7,0)&amp;""</f>
        <v>Yes</v>
      </c>
      <c r="H108" s="282" t="str">
        <f>VLOOKUP($A108,'Institution Evaluation'!$A$56:$K$346,8,0)&amp;""</f>
        <v/>
      </c>
      <c r="I108" s="282" t="str">
        <f>VLOOKUP($A108,'Institution Evaluation'!$A$56:$K$346,9,0)&amp;""</f>
        <v>Minor Importance</v>
      </c>
      <c r="J108" s="282" t="str">
        <f>VLOOKUP($A108,'Institution Evaluation'!$A$56:$K$346,10,0)&amp;""</f>
        <v/>
      </c>
      <c r="K108" s="282">
        <f t="shared" si="2"/>
        <v>5</v>
      </c>
      <c r="L108" s="282">
        <f>IF($E108="Not Scored", "N/A",IF(AND($D108='Auto Responses'!$J$27,$H108=""),"N/A",IF(AND($D108='Auto Responses'!$J$27,$H108='Auto Responses'!$J$7),1,IF(AND($D108='Auto Responses'!$J$27,$H108='Auto Responses'!$J$8),0,IF(OR($F108=$G108,$H108='Auto Responses'!$J$7),1,0)))))</f>
        <v>1</v>
      </c>
      <c r="M108" s="282" t="str">
        <f>VLOOKUP($A108,'Institution Evaluation'!$A$56:$K$346,10,0)&amp;""</f>
        <v/>
      </c>
      <c r="N108" s="282">
        <f t="shared" si="3"/>
        <v>0</v>
      </c>
      <c r="O108" s="282">
        <f t="shared" si="18"/>
        <v>5</v>
      </c>
      <c r="P108" s="282">
        <f t="shared" si="5"/>
        <v>5</v>
      </c>
      <c r="Q108" s="282">
        <f t="shared" si="6"/>
        <v>0</v>
      </c>
      <c r="R108" s="282">
        <f t="shared" si="10"/>
        <v>0</v>
      </c>
      <c r="S108" s="282">
        <f t="shared" si="7"/>
        <v>0</v>
      </c>
      <c r="T108" s="282">
        <f t="shared" si="8"/>
        <v>0</v>
      </c>
      <c r="U108" s="282">
        <f t="shared" si="11"/>
        <v>35</v>
      </c>
      <c r="V108" s="282">
        <f t="shared" si="9"/>
        <v>0</v>
      </c>
      <c r="W108" s="61"/>
      <c r="X108" s="61"/>
      <c r="Y108" s="61"/>
      <c r="Z108" s="61"/>
    </row>
    <row r="109" ht="15.75" customHeight="1">
      <c r="A109" s="282" t="str">
        <f>Questions!$A109</f>
        <v>CHNG-14</v>
      </c>
      <c r="B109" s="282" t="str">
        <f t="shared" si="1"/>
        <v>CHNG</v>
      </c>
      <c r="C109" s="282" t="str">
        <f>VLOOKUP($A109,Questions!$A$3:$L$333,2,0)&amp;""</f>
        <v>Are upgrades or system changes installed during off-peak hours or in a manner that does not impact the customer?</v>
      </c>
      <c r="D109" s="282" t="str">
        <f>VLOOKUP($A109,Questions!$A$3:$L$333,11,0)&amp;""</f>
        <v/>
      </c>
      <c r="E109" s="282" t="str">
        <f>VLOOKUP($A109,Questions!$A$3:$L$333,12,0)&amp;""</f>
        <v>Organization</v>
      </c>
      <c r="F109" s="282" t="str">
        <f>VLOOKUP($A109,'Institution Evaluation'!$A$56:$K$346,3,0)&amp;""</f>
        <v>Yes</v>
      </c>
      <c r="G109" s="282" t="str">
        <f>VLOOKUP($A109,'Institution Evaluation'!$A$56:$K$346,7,0)&amp;""</f>
        <v>Yes</v>
      </c>
      <c r="H109" s="282" t="str">
        <f>VLOOKUP($A109,'Institution Evaluation'!$A$56:$K$346,8,0)&amp;""</f>
        <v/>
      </c>
      <c r="I109" s="282" t="str">
        <f>VLOOKUP($A109,'Institution Evaluation'!$A$56:$K$346,9,0)&amp;""</f>
        <v>Minor Importance</v>
      </c>
      <c r="J109" s="282" t="str">
        <f>VLOOKUP($A109,'Institution Evaluation'!$A$56:$K$346,10,0)&amp;""</f>
        <v/>
      </c>
      <c r="K109" s="282">
        <f t="shared" si="2"/>
        <v>5</v>
      </c>
      <c r="L109" s="282">
        <f>IF($E109="Not Scored", "N/A",IF(AND($D109='Auto Responses'!$J$27,$H109=""),"N/A",IF(AND($D109='Auto Responses'!$J$27,$H109='Auto Responses'!$J$7),1,IF(AND($D109='Auto Responses'!$J$27,$H109='Auto Responses'!$J$8),0,IF(OR($F109=$G109,$H109='Auto Responses'!$J$7),1,0)))))</f>
        <v>1</v>
      </c>
      <c r="M109" s="282" t="str">
        <f>VLOOKUP($A109,'Institution Evaluation'!$A$56:$K$346,10,0)&amp;""</f>
        <v/>
      </c>
      <c r="N109" s="282">
        <f t="shared" si="3"/>
        <v>0</v>
      </c>
      <c r="O109" s="282">
        <f t="shared" si="18"/>
        <v>5</v>
      </c>
      <c r="P109" s="282">
        <f t="shared" si="5"/>
        <v>5</v>
      </c>
      <c r="Q109" s="282">
        <f t="shared" si="6"/>
        <v>0</v>
      </c>
      <c r="R109" s="282">
        <f t="shared" si="10"/>
        <v>0</v>
      </c>
      <c r="S109" s="282">
        <f t="shared" si="7"/>
        <v>0</v>
      </c>
      <c r="T109" s="282">
        <f t="shared" si="8"/>
        <v>0</v>
      </c>
      <c r="U109" s="282">
        <f t="shared" si="11"/>
        <v>35</v>
      </c>
      <c r="V109" s="282">
        <f t="shared" si="9"/>
        <v>0</v>
      </c>
      <c r="W109" s="61"/>
      <c r="X109" s="61"/>
      <c r="Y109" s="61"/>
      <c r="Z109" s="61"/>
    </row>
    <row r="110" ht="15.75" customHeight="1">
      <c r="A110" s="282" t="str">
        <f>Questions!$A110</f>
        <v>CHNG-15</v>
      </c>
      <c r="B110" s="282" t="str">
        <f t="shared" si="1"/>
        <v>CHNG</v>
      </c>
      <c r="C110" s="282" t="str">
        <f>VLOOKUP($A110,Questions!$A$3:$L$333,2,0)&amp;""</f>
        <v>Do procedures exist to provide that emergency changes are documented and authorized (including after-the-fact approval)?</v>
      </c>
      <c r="D110" s="282" t="str">
        <f>VLOOKUP($A110,Questions!$A$3:$L$333,11,0)&amp;""</f>
        <v/>
      </c>
      <c r="E110" s="282" t="str">
        <f>VLOOKUP($A110,Questions!$A$3:$L$333,12,0)&amp;""</f>
        <v>Organization</v>
      </c>
      <c r="F110" s="282" t="str">
        <f>VLOOKUP($A110,'Institution Evaluation'!$A$56:$K$346,3,0)&amp;""</f>
        <v>Yes</v>
      </c>
      <c r="G110" s="282" t="str">
        <f>VLOOKUP($A110,'Institution Evaluation'!$A$56:$K$346,7,0)&amp;""</f>
        <v>Yes</v>
      </c>
      <c r="H110" s="282" t="str">
        <f>VLOOKUP($A110,'Institution Evaluation'!$A$56:$K$346,8,0)&amp;""</f>
        <v/>
      </c>
      <c r="I110" s="282" t="str">
        <f>VLOOKUP($A110,'Institution Evaluation'!$A$56:$K$346,9,0)&amp;""</f>
        <v>Minor Importance</v>
      </c>
      <c r="J110" s="282" t="str">
        <f>VLOOKUP($A110,'Institution Evaluation'!$A$56:$K$346,10,0)&amp;""</f>
        <v/>
      </c>
      <c r="K110" s="282">
        <f t="shared" si="2"/>
        <v>5</v>
      </c>
      <c r="L110" s="282">
        <f>IF($E110="Not Scored", "N/A",IF(AND($D110='Auto Responses'!$J$27,$H110=""),"N/A",IF(AND($D110='Auto Responses'!$J$27,$H110='Auto Responses'!$J$7),1,IF(AND($D110='Auto Responses'!$J$27,$H110='Auto Responses'!$J$8),0,IF(OR($F110=$G110,$H110='Auto Responses'!$J$7),1,0)))))</f>
        <v>1</v>
      </c>
      <c r="M110" s="282" t="str">
        <f>VLOOKUP($A110,'Institution Evaluation'!$A$56:$K$346,10,0)&amp;""</f>
        <v/>
      </c>
      <c r="N110" s="282">
        <f t="shared" si="3"/>
        <v>0</v>
      </c>
      <c r="O110" s="282">
        <f t="shared" si="18"/>
        <v>5</v>
      </c>
      <c r="P110" s="282">
        <f t="shared" si="5"/>
        <v>5</v>
      </c>
      <c r="Q110" s="282">
        <f t="shared" si="6"/>
        <v>0</v>
      </c>
      <c r="R110" s="282">
        <f t="shared" si="10"/>
        <v>0</v>
      </c>
      <c r="S110" s="282">
        <f t="shared" si="7"/>
        <v>0</v>
      </c>
      <c r="T110" s="282">
        <f t="shared" si="8"/>
        <v>0</v>
      </c>
      <c r="U110" s="282">
        <f t="shared" si="11"/>
        <v>35</v>
      </c>
      <c r="V110" s="282">
        <f t="shared" si="9"/>
        <v>0</v>
      </c>
      <c r="W110" s="61"/>
      <c r="X110" s="61"/>
      <c r="Y110" s="61"/>
      <c r="Z110" s="61"/>
    </row>
    <row r="111" ht="15.75" customHeight="1">
      <c r="A111" s="282" t="str">
        <f>Questions!$A111</f>
        <v>CHNG-16</v>
      </c>
      <c r="B111" s="282" t="str">
        <f t="shared" si="1"/>
        <v>CHNG</v>
      </c>
      <c r="C111" s="282" t="str">
        <f>VLOOKUP($A111,Questions!$A$3:$L$333,2,0)&amp;""</f>
        <v>Do you have a systems management and configuration strategy that encompasses servers, appliances, cloud services, applications, and mobile devices (company and employee owned)?</v>
      </c>
      <c r="D111" s="282" t="str">
        <f>VLOOKUP($A111,Questions!$A$3:$L$333,11,0)&amp;""</f>
        <v/>
      </c>
      <c r="E111" s="282" t="str">
        <f>VLOOKUP($A111,Questions!$A$3:$L$333,12,0)&amp;""</f>
        <v>Organization</v>
      </c>
      <c r="F111" s="282" t="str">
        <f>VLOOKUP($A111,'Institution Evaluation'!$A$56:$K$346,3,0)&amp;""</f>
        <v>Yes</v>
      </c>
      <c r="G111" s="282" t="str">
        <f>VLOOKUP($A111,'Institution Evaluation'!$A$56:$K$346,7,0)&amp;""</f>
        <v>Yes</v>
      </c>
      <c r="H111" s="282" t="str">
        <f>VLOOKUP($A111,'Institution Evaluation'!$A$56:$K$346,8,0)&amp;""</f>
        <v/>
      </c>
      <c r="I111" s="282" t="str">
        <f>VLOOKUP($A111,'Institution Evaluation'!$A$56:$K$346,9,0)&amp;""</f>
        <v>Minor Importance</v>
      </c>
      <c r="J111" s="282" t="str">
        <f>VLOOKUP($A111,'Institution Evaluation'!$A$56:$K$346,10,0)&amp;""</f>
        <v/>
      </c>
      <c r="K111" s="282">
        <f t="shared" si="2"/>
        <v>5</v>
      </c>
      <c r="L111" s="282">
        <f>IF($E111="Not Scored", "N/A",IF(AND($D111='Auto Responses'!$J$27,$H111=""),"N/A",IF(AND($D111='Auto Responses'!$J$27,$H111='Auto Responses'!$J$7),1,IF(AND($D111='Auto Responses'!$J$27,$H111='Auto Responses'!$J$8),0,IF(OR($F111=$G111,$H111='Auto Responses'!$J$7),1,0)))))</f>
        <v>1</v>
      </c>
      <c r="M111" s="282" t="str">
        <f>VLOOKUP($A111,'Institution Evaluation'!$A$56:$K$346,10,0)&amp;""</f>
        <v/>
      </c>
      <c r="N111" s="282">
        <f t="shared" si="3"/>
        <v>0</v>
      </c>
      <c r="O111" s="282">
        <f t="shared" si="18"/>
        <v>5</v>
      </c>
      <c r="P111" s="282">
        <f t="shared" si="5"/>
        <v>5</v>
      </c>
      <c r="Q111" s="282">
        <f t="shared" si="6"/>
        <v>0</v>
      </c>
      <c r="R111" s="282">
        <f t="shared" si="10"/>
        <v>0</v>
      </c>
      <c r="S111" s="282">
        <f t="shared" si="7"/>
        <v>0</v>
      </c>
      <c r="T111" s="282">
        <f t="shared" si="8"/>
        <v>0</v>
      </c>
      <c r="U111" s="282">
        <f t="shared" si="11"/>
        <v>35</v>
      </c>
      <c r="V111" s="282">
        <f t="shared" si="9"/>
        <v>0</v>
      </c>
      <c r="W111" s="61"/>
      <c r="X111" s="61"/>
      <c r="Y111" s="61"/>
      <c r="Z111" s="61"/>
    </row>
    <row r="112" ht="15.75" customHeight="1">
      <c r="A112" s="282" t="str">
        <f>Questions!$A112</f>
        <v>DATA-01</v>
      </c>
      <c r="B112" s="282" t="str">
        <f t="shared" si="1"/>
        <v>DATA</v>
      </c>
      <c r="C112" s="282" t="str">
        <f>VLOOKUP($A112,Questions!$A$3:$L$333,2,0)&amp;""</f>
        <v>Will the institution's data be stored on any devices (database servers, file servers, SAN, NAS, etc.) configured with non-RFC 1918/4193 (i.e., publicly routable) IP addresses?*</v>
      </c>
      <c r="D112" s="282" t="str">
        <f>VLOOKUP($A112,Questions!$A$3:$L$333,11,0)&amp;""</f>
        <v/>
      </c>
      <c r="E112" s="282" t="str">
        <f>VLOOKUP($A112,Questions!$A$3:$L$333,12,0)&amp;""</f>
        <v>Product</v>
      </c>
      <c r="F112" s="282" t="str">
        <f>VLOOKUP($A112,'Institution Evaluation'!$A$56:$K$346,3,0)&amp;""</f>
        <v>No</v>
      </c>
      <c r="G112" s="282" t="str">
        <f>VLOOKUP($A112,'Institution Evaluation'!$A$56:$K$346,7,0)&amp;""</f>
        <v>No</v>
      </c>
      <c r="H112" s="282" t="str">
        <f>VLOOKUP($A112,'Institution Evaluation'!$A$56:$K$346,8,0)&amp;""</f>
        <v/>
      </c>
      <c r="I112" s="282" t="str">
        <f>VLOOKUP($A112,'Institution Evaluation'!$A$56:$K$346,9,0)&amp;""</f>
        <v>Critical Importance</v>
      </c>
      <c r="J112" s="282" t="str">
        <f>VLOOKUP($A112,'Institution Evaluation'!$A$56:$K$346,10,0)&amp;""</f>
        <v/>
      </c>
      <c r="K112" s="282">
        <f t="shared" si="2"/>
        <v>20</v>
      </c>
      <c r="L112" s="282">
        <f>IF($E112="Not Scored", "N/A",IF(AND($D112='Auto Responses'!$J$27,$H112=""),"N/A",IF(AND($D112='Auto Responses'!$J$27,$H112='Auto Responses'!$J$7),1,IF(AND($D112='Auto Responses'!$J$27,$H112='Auto Responses'!$J$8),0,IF(OR($F112=$G112,$H112='Auto Responses'!$J$7),1,0)))))</f>
        <v>1</v>
      </c>
      <c r="M112" s="282" t="str">
        <f>VLOOKUP($A112,'Institution Evaluation'!$A$56:$K$346,10,0)&amp;""</f>
        <v/>
      </c>
      <c r="N112" s="282">
        <f t="shared" si="3"/>
        <v>1</v>
      </c>
      <c r="O112" s="282">
        <f t="shared" si="18"/>
        <v>20</v>
      </c>
      <c r="P112" s="282">
        <f t="shared" si="5"/>
        <v>20</v>
      </c>
      <c r="Q112" s="282">
        <f t="shared" si="6"/>
        <v>0</v>
      </c>
      <c r="R112" s="282">
        <f t="shared" si="10"/>
        <v>0</v>
      </c>
      <c r="S112" s="282">
        <f t="shared" si="7"/>
        <v>0</v>
      </c>
      <c r="T112" s="282">
        <f t="shared" si="8"/>
        <v>1</v>
      </c>
      <c r="U112" s="282">
        <f t="shared" si="11"/>
        <v>36</v>
      </c>
      <c r="V112" s="282">
        <f t="shared" si="9"/>
        <v>36</v>
      </c>
      <c r="W112" s="61"/>
      <c r="X112" s="61"/>
      <c r="Y112" s="61"/>
      <c r="Z112" s="61"/>
    </row>
    <row r="113" ht="15.75" customHeight="1">
      <c r="A113" s="282" t="str">
        <f>Questions!$A113</f>
        <v>DATA-02</v>
      </c>
      <c r="B113" s="282" t="str">
        <f t="shared" si="1"/>
        <v>DATA</v>
      </c>
      <c r="C113" s="282" t="str">
        <f>VLOOKUP($A113,Questions!$A$3:$L$333,2,0)&amp;""</f>
        <v>Is the transport of sensitive data encrypted using security protocols/algorithms (e.g., system-to-client)?*</v>
      </c>
      <c r="D113" s="282" t="str">
        <f>VLOOKUP($A113,Questions!$A$3:$L$333,11,0)&amp;""</f>
        <v/>
      </c>
      <c r="E113" s="282" t="str">
        <f>VLOOKUP($A113,Questions!$A$3:$L$333,12,0)&amp;""</f>
        <v>Product</v>
      </c>
      <c r="F113" s="282" t="str">
        <f>VLOOKUP($A113,'Institution Evaluation'!$A$56:$K$346,3,0)&amp;""</f>
        <v>Yes</v>
      </c>
      <c r="G113" s="282" t="str">
        <f>VLOOKUP($A113,'Institution Evaluation'!$A$56:$K$346,7,0)&amp;""</f>
        <v>Yes</v>
      </c>
      <c r="H113" s="282" t="str">
        <f>VLOOKUP($A113,'Institution Evaluation'!$A$56:$K$346,8,0)&amp;""</f>
        <v/>
      </c>
      <c r="I113" s="282" t="str">
        <f>VLOOKUP($A113,'Institution Evaluation'!$A$56:$K$346,9,0)&amp;""</f>
        <v>Critical Importance</v>
      </c>
      <c r="J113" s="282" t="str">
        <f>VLOOKUP($A113,'Institution Evaluation'!$A$56:$K$346,10,0)&amp;""</f>
        <v/>
      </c>
      <c r="K113" s="282">
        <f t="shared" si="2"/>
        <v>20</v>
      </c>
      <c r="L113" s="282">
        <f>IF($E113="Not Scored", "N/A",IF(AND($D113='Auto Responses'!$J$27,$H113=""),"N/A",IF(AND($D113='Auto Responses'!$J$27,$H113='Auto Responses'!$J$7),1,IF(AND($D113='Auto Responses'!$J$27,$H113='Auto Responses'!$J$8),0,IF(OR($F113=$G113,$H113='Auto Responses'!$J$7),1,0)))))</f>
        <v>1</v>
      </c>
      <c r="M113" s="282" t="str">
        <f>VLOOKUP($A113,'Institution Evaluation'!$A$56:$K$346,10,0)&amp;""</f>
        <v/>
      </c>
      <c r="N113" s="282">
        <f t="shared" si="3"/>
        <v>1</v>
      </c>
      <c r="O113" s="282">
        <f t="shared" si="18"/>
        <v>20</v>
      </c>
      <c r="P113" s="282">
        <f t="shared" si="5"/>
        <v>20</v>
      </c>
      <c r="Q113" s="282">
        <f t="shared" si="6"/>
        <v>0</v>
      </c>
      <c r="R113" s="282">
        <f t="shared" si="10"/>
        <v>0</v>
      </c>
      <c r="S113" s="282">
        <f t="shared" si="7"/>
        <v>0</v>
      </c>
      <c r="T113" s="282">
        <f t="shared" si="8"/>
        <v>1</v>
      </c>
      <c r="U113" s="282">
        <f t="shared" si="11"/>
        <v>37</v>
      </c>
      <c r="V113" s="282">
        <f t="shared" si="9"/>
        <v>37</v>
      </c>
      <c r="W113" s="61"/>
      <c r="X113" s="61"/>
      <c r="Y113" s="61"/>
      <c r="Z113" s="61"/>
    </row>
    <row r="114" ht="15.75" customHeight="1">
      <c r="A114" s="282" t="str">
        <f>Questions!$A114</f>
        <v>DATA-03</v>
      </c>
      <c r="B114" s="282" t="str">
        <f t="shared" si="1"/>
        <v>DATA</v>
      </c>
      <c r="C114" s="282" t="str">
        <f>VLOOKUP($A114,Questions!$A$3:$L$333,2,0)&amp;""</f>
        <v>Is the storage of sensitive data encrypted using security protocols/algorithms (e.g., disk encryption, at-rest, files, and within a running database)?*</v>
      </c>
      <c r="D114" s="282" t="str">
        <f>VLOOKUP($A114,Questions!$A$3:$L$333,11,0)&amp;""</f>
        <v/>
      </c>
      <c r="E114" s="282" t="str">
        <f>VLOOKUP($A114,Questions!$A$3:$L$333,12,0)&amp;""</f>
        <v>Product</v>
      </c>
      <c r="F114" s="282" t="str">
        <f>VLOOKUP($A114,'Institution Evaluation'!$A$56:$K$346,3,0)&amp;""</f>
        <v>Yes</v>
      </c>
      <c r="G114" s="282" t="str">
        <f>VLOOKUP($A114,'Institution Evaluation'!$A$56:$K$346,7,0)&amp;""</f>
        <v>Yes</v>
      </c>
      <c r="H114" s="282" t="str">
        <f>VLOOKUP($A114,'Institution Evaluation'!$A$56:$K$346,8,0)&amp;""</f>
        <v/>
      </c>
      <c r="I114" s="282" t="str">
        <f>VLOOKUP($A114,'Institution Evaluation'!$A$56:$K$346,9,0)&amp;""</f>
        <v>Critical Importance</v>
      </c>
      <c r="J114" s="282" t="str">
        <f>VLOOKUP($A114,'Institution Evaluation'!$A$56:$K$346,10,0)&amp;""</f>
        <v/>
      </c>
      <c r="K114" s="282">
        <f t="shared" si="2"/>
        <v>20</v>
      </c>
      <c r="L114" s="282">
        <f>IF($E114="Not Scored", "N/A",IF(AND($D114='Auto Responses'!$J$27,$H114=""),"N/A",IF(AND($D114='Auto Responses'!$J$27,$H114='Auto Responses'!$J$7),1,IF(AND($D114='Auto Responses'!$J$27,$H114='Auto Responses'!$J$8),0,IF(OR($F114=$G114,$H114='Auto Responses'!$J$7),1,0)))))</f>
        <v>1</v>
      </c>
      <c r="M114" s="282" t="str">
        <f>VLOOKUP($A114,'Institution Evaluation'!$A$56:$K$346,10,0)&amp;""</f>
        <v/>
      </c>
      <c r="N114" s="282">
        <f t="shared" si="3"/>
        <v>1</v>
      </c>
      <c r="O114" s="282">
        <f t="shared" si="18"/>
        <v>20</v>
      </c>
      <c r="P114" s="282">
        <f t="shared" si="5"/>
        <v>20</v>
      </c>
      <c r="Q114" s="282">
        <f t="shared" si="6"/>
        <v>0</v>
      </c>
      <c r="R114" s="282">
        <f t="shared" si="10"/>
        <v>0</v>
      </c>
      <c r="S114" s="282">
        <f t="shared" si="7"/>
        <v>0</v>
      </c>
      <c r="T114" s="282">
        <f t="shared" si="8"/>
        <v>1</v>
      </c>
      <c r="U114" s="282">
        <f t="shared" si="11"/>
        <v>38</v>
      </c>
      <c r="V114" s="282">
        <f t="shared" si="9"/>
        <v>38</v>
      </c>
      <c r="W114" s="61"/>
      <c r="X114" s="61"/>
      <c r="Y114" s="61"/>
      <c r="Z114" s="61"/>
    </row>
    <row r="115" ht="15.75" customHeight="1">
      <c r="A115" s="282" t="str">
        <f>Questions!$A115</f>
        <v>DATA-04</v>
      </c>
      <c r="B115" s="282" t="str">
        <f t="shared" si="1"/>
        <v>DATA</v>
      </c>
      <c r="C115" s="282" t="str">
        <f>VLOOKUP($A115,Questions!$A$3:$L$333,2,0)&amp;""</f>
        <v>Do all cryptographic modules in use in your solution conform to the Federal Information Processing Standards (FIPS PUB 140-2 or 140-3)?*</v>
      </c>
      <c r="D115" s="282" t="str">
        <f>VLOOKUP($A115,Questions!$A$3:$L$333,11,0)&amp;""</f>
        <v/>
      </c>
      <c r="E115" s="282" t="str">
        <f>VLOOKUP($A115,Questions!$A$3:$L$333,12,0)&amp;""</f>
        <v>Product</v>
      </c>
      <c r="F115" s="282" t="str">
        <f>VLOOKUP($A115,'Institution Evaluation'!$A$56:$K$346,3,0)&amp;""</f>
        <v>Yes</v>
      </c>
      <c r="G115" s="282" t="str">
        <f>VLOOKUP($A115,'Institution Evaluation'!$A$56:$K$346,7,0)&amp;""</f>
        <v>Yes</v>
      </c>
      <c r="H115" s="282" t="str">
        <f>VLOOKUP($A115,'Institution Evaluation'!$A$56:$K$346,8,0)&amp;""</f>
        <v/>
      </c>
      <c r="I115" s="282" t="str">
        <f>VLOOKUP($A115,'Institution Evaluation'!$A$56:$K$346,9,0)&amp;""</f>
        <v>Critical Importance</v>
      </c>
      <c r="J115" s="282" t="str">
        <f>VLOOKUP($A115,'Institution Evaluation'!$A$56:$K$346,10,0)&amp;""</f>
        <v/>
      </c>
      <c r="K115" s="282">
        <f t="shared" si="2"/>
        <v>20</v>
      </c>
      <c r="L115" s="282">
        <f>IF($E115="Not Scored", "N/A",IF(AND($D115='Auto Responses'!$J$27,$H115=""),"N/A",IF(AND($D115='Auto Responses'!$J$27,$H115='Auto Responses'!$J$7),1,IF(AND($D115='Auto Responses'!$J$27,$H115='Auto Responses'!$J$8),0,IF(OR($F115=$G115,$H115='Auto Responses'!$J$7),1,0)))))</f>
        <v>1</v>
      </c>
      <c r="M115" s="282" t="str">
        <f>VLOOKUP($A115,'Institution Evaluation'!$A$56:$K$346,10,0)&amp;""</f>
        <v/>
      </c>
      <c r="N115" s="282">
        <f t="shared" si="3"/>
        <v>1</v>
      </c>
      <c r="O115" s="282">
        <f t="shared" si="18"/>
        <v>20</v>
      </c>
      <c r="P115" s="282">
        <f t="shared" si="5"/>
        <v>20</v>
      </c>
      <c r="Q115" s="282">
        <f t="shared" si="6"/>
        <v>0</v>
      </c>
      <c r="R115" s="282">
        <f t="shared" si="10"/>
        <v>0</v>
      </c>
      <c r="S115" s="282">
        <f t="shared" si="7"/>
        <v>0</v>
      </c>
      <c r="T115" s="282">
        <f t="shared" si="8"/>
        <v>1</v>
      </c>
      <c r="U115" s="282">
        <f t="shared" si="11"/>
        <v>39</v>
      </c>
      <c r="V115" s="282">
        <f t="shared" si="9"/>
        <v>39</v>
      </c>
      <c r="W115" s="61"/>
      <c r="X115" s="61"/>
      <c r="Y115" s="61"/>
      <c r="Z115" s="61"/>
    </row>
    <row r="116" ht="15.75" customHeight="1">
      <c r="A116" s="282" t="str">
        <f>Questions!$A116</f>
        <v>DATA-05</v>
      </c>
      <c r="B116" s="282" t="str">
        <f t="shared" si="1"/>
        <v>DATA</v>
      </c>
      <c r="C116" s="282" t="str">
        <f>VLOOKUP($A116,Questions!$A$3:$L$333,2,0)&amp;""</f>
        <v>Will the institution's data be available within the system for a period of time at the completion of this contract?*</v>
      </c>
      <c r="D116" s="282" t="str">
        <f>VLOOKUP($A116,Questions!$A$3:$L$333,11,0)&amp;""</f>
        <v/>
      </c>
      <c r="E116" s="282" t="str">
        <f>VLOOKUP($A116,Questions!$A$3:$L$333,12,0)&amp;""</f>
        <v>Product</v>
      </c>
      <c r="F116" s="282" t="str">
        <f>VLOOKUP($A116,'Institution Evaluation'!$A$56:$K$346,3,0)&amp;""</f>
        <v>Yes</v>
      </c>
      <c r="G116" s="282" t="str">
        <f>VLOOKUP($A116,'Institution Evaluation'!$A$56:$K$346,7,0)&amp;""</f>
        <v>Yes</v>
      </c>
      <c r="H116" s="282" t="str">
        <f>VLOOKUP($A116,'Institution Evaluation'!$A$56:$K$346,8,0)&amp;""</f>
        <v/>
      </c>
      <c r="I116" s="282" t="str">
        <f>VLOOKUP($A116,'Institution Evaluation'!$A$56:$K$346,9,0)&amp;""</f>
        <v>Critical Importance</v>
      </c>
      <c r="J116" s="282" t="str">
        <f>VLOOKUP($A116,'Institution Evaluation'!$A$56:$K$346,10,0)&amp;""</f>
        <v/>
      </c>
      <c r="K116" s="282">
        <f t="shared" si="2"/>
        <v>20</v>
      </c>
      <c r="L116" s="282">
        <f>IF($E116="Not Scored", "N/A",IF(AND($D116='Auto Responses'!$J$27,$H116=""),"N/A",IF(AND($D116='Auto Responses'!$J$27,$H116='Auto Responses'!$J$7),1,IF(AND($D116='Auto Responses'!$J$27,$H116='Auto Responses'!$J$8),0,IF(OR($F116=$G116,$H116='Auto Responses'!$J$7),1,0)))))</f>
        <v>1</v>
      </c>
      <c r="M116" s="282" t="str">
        <f>VLOOKUP($A116,'Institution Evaluation'!$A$56:$K$346,10,0)&amp;""</f>
        <v/>
      </c>
      <c r="N116" s="282">
        <f t="shared" si="3"/>
        <v>1</v>
      </c>
      <c r="O116" s="282">
        <f t="shared" si="18"/>
        <v>20</v>
      </c>
      <c r="P116" s="282">
        <f t="shared" si="5"/>
        <v>20</v>
      </c>
      <c r="Q116" s="282">
        <f t="shared" si="6"/>
        <v>0</v>
      </c>
      <c r="R116" s="282">
        <f t="shared" si="10"/>
        <v>0</v>
      </c>
      <c r="S116" s="282">
        <f t="shared" si="7"/>
        <v>0</v>
      </c>
      <c r="T116" s="282">
        <f t="shared" si="8"/>
        <v>1</v>
      </c>
      <c r="U116" s="282">
        <f t="shared" si="11"/>
        <v>40</v>
      </c>
      <c r="V116" s="282">
        <f t="shared" si="9"/>
        <v>40</v>
      </c>
      <c r="W116" s="61"/>
      <c r="X116" s="61"/>
      <c r="Y116" s="61"/>
      <c r="Z116" s="61"/>
    </row>
    <row r="117" ht="15.75" customHeight="1">
      <c r="A117" s="282" t="str">
        <f>Questions!$A117</f>
        <v>DATA-06</v>
      </c>
      <c r="B117" s="282" t="str">
        <f t="shared" si="1"/>
        <v>DATA</v>
      </c>
      <c r="C117" s="282" t="str">
        <f>VLOOKUP($A117,Questions!$A$3:$L$333,2,0)&amp;""</f>
        <v>Are ownership rights to all data, inputs, outputs, and metadata retained even through a provider acquisition or bankruptcy event?*</v>
      </c>
      <c r="D117" s="282" t="str">
        <f>VLOOKUP($A117,Questions!$A$3:$L$333,11,0)&amp;""</f>
        <v/>
      </c>
      <c r="E117" s="282" t="str">
        <f>VLOOKUP($A117,Questions!$A$3:$L$333,12,0)&amp;""</f>
        <v>Product</v>
      </c>
      <c r="F117" s="282" t="str">
        <f>VLOOKUP($A117,'Institution Evaluation'!$A$56:$K$346,3,0)&amp;""</f>
        <v>Yes</v>
      </c>
      <c r="G117" s="282" t="str">
        <f>VLOOKUP($A117,'Institution Evaluation'!$A$56:$K$346,7,0)&amp;""</f>
        <v>Yes</v>
      </c>
      <c r="H117" s="282" t="str">
        <f>VLOOKUP($A117,'Institution Evaluation'!$A$56:$K$346,8,0)&amp;""</f>
        <v/>
      </c>
      <c r="I117" s="282" t="str">
        <f>VLOOKUP($A117,'Institution Evaluation'!$A$56:$K$346,9,0)&amp;""</f>
        <v>Critical Importance</v>
      </c>
      <c r="J117" s="282" t="str">
        <f>VLOOKUP($A117,'Institution Evaluation'!$A$56:$K$346,10,0)&amp;""</f>
        <v/>
      </c>
      <c r="K117" s="282">
        <f t="shared" si="2"/>
        <v>20</v>
      </c>
      <c r="L117" s="282">
        <f>IF($E117="Not Scored", "N/A",IF(AND($D117='Auto Responses'!$J$27,$H117=""),"N/A",IF(AND($D117='Auto Responses'!$J$27,$H117='Auto Responses'!$J$7),1,IF(AND($D117='Auto Responses'!$J$27,$H117='Auto Responses'!$J$8),0,IF(OR($F117=$G117,$H117='Auto Responses'!$J$7),1,0)))))</f>
        <v>1</v>
      </c>
      <c r="M117" s="282" t="str">
        <f>VLOOKUP($A117,'Institution Evaluation'!$A$56:$K$346,10,0)&amp;""</f>
        <v/>
      </c>
      <c r="N117" s="282">
        <f t="shared" si="3"/>
        <v>1</v>
      </c>
      <c r="O117" s="282">
        <f t="shared" si="18"/>
        <v>20</v>
      </c>
      <c r="P117" s="282">
        <f t="shared" si="5"/>
        <v>20</v>
      </c>
      <c r="Q117" s="282">
        <f t="shared" si="6"/>
        <v>0</v>
      </c>
      <c r="R117" s="282">
        <f t="shared" si="10"/>
        <v>0</v>
      </c>
      <c r="S117" s="282">
        <f t="shared" si="7"/>
        <v>0</v>
      </c>
      <c r="T117" s="282">
        <f t="shared" si="8"/>
        <v>1</v>
      </c>
      <c r="U117" s="282">
        <f t="shared" si="11"/>
        <v>41</v>
      </c>
      <c r="V117" s="282">
        <f t="shared" si="9"/>
        <v>41</v>
      </c>
      <c r="W117" s="61"/>
      <c r="X117" s="61"/>
      <c r="Y117" s="61"/>
      <c r="Z117" s="61"/>
    </row>
    <row r="118" ht="15.75" customHeight="1">
      <c r="A118" s="282" t="str">
        <f>Questions!$A118</f>
        <v>DATA-07</v>
      </c>
      <c r="B118" s="282" t="str">
        <f t="shared" si="1"/>
        <v>DATA</v>
      </c>
      <c r="C118" s="282" t="str">
        <f>VLOOKUP($A118,Questions!$A$3:$L$333,2,0)&amp;""</f>
        <v>Do backups containing the institution's data ever leave the institution's data zone either physically or via network routing?*</v>
      </c>
      <c r="D118" s="282" t="str">
        <f>VLOOKUP($A118,Questions!$A$3:$L$333,11,0)&amp;""</f>
        <v/>
      </c>
      <c r="E118" s="282" t="str">
        <f>VLOOKUP($A118,Questions!$A$3:$L$333,12,0)&amp;""</f>
        <v>Product</v>
      </c>
      <c r="F118" s="282" t="str">
        <f>VLOOKUP($A118,'Institution Evaluation'!$A$56:$K$346,3,0)&amp;""</f>
        <v>No</v>
      </c>
      <c r="G118" s="282" t="str">
        <f>VLOOKUP($A118,'Institution Evaluation'!$A$56:$K$346,7,0)&amp;""</f>
        <v>No</v>
      </c>
      <c r="H118" s="282" t="str">
        <f>VLOOKUP($A118,'Institution Evaluation'!$A$56:$K$346,8,0)&amp;""</f>
        <v/>
      </c>
      <c r="I118" s="282" t="str">
        <f>VLOOKUP($A118,'Institution Evaluation'!$A$56:$K$346,9,0)&amp;""</f>
        <v>Critical Importance</v>
      </c>
      <c r="J118" s="282" t="str">
        <f>VLOOKUP($A118,'Institution Evaluation'!$A$56:$K$346,10,0)&amp;""</f>
        <v/>
      </c>
      <c r="K118" s="282">
        <f t="shared" si="2"/>
        <v>20</v>
      </c>
      <c r="L118" s="282">
        <f>IF($E118="Not Scored", "N/A",IF(AND($D118='Auto Responses'!$J$27,$H118=""),"N/A",IF(AND($D118='Auto Responses'!$J$27,$H118='Auto Responses'!$J$7),1,IF(AND($D118='Auto Responses'!$J$27,$H118='Auto Responses'!$J$8),0,IF(OR($F118=$G118,$H118='Auto Responses'!$J$7),1,0)))))</f>
        <v>1</v>
      </c>
      <c r="M118" s="282" t="str">
        <f>VLOOKUP($A118,'Institution Evaluation'!$A$56:$K$346,10,0)&amp;""</f>
        <v/>
      </c>
      <c r="N118" s="282">
        <f t="shared" si="3"/>
        <v>1</v>
      </c>
      <c r="O118" s="282">
        <f t="shared" si="18"/>
        <v>20</v>
      </c>
      <c r="P118" s="282">
        <f t="shared" si="5"/>
        <v>20</v>
      </c>
      <c r="Q118" s="282">
        <f t="shared" si="6"/>
        <v>0</v>
      </c>
      <c r="R118" s="282">
        <f t="shared" si="10"/>
        <v>0</v>
      </c>
      <c r="S118" s="282">
        <f t="shared" si="7"/>
        <v>0</v>
      </c>
      <c r="T118" s="282">
        <f t="shared" si="8"/>
        <v>1</v>
      </c>
      <c r="U118" s="282">
        <f t="shared" si="11"/>
        <v>42</v>
      </c>
      <c r="V118" s="282">
        <f t="shared" si="9"/>
        <v>42</v>
      </c>
      <c r="W118" s="61"/>
      <c r="X118" s="61"/>
      <c r="Y118" s="61"/>
      <c r="Z118" s="61"/>
    </row>
    <row r="119" ht="15.75" customHeight="1">
      <c r="A119" s="282" t="str">
        <f>Questions!$A119</f>
        <v>DATA-08</v>
      </c>
      <c r="B119" s="282" t="str">
        <f t="shared" si="1"/>
        <v>DATA</v>
      </c>
      <c r="C119" s="282" t="str">
        <f>VLOOKUP($A119,Questions!$A$3:$L$333,2,0)&amp;""</f>
        <v>Is media used for long-term retention of business data and archival purposes stored in a secure, environmentally protected area?*</v>
      </c>
      <c r="D119" s="282" t="str">
        <f>VLOOKUP($A119,Questions!$A$3:$L$333,11,0)&amp;""</f>
        <v/>
      </c>
      <c r="E119" s="282" t="str">
        <f>VLOOKUP($A119,Questions!$A$3:$L$333,12,0)&amp;""</f>
        <v>Product</v>
      </c>
      <c r="F119" s="282" t="str">
        <f>VLOOKUP($A119,'Institution Evaluation'!$A$56:$K$346,3,0)&amp;""</f>
        <v>Yes</v>
      </c>
      <c r="G119" s="282" t="str">
        <f>VLOOKUP($A119,'Institution Evaluation'!$A$56:$K$346,7,0)&amp;""</f>
        <v>Yes</v>
      </c>
      <c r="H119" s="282" t="str">
        <f>VLOOKUP($A119,'Institution Evaluation'!$A$56:$K$346,8,0)&amp;""</f>
        <v/>
      </c>
      <c r="I119" s="282" t="str">
        <f>VLOOKUP($A119,'Institution Evaluation'!$A$56:$K$346,9,0)&amp;""</f>
        <v>Critical Importance</v>
      </c>
      <c r="J119" s="282" t="str">
        <f>VLOOKUP($A119,'Institution Evaluation'!$A$56:$K$346,10,0)&amp;""</f>
        <v/>
      </c>
      <c r="K119" s="282">
        <f t="shared" si="2"/>
        <v>20</v>
      </c>
      <c r="L119" s="282">
        <f>IF($E119="Not Scored", "N/A",IF(AND($D119='Auto Responses'!$J$27,$H119=""),"N/A",IF(AND($D119='Auto Responses'!$J$27,$H119='Auto Responses'!$J$7),1,IF(AND($D119='Auto Responses'!$J$27,$H119='Auto Responses'!$J$8),0,IF(OR($F119=$G119,$H119='Auto Responses'!$J$7),1,0)))))</f>
        <v>1</v>
      </c>
      <c r="M119" s="282" t="str">
        <f>VLOOKUP($A119,'Institution Evaluation'!$A$56:$K$346,10,0)&amp;""</f>
        <v/>
      </c>
      <c r="N119" s="282">
        <f t="shared" si="3"/>
        <v>1</v>
      </c>
      <c r="O119" s="282">
        <f t="shared" si="18"/>
        <v>20</v>
      </c>
      <c r="P119" s="282">
        <f t="shared" si="5"/>
        <v>20</v>
      </c>
      <c r="Q119" s="282">
        <f t="shared" si="6"/>
        <v>0</v>
      </c>
      <c r="R119" s="282">
        <f t="shared" si="10"/>
        <v>0</v>
      </c>
      <c r="S119" s="282">
        <f t="shared" si="7"/>
        <v>0</v>
      </c>
      <c r="T119" s="282">
        <f t="shared" si="8"/>
        <v>1</v>
      </c>
      <c r="U119" s="282">
        <f t="shared" si="11"/>
        <v>43</v>
      </c>
      <c r="V119" s="282">
        <f t="shared" si="9"/>
        <v>43</v>
      </c>
      <c r="W119" s="61"/>
      <c r="X119" s="61"/>
      <c r="Y119" s="61"/>
      <c r="Z119" s="61"/>
    </row>
    <row r="120" ht="15.75" customHeight="1">
      <c r="A120" s="282" t="str">
        <f>Questions!$A120</f>
        <v>DATA-09</v>
      </c>
      <c r="B120" s="282" t="str">
        <f t="shared" si="1"/>
        <v>DATA</v>
      </c>
      <c r="C120" s="282" t="str">
        <f>VLOOKUP($A120,Questions!$A$3:$L$333,2,0)&amp;""</f>
        <v>At the completion of this contract, will data be returned to the institution and/or deleted from all your systems and archives?</v>
      </c>
      <c r="D120" s="282" t="str">
        <f>VLOOKUP($A120,Questions!$A$3:$L$333,11,0)&amp;""</f>
        <v/>
      </c>
      <c r="E120" s="282" t="str">
        <f>VLOOKUP($A120,Questions!$A$3:$L$333,12,0)&amp;""</f>
        <v>Product</v>
      </c>
      <c r="F120" s="282" t="str">
        <f>VLOOKUP($A120,'Institution Evaluation'!$A$56:$K$346,3,0)&amp;""</f>
        <v>Yes</v>
      </c>
      <c r="G120" s="282" t="str">
        <f>VLOOKUP($A120,'Institution Evaluation'!$A$56:$K$346,7,0)&amp;""</f>
        <v>Yes</v>
      </c>
      <c r="H120" s="282" t="str">
        <f>VLOOKUP($A120,'Institution Evaluation'!$A$56:$K$346,8,0)&amp;""</f>
        <v/>
      </c>
      <c r="I120" s="282" t="str">
        <f>VLOOKUP($A120,'Institution Evaluation'!$A$56:$K$346,9,0)&amp;""</f>
        <v>Standard Importance</v>
      </c>
      <c r="J120" s="282" t="str">
        <f>VLOOKUP($A120,'Institution Evaluation'!$A$56:$K$346,10,0)&amp;""</f>
        <v/>
      </c>
      <c r="K120" s="282">
        <f t="shared" si="2"/>
        <v>10</v>
      </c>
      <c r="L120" s="282">
        <f>IF($E120="Not Scored", "N/A",IF(AND($D120='Auto Responses'!$J$27,$H120=""),"N/A",IF(AND($D120='Auto Responses'!$J$27,$H120='Auto Responses'!$J$7),1,IF(AND($D120='Auto Responses'!$J$27,$H120='Auto Responses'!$J$8),0,IF(OR($F120=$G120,$H120='Auto Responses'!$J$7),1,0)))))</f>
        <v>1</v>
      </c>
      <c r="M120" s="282" t="str">
        <f>VLOOKUP($A120,'Institution Evaluation'!$A$56:$K$346,10,0)&amp;""</f>
        <v/>
      </c>
      <c r="N120" s="282">
        <f t="shared" si="3"/>
        <v>0</v>
      </c>
      <c r="O120" s="282">
        <f t="shared" si="18"/>
        <v>10</v>
      </c>
      <c r="P120" s="282">
        <f t="shared" si="5"/>
        <v>10</v>
      </c>
      <c r="Q120" s="282">
        <f t="shared" si="6"/>
        <v>0</v>
      </c>
      <c r="R120" s="282">
        <f t="shared" si="10"/>
        <v>0</v>
      </c>
      <c r="S120" s="282">
        <f t="shared" si="7"/>
        <v>0</v>
      </c>
      <c r="T120" s="282">
        <f t="shared" si="8"/>
        <v>0</v>
      </c>
      <c r="U120" s="282">
        <f t="shared" si="11"/>
        <v>43</v>
      </c>
      <c r="V120" s="282">
        <f t="shared" si="9"/>
        <v>0</v>
      </c>
      <c r="W120" s="61"/>
      <c r="X120" s="61"/>
      <c r="Y120" s="61"/>
      <c r="Z120" s="61"/>
    </row>
    <row r="121" ht="15.75" customHeight="1">
      <c r="A121" s="282" t="str">
        <f>Questions!$A121</f>
        <v>DATA-10</v>
      </c>
      <c r="B121" s="282" t="str">
        <f t="shared" si="1"/>
        <v>DATA</v>
      </c>
      <c r="C121" s="282" t="str">
        <f>VLOOKUP($A121,Questions!$A$3:$L$333,2,0)&amp;""</f>
        <v>Can the institution extract a full or partial backup of data?</v>
      </c>
      <c r="D121" s="282" t="str">
        <f>VLOOKUP($A121,Questions!$A$3:$L$333,11,0)&amp;""</f>
        <v/>
      </c>
      <c r="E121" s="282" t="str">
        <f>VLOOKUP($A121,Questions!$A$3:$L$333,12,0)&amp;""</f>
        <v>Product</v>
      </c>
      <c r="F121" s="282" t="str">
        <f>VLOOKUP($A121,'Institution Evaluation'!$A$56:$K$346,3,0)&amp;""</f>
        <v>Yes</v>
      </c>
      <c r="G121" s="282" t="str">
        <f>VLOOKUP($A121,'Institution Evaluation'!$A$56:$K$346,7,0)&amp;""</f>
        <v>Yes</v>
      </c>
      <c r="H121" s="282" t="str">
        <f>VLOOKUP($A121,'Institution Evaluation'!$A$56:$K$346,8,0)&amp;""</f>
        <v/>
      </c>
      <c r="I121" s="282" t="str">
        <f>VLOOKUP($A121,'Institution Evaluation'!$A$56:$K$346,9,0)&amp;""</f>
        <v>Standard Importance</v>
      </c>
      <c r="J121" s="282" t="str">
        <f>VLOOKUP($A121,'Institution Evaluation'!$A$56:$K$346,10,0)&amp;""</f>
        <v/>
      </c>
      <c r="K121" s="282">
        <f t="shared" si="2"/>
        <v>10</v>
      </c>
      <c r="L121" s="282">
        <f>IF($E121="Not Scored", "N/A",IF(AND($D121='Auto Responses'!$J$27,$H121=""),"N/A",IF(AND($D121='Auto Responses'!$J$27,$H121='Auto Responses'!$J$7),1,IF(AND($D121='Auto Responses'!$J$27,$H121='Auto Responses'!$J$8),0,IF(OR($F121=$G121,$H121='Auto Responses'!$J$7),1,0)))))</f>
        <v>1</v>
      </c>
      <c r="M121" s="282" t="str">
        <f>VLOOKUP($A121,'Institution Evaluation'!$A$56:$K$346,10,0)&amp;""</f>
        <v/>
      </c>
      <c r="N121" s="282">
        <f t="shared" si="3"/>
        <v>0</v>
      </c>
      <c r="O121" s="282">
        <f t="shared" si="18"/>
        <v>10</v>
      </c>
      <c r="P121" s="282">
        <f t="shared" si="5"/>
        <v>10</v>
      </c>
      <c r="Q121" s="282">
        <f t="shared" si="6"/>
        <v>0</v>
      </c>
      <c r="R121" s="282">
        <f t="shared" si="10"/>
        <v>0</v>
      </c>
      <c r="S121" s="282">
        <f t="shared" si="7"/>
        <v>0</v>
      </c>
      <c r="T121" s="282">
        <f t="shared" si="8"/>
        <v>0</v>
      </c>
      <c r="U121" s="282">
        <f t="shared" si="11"/>
        <v>43</v>
      </c>
      <c r="V121" s="282">
        <f t="shared" si="9"/>
        <v>0</v>
      </c>
      <c r="W121" s="61"/>
      <c r="X121" s="61"/>
      <c r="Y121" s="61"/>
      <c r="Z121" s="61"/>
    </row>
    <row r="122" ht="15.75" customHeight="1">
      <c r="A122" s="282" t="str">
        <f>Questions!$A122</f>
        <v>DATA-11</v>
      </c>
      <c r="B122" s="282" t="str">
        <f t="shared" si="1"/>
        <v>DATA</v>
      </c>
      <c r="C122" s="282" t="str">
        <f>VLOOKUP($A122,Questions!$A$3:$L$333,2,0)&amp;""</f>
        <v>Do current backups include all operating system software, utilities, security software, application software, and data files necessary for recovery?</v>
      </c>
      <c r="D122" s="282" t="str">
        <f>VLOOKUP($A122,Questions!$A$3:$L$333,11,0)&amp;""</f>
        <v/>
      </c>
      <c r="E122" s="282" t="str">
        <f>VLOOKUP($A122,Questions!$A$3:$L$333,12,0)&amp;""</f>
        <v>Product</v>
      </c>
      <c r="F122" s="282" t="str">
        <f>VLOOKUP($A122,'Institution Evaluation'!$A$56:$K$346,3,0)&amp;""</f>
        <v>Yes</v>
      </c>
      <c r="G122" s="282" t="str">
        <f>VLOOKUP($A122,'Institution Evaluation'!$A$56:$K$346,7,0)&amp;""</f>
        <v>Yes</v>
      </c>
      <c r="H122" s="282" t="str">
        <f>VLOOKUP($A122,'Institution Evaluation'!$A$56:$K$346,8,0)&amp;""</f>
        <v/>
      </c>
      <c r="I122" s="282" t="str">
        <f>VLOOKUP($A122,'Institution Evaluation'!$A$56:$K$346,9,0)&amp;""</f>
        <v>Standard Importance</v>
      </c>
      <c r="J122" s="282" t="str">
        <f>VLOOKUP($A122,'Institution Evaluation'!$A$56:$K$346,10,0)&amp;""</f>
        <v/>
      </c>
      <c r="K122" s="282">
        <f t="shared" si="2"/>
        <v>10</v>
      </c>
      <c r="L122" s="282">
        <f>IF($E122="Not Scored", "N/A",IF(AND($D122='Auto Responses'!$J$27,$H122=""),"N/A",IF(AND($D122='Auto Responses'!$J$27,$H122='Auto Responses'!$J$7),1,IF(AND($D122='Auto Responses'!$J$27,$H122='Auto Responses'!$J$8),0,IF(OR($F122=$G122,$H122='Auto Responses'!$J$7),1,0)))))</f>
        <v>1</v>
      </c>
      <c r="M122" s="282" t="str">
        <f>VLOOKUP($A122,'Institution Evaluation'!$A$56:$K$346,10,0)&amp;""</f>
        <v/>
      </c>
      <c r="N122" s="282">
        <f t="shared" si="3"/>
        <v>0</v>
      </c>
      <c r="O122" s="282">
        <f t="shared" si="18"/>
        <v>10</v>
      </c>
      <c r="P122" s="282">
        <f t="shared" si="5"/>
        <v>10</v>
      </c>
      <c r="Q122" s="282">
        <f t="shared" si="6"/>
        <v>0</v>
      </c>
      <c r="R122" s="282">
        <f t="shared" si="10"/>
        <v>0</v>
      </c>
      <c r="S122" s="282">
        <f t="shared" si="7"/>
        <v>0</v>
      </c>
      <c r="T122" s="282">
        <f t="shared" si="8"/>
        <v>0</v>
      </c>
      <c r="U122" s="282">
        <f t="shared" si="11"/>
        <v>43</v>
      </c>
      <c r="V122" s="282">
        <f t="shared" si="9"/>
        <v>0</v>
      </c>
      <c r="W122" s="61"/>
      <c r="X122" s="61"/>
      <c r="Y122" s="61"/>
      <c r="Z122" s="61"/>
    </row>
    <row r="123" ht="15.75" customHeight="1">
      <c r="A123" s="282" t="str">
        <f>Questions!$A123</f>
        <v>DATA-12</v>
      </c>
      <c r="B123" s="282" t="str">
        <f t="shared" si="1"/>
        <v>DATA</v>
      </c>
      <c r="C123" s="282" t="str">
        <f>VLOOKUP($A123,Questions!$A$3:$L$333,2,0)&amp;""</f>
        <v>Are you performing off-site backups (i.e., digitally moved off site)?</v>
      </c>
      <c r="D123" s="282" t="str">
        <f>VLOOKUP($A123,Questions!$A$3:$L$333,11,0)&amp;""</f>
        <v/>
      </c>
      <c r="E123" s="282" t="str">
        <f>VLOOKUP($A123,Questions!$A$3:$L$333,12,0)&amp;""</f>
        <v>Product</v>
      </c>
      <c r="F123" s="282" t="str">
        <f>VLOOKUP($A123,'Institution Evaluation'!$A$56:$K$346,3,0)&amp;""</f>
        <v>Yes</v>
      </c>
      <c r="G123" s="282" t="str">
        <f>VLOOKUP($A123,'Institution Evaluation'!$A$56:$K$346,7,0)&amp;""</f>
        <v>Yes</v>
      </c>
      <c r="H123" s="282" t="str">
        <f>VLOOKUP($A123,'Institution Evaluation'!$A$56:$K$346,8,0)&amp;""</f>
        <v/>
      </c>
      <c r="I123" s="282" t="str">
        <f>VLOOKUP($A123,'Institution Evaluation'!$A$56:$K$346,9,0)&amp;""</f>
        <v>Standard Importance</v>
      </c>
      <c r="J123" s="282" t="str">
        <f>VLOOKUP($A123,'Institution Evaluation'!$A$56:$K$346,10,0)&amp;""</f>
        <v/>
      </c>
      <c r="K123" s="282">
        <f t="shared" si="2"/>
        <v>10</v>
      </c>
      <c r="L123" s="282">
        <f>IF($E123="Not Scored", "N/A",IF(AND($D123='Auto Responses'!$J$27,$H123=""),"N/A",IF(AND($D123='Auto Responses'!$J$27,$H123='Auto Responses'!$J$7),1,IF(AND($D123='Auto Responses'!$J$27,$H123='Auto Responses'!$J$8),0,IF(OR($F123=$G123,$H123='Auto Responses'!$J$7),1,0)))))</f>
        <v>1</v>
      </c>
      <c r="M123" s="282" t="str">
        <f>VLOOKUP($A123,'Institution Evaluation'!$A$56:$K$346,10,0)&amp;""</f>
        <v/>
      </c>
      <c r="N123" s="282">
        <f t="shared" si="3"/>
        <v>0</v>
      </c>
      <c r="O123" s="282">
        <f t="shared" si="18"/>
        <v>10</v>
      </c>
      <c r="P123" s="282">
        <f t="shared" si="5"/>
        <v>10</v>
      </c>
      <c r="Q123" s="282">
        <f t="shared" si="6"/>
        <v>0</v>
      </c>
      <c r="R123" s="282">
        <f t="shared" si="10"/>
        <v>0</v>
      </c>
      <c r="S123" s="282">
        <f t="shared" si="7"/>
        <v>0</v>
      </c>
      <c r="T123" s="282">
        <f t="shared" si="8"/>
        <v>0</v>
      </c>
      <c r="U123" s="282">
        <f t="shared" si="11"/>
        <v>43</v>
      </c>
      <c r="V123" s="282">
        <f t="shared" si="9"/>
        <v>0</v>
      </c>
      <c r="W123" s="61"/>
      <c r="X123" s="61"/>
      <c r="Y123" s="61"/>
      <c r="Z123" s="61"/>
    </row>
    <row r="124" ht="15.75" customHeight="1">
      <c r="A124" s="282" t="str">
        <f>Questions!$A124</f>
        <v>DATA-13</v>
      </c>
      <c r="B124" s="282" t="str">
        <f t="shared" si="1"/>
        <v>DATA</v>
      </c>
      <c r="C124" s="282" t="str">
        <f>VLOOKUP($A124,Questions!$A$3:$L$333,2,0)&amp;""</f>
        <v>Are physical backups taken off-site (i.e., physically moved off site)?</v>
      </c>
      <c r="D124" s="282" t="str">
        <f>VLOOKUP($A124,Questions!$A$3:$L$333,11,0)&amp;""</f>
        <v/>
      </c>
      <c r="E124" s="282" t="str">
        <f>VLOOKUP($A124,Questions!$A$3:$L$333,12,0)&amp;""</f>
        <v>Product</v>
      </c>
      <c r="F124" s="282" t="str">
        <f>VLOOKUP($A124,'Institution Evaluation'!$A$56:$K$346,3,0)&amp;""</f>
        <v>Yes</v>
      </c>
      <c r="G124" s="282" t="str">
        <f>VLOOKUP($A124,'Institution Evaluation'!$A$56:$K$346,7,0)&amp;""</f>
        <v>Yes</v>
      </c>
      <c r="H124" s="282" t="str">
        <f>VLOOKUP($A124,'Institution Evaluation'!$A$56:$K$346,8,0)&amp;""</f>
        <v/>
      </c>
      <c r="I124" s="282" t="str">
        <f>VLOOKUP($A124,'Institution Evaluation'!$A$56:$K$346,9,0)&amp;""</f>
        <v>Standard Importance</v>
      </c>
      <c r="J124" s="282" t="str">
        <f>VLOOKUP($A124,'Institution Evaluation'!$A$56:$K$346,10,0)&amp;""</f>
        <v/>
      </c>
      <c r="K124" s="282">
        <f t="shared" si="2"/>
        <v>10</v>
      </c>
      <c r="L124" s="282">
        <f>IF($E124="Not Scored", "N/A",IF(AND($D124='Auto Responses'!$J$27,$H124=""),"N/A",IF(AND($D124='Auto Responses'!$J$27,$H124='Auto Responses'!$J$7),1,IF(AND($D124='Auto Responses'!$J$27,$H124='Auto Responses'!$J$8),0,IF(OR($F124=$G124,$H124='Auto Responses'!$J$7),1,0)))))</f>
        <v>1</v>
      </c>
      <c r="M124" s="282" t="str">
        <f>VLOOKUP($A124,'Institution Evaluation'!$A$56:$K$346,10,0)&amp;""</f>
        <v/>
      </c>
      <c r="N124" s="282">
        <f t="shared" si="3"/>
        <v>0</v>
      </c>
      <c r="O124" s="282">
        <f t="shared" si="18"/>
        <v>10</v>
      </c>
      <c r="P124" s="282">
        <f t="shared" si="5"/>
        <v>10</v>
      </c>
      <c r="Q124" s="282">
        <f t="shared" si="6"/>
        <v>0</v>
      </c>
      <c r="R124" s="282">
        <f t="shared" si="10"/>
        <v>0</v>
      </c>
      <c r="S124" s="282">
        <f t="shared" si="7"/>
        <v>0</v>
      </c>
      <c r="T124" s="282">
        <f t="shared" si="8"/>
        <v>0</v>
      </c>
      <c r="U124" s="282">
        <f t="shared" si="11"/>
        <v>43</v>
      </c>
      <c r="V124" s="282">
        <f t="shared" si="9"/>
        <v>0</v>
      </c>
      <c r="W124" s="61"/>
      <c r="X124" s="61"/>
      <c r="Y124" s="61"/>
      <c r="Z124" s="61"/>
    </row>
    <row r="125" ht="15.75" customHeight="1">
      <c r="A125" s="282" t="str">
        <f>Questions!$A126</f>
        <v>DATA-15</v>
      </c>
      <c r="B125" s="282" t="str">
        <f t="shared" si="1"/>
        <v>DATA</v>
      </c>
      <c r="C125" s="282" t="str">
        <f>VLOOKUP($A125,Questions!$A$3:$L$333,2,0)&amp;""</f>
        <v>Do you have a media handling process that is documented and currently implemented that meets established business needs and regulatory requirements, including end-of-life, repurposing, and data-sanitization procedures?</v>
      </c>
      <c r="D125" s="282" t="str">
        <f>VLOOKUP($A125,Questions!$A$3:$L$333,11,0)&amp;""</f>
        <v/>
      </c>
      <c r="E125" s="282" t="str">
        <f>VLOOKUP($A125,Questions!$A$3:$L$333,12,0)&amp;""</f>
        <v>Product</v>
      </c>
      <c r="F125" s="282" t="str">
        <f>VLOOKUP($A125,'Institution Evaluation'!$A$56:$K$346,3,0)&amp;""</f>
        <v>Yes</v>
      </c>
      <c r="G125" s="282" t="str">
        <f>VLOOKUP($A125,'Institution Evaluation'!$A$56:$K$346,7,0)&amp;""</f>
        <v>Yes</v>
      </c>
      <c r="H125" s="282" t="str">
        <f>VLOOKUP($A125,'Institution Evaluation'!$A$56:$K$346,8,0)&amp;""</f>
        <v/>
      </c>
      <c r="I125" s="282" t="str">
        <f>VLOOKUP($A125,'Institution Evaluation'!$A$56:$K$346,9,0)&amp;""</f>
        <v>Standard Importance</v>
      </c>
      <c r="J125" s="282" t="str">
        <f>VLOOKUP($A125,'Institution Evaluation'!$A$56:$K$346,10,0)&amp;""</f>
        <v/>
      </c>
      <c r="K125" s="282">
        <f t="shared" si="2"/>
        <v>10</v>
      </c>
      <c r="L125" s="282">
        <f>IF($E125="Not Scored", "N/A",IF(AND($D125='Auto Responses'!$J$27,$H125=""),"N/A",IF(AND($D125='Auto Responses'!$J$27,$H125='Auto Responses'!$J$7),1,IF(AND($D125='Auto Responses'!$J$27,$H125='Auto Responses'!$J$8),0,IF(OR($F125=$G125,$H125='Auto Responses'!$J$7),1,0)))))</f>
        <v>1</v>
      </c>
      <c r="M125" s="282" t="str">
        <f>VLOOKUP($A125,'Institution Evaluation'!$A$56:$K$346,10,0)&amp;""</f>
        <v/>
      </c>
      <c r="N125" s="282">
        <f t="shared" si="3"/>
        <v>0</v>
      </c>
      <c r="O125" s="282">
        <f t="shared" si="18"/>
        <v>10</v>
      </c>
      <c r="P125" s="282">
        <f t="shared" si="5"/>
        <v>10</v>
      </c>
      <c r="Q125" s="282">
        <f t="shared" si="6"/>
        <v>0</v>
      </c>
      <c r="R125" s="282">
        <f t="shared" si="10"/>
        <v>0</v>
      </c>
      <c r="S125" s="282">
        <f t="shared" si="7"/>
        <v>0</v>
      </c>
      <c r="T125" s="282">
        <f t="shared" si="8"/>
        <v>0</v>
      </c>
      <c r="U125" s="282">
        <f t="shared" si="11"/>
        <v>43</v>
      </c>
      <c r="V125" s="282">
        <f t="shared" si="9"/>
        <v>0</v>
      </c>
      <c r="W125" s="61"/>
      <c r="X125" s="61"/>
      <c r="Y125" s="61"/>
      <c r="Z125" s="61"/>
    </row>
    <row r="126" ht="15.75" customHeight="1">
      <c r="A126" s="282" t="str">
        <f>Questions!$A127</f>
        <v>DATA-16</v>
      </c>
      <c r="B126" s="282" t="str">
        <f t="shared" si="1"/>
        <v>DATA</v>
      </c>
      <c r="C126" s="282" t="str">
        <f>VLOOKUP($A126,Questions!$A$3:$L$333,2,0)&amp;""</f>
        <v>Does the process described in DATA-15 adhere to DoD 5220.22-M and/or NIST SP 800-88 standards?</v>
      </c>
      <c r="D126" s="282" t="str">
        <f>VLOOKUP($A126,Questions!$A$3:$L$333,11,0)&amp;""</f>
        <v/>
      </c>
      <c r="E126" s="282" t="str">
        <f>VLOOKUP($A126,Questions!$A$3:$L$333,12,0)&amp;""</f>
        <v>Product</v>
      </c>
      <c r="F126" s="282" t="str">
        <f>VLOOKUP($A126,'Institution Evaluation'!$A$56:$K$346,3,0)&amp;""</f>
        <v>No</v>
      </c>
      <c r="G126" s="282" t="str">
        <f>VLOOKUP($A126,'Institution Evaluation'!$A$56:$K$346,7,0)&amp;""</f>
        <v>Yes</v>
      </c>
      <c r="H126" s="282" t="str">
        <f>VLOOKUP($A126,'Institution Evaluation'!$A$56:$K$346,8,0)&amp;""</f>
        <v/>
      </c>
      <c r="I126" s="282" t="str">
        <f>VLOOKUP($A126,'Institution Evaluation'!$A$56:$K$346,9,0)&amp;""</f>
        <v>Standard Importance</v>
      </c>
      <c r="J126" s="282" t="str">
        <f>VLOOKUP($A126,'Institution Evaluation'!$A$56:$K$346,10,0)&amp;""</f>
        <v/>
      </c>
      <c r="K126" s="282">
        <f t="shared" si="2"/>
        <v>10</v>
      </c>
      <c r="L126" s="282">
        <f>IF($E126="Not Scored", "N/A",IF(AND($D126='Auto Responses'!$J$27,$H126=""),"N/A",IF(AND($D126='Auto Responses'!$J$27,$H126='Auto Responses'!$J$7),1,IF(AND($D126='Auto Responses'!$J$27,$H126='Auto Responses'!$J$8),0,IF(OR($F126=$G126,$H126='Auto Responses'!$J$7),1,0)))))</f>
        <v>0</v>
      </c>
      <c r="M126" s="282" t="str">
        <f>VLOOKUP($A126,'Institution Evaluation'!$A$56:$K$346,10,0)&amp;""</f>
        <v/>
      </c>
      <c r="N126" s="282">
        <f t="shared" si="3"/>
        <v>0</v>
      </c>
      <c r="O126" s="282">
        <f t="shared" si="18"/>
        <v>10</v>
      </c>
      <c r="P126" s="282">
        <f t="shared" si="5"/>
        <v>0</v>
      </c>
      <c r="Q126" s="282">
        <f t="shared" si="6"/>
        <v>0</v>
      </c>
      <c r="R126" s="282">
        <f t="shared" si="10"/>
        <v>0</v>
      </c>
      <c r="S126" s="282">
        <f t="shared" si="7"/>
        <v>0</v>
      </c>
      <c r="T126" s="282">
        <f t="shared" si="8"/>
        <v>0</v>
      </c>
      <c r="U126" s="282">
        <f t="shared" si="11"/>
        <v>43</v>
      </c>
      <c r="V126" s="282">
        <f t="shared" si="9"/>
        <v>0</v>
      </c>
      <c r="W126" s="61"/>
      <c r="X126" s="61"/>
      <c r="Y126" s="61"/>
      <c r="Z126" s="61"/>
    </row>
    <row r="127" ht="15.75" customHeight="1">
      <c r="A127" s="282" t="str">
        <f>Questions!$A128</f>
        <v>DATA-17</v>
      </c>
      <c r="B127" s="282" t="str">
        <f t="shared" si="1"/>
        <v>DATA</v>
      </c>
      <c r="C127" s="282" t="str">
        <f>VLOOKUP($A127,Questions!$A$3:$L$333,2,0)&amp;""</f>
        <v>Does your staff (or third party) have access to institutional data (e.g., financial, PHI, or other sensitive information) through any means?</v>
      </c>
      <c r="D127" s="282" t="str">
        <f>VLOOKUP($A127,Questions!$A$3:$L$333,11,0)&amp;""</f>
        <v/>
      </c>
      <c r="E127" s="282" t="str">
        <f>VLOOKUP($A127,Questions!$A$3:$L$333,12,0)&amp;""</f>
        <v>Product</v>
      </c>
      <c r="F127" s="282" t="str">
        <f>VLOOKUP($A127,'Institution Evaluation'!$A$56:$K$346,3,0)&amp;""</f>
        <v>No</v>
      </c>
      <c r="G127" s="282" t="str">
        <f>VLOOKUP($A127,'Institution Evaluation'!$A$56:$K$346,7,0)&amp;""</f>
        <v>No</v>
      </c>
      <c r="H127" s="282" t="str">
        <f>VLOOKUP($A127,'Institution Evaluation'!$A$56:$K$346,8,0)&amp;""</f>
        <v/>
      </c>
      <c r="I127" s="282" t="str">
        <f>VLOOKUP($A127,'Institution Evaluation'!$A$56:$K$346,9,0)&amp;""</f>
        <v>Standard Importance</v>
      </c>
      <c r="J127" s="282" t="str">
        <f>VLOOKUP($A127,'Institution Evaluation'!$A$56:$K$346,10,0)&amp;""</f>
        <v/>
      </c>
      <c r="K127" s="282">
        <f t="shared" si="2"/>
        <v>10</v>
      </c>
      <c r="L127" s="282">
        <f>IF($E127="Not Scored", "N/A",IF(AND($D127='Auto Responses'!$J$27,$H127=""),"N/A",IF(AND($D127='Auto Responses'!$J$27,$H127='Auto Responses'!$J$7),1,IF(AND($D127='Auto Responses'!$J$27,$H127='Auto Responses'!$J$8),0,IF(OR($F127=$G127,$H127='Auto Responses'!$J$7),1,0)))))</f>
        <v>1</v>
      </c>
      <c r="M127" s="282" t="str">
        <f>VLOOKUP($A127,'Institution Evaluation'!$A$56:$K$346,10,0)&amp;""</f>
        <v/>
      </c>
      <c r="N127" s="282">
        <f t="shared" si="3"/>
        <v>0</v>
      </c>
      <c r="O127" s="282">
        <f t="shared" si="18"/>
        <v>10</v>
      </c>
      <c r="P127" s="282">
        <f t="shared" si="5"/>
        <v>10</v>
      </c>
      <c r="Q127" s="282">
        <f t="shared" si="6"/>
        <v>0</v>
      </c>
      <c r="R127" s="282">
        <f t="shared" si="10"/>
        <v>0</v>
      </c>
      <c r="S127" s="282">
        <f t="shared" si="7"/>
        <v>0</v>
      </c>
      <c r="T127" s="282">
        <f t="shared" si="8"/>
        <v>0</v>
      </c>
      <c r="U127" s="282">
        <f t="shared" si="11"/>
        <v>43</v>
      </c>
      <c r="V127" s="282">
        <f t="shared" si="9"/>
        <v>0</v>
      </c>
      <c r="W127" s="61"/>
      <c r="X127" s="61"/>
      <c r="Y127" s="61"/>
      <c r="Z127" s="61"/>
    </row>
    <row r="128" ht="15.75" customHeight="1">
      <c r="A128" s="282" t="str">
        <f>Questions!$A129</f>
        <v>DATA-18</v>
      </c>
      <c r="B128" s="282" t="str">
        <f t="shared" si="1"/>
        <v>DATA</v>
      </c>
      <c r="C128" s="282" t="str">
        <f>VLOOKUP($A128,Questions!$A$3:$L$333,2,0)&amp;""</f>
        <v>Do you have a documented and currently implemented strategy for securing employee workstations when they work remotely (i.e., not in a trusted computing environment)?</v>
      </c>
      <c r="D128" s="282" t="str">
        <f>VLOOKUP($A128,Questions!$A$3:$L$333,11,0)&amp;""</f>
        <v/>
      </c>
      <c r="E128" s="282" t="str">
        <f>VLOOKUP($A128,Questions!$A$3:$L$333,12,0)&amp;""</f>
        <v>Product</v>
      </c>
      <c r="F128" s="282" t="str">
        <f>VLOOKUP($A128,'Institution Evaluation'!$A$56:$K$346,3,0)&amp;""</f>
        <v>Yes</v>
      </c>
      <c r="G128" s="282" t="str">
        <f>VLOOKUP($A128,'Institution Evaluation'!$A$56:$K$346,7,0)&amp;""</f>
        <v>Yes</v>
      </c>
      <c r="H128" s="282" t="str">
        <f>VLOOKUP($A128,'Institution Evaluation'!$A$56:$K$346,8,0)&amp;""</f>
        <v/>
      </c>
      <c r="I128" s="282" t="str">
        <f>VLOOKUP($A128,'Institution Evaluation'!$A$56:$K$346,9,0)&amp;""</f>
        <v>Standard Importance</v>
      </c>
      <c r="J128" s="282" t="str">
        <f>VLOOKUP($A128,'Institution Evaluation'!$A$56:$K$346,10,0)&amp;""</f>
        <v/>
      </c>
      <c r="K128" s="282">
        <f t="shared" si="2"/>
        <v>10</v>
      </c>
      <c r="L128" s="282">
        <f>IF($E128="Not Scored", "N/A",IF(AND($D128='Auto Responses'!$J$27,$H128=""),"N/A",IF(AND($D128='Auto Responses'!$J$27,$H128='Auto Responses'!$J$7),1,IF(AND($D128='Auto Responses'!$J$27,$H128='Auto Responses'!$J$8),0,IF(OR($F128=$G128,$H128='Auto Responses'!$J$7),1,0)))))</f>
        <v>1</v>
      </c>
      <c r="M128" s="282" t="str">
        <f>VLOOKUP($A128,'Institution Evaluation'!$A$56:$K$346,10,0)&amp;""</f>
        <v/>
      </c>
      <c r="N128" s="282">
        <f t="shared" si="3"/>
        <v>0</v>
      </c>
      <c r="O128" s="282">
        <f t="shared" si="18"/>
        <v>10</v>
      </c>
      <c r="P128" s="282">
        <f t="shared" si="5"/>
        <v>10</v>
      </c>
      <c r="Q128" s="282">
        <f t="shared" si="6"/>
        <v>0</v>
      </c>
      <c r="R128" s="282">
        <f t="shared" si="10"/>
        <v>0</v>
      </c>
      <c r="S128" s="282">
        <f t="shared" si="7"/>
        <v>0</v>
      </c>
      <c r="T128" s="282">
        <f t="shared" si="8"/>
        <v>0</v>
      </c>
      <c r="U128" s="282">
        <f t="shared" si="11"/>
        <v>43</v>
      </c>
      <c r="V128" s="282">
        <f t="shared" si="9"/>
        <v>0</v>
      </c>
      <c r="W128" s="61"/>
      <c r="X128" s="61"/>
      <c r="Y128" s="61"/>
      <c r="Z128" s="61"/>
    </row>
    <row r="129" ht="15.75" customHeight="1">
      <c r="A129" s="282" t="str">
        <f>Questions!$A130</f>
        <v>DATA-19</v>
      </c>
      <c r="B129" s="282" t="str">
        <f t="shared" si="1"/>
        <v>DATA</v>
      </c>
      <c r="C129" s="282" t="str">
        <f>VLOOKUP($A129,Questions!$A$3:$L$333,2,0)&amp;""</f>
        <v>Does the environment provide for dedicated single-tenant capabilities? If not, describe how your solution or environment separates data from different customers (e.g., logically, physically, single tenancy, multi-tenancy).</v>
      </c>
      <c r="D129" s="282" t="str">
        <f>VLOOKUP($A129,Questions!$A$3:$L$333,11,0)&amp;""</f>
        <v/>
      </c>
      <c r="E129" s="282" t="str">
        <f>VLOOKUP($A129,Questions!$A$3:$L$333,12,0)&amp;""</f>
        <v>Product</v>
      </c>
      <c r="F129" s="282" t="str">
        <f>VLOOKUP($A129,'Institution Evaluation'!$A$56:$K$346,3,0)&amp;""</f>
        <v>No</v>
      </c>
      <c r="G129" s="282" t="str">
        <f>VLOOKUP($A129,'Institution Evaluation'!$A$56:$K$346,7,0)&amp;""</f>
        <v>Yes</v>
      </c>
      <c r="H129" s="282" t="str">
        <f>VLOOKUP($A129,'Institution Evaluation'!$A$56:$K$346,8,0)&amp;""</f>
        <v/>
      </c>
      <c r="I129" s="282" t="str">
        <f>VLOOKUP($A129,'Institution Evaluation'!$A$56:$K$346,9,0)&amp;""</f>
        <v>Minor Importance</v>
      </c>
      <c r="J129" s="282" t="str">
        <f>VLOOKUP($A129,'Institution Evaluation'!$A$56:$K$346,10,0)&amp;""</f>
        <v/>
      </c>
      <c r="K129" s="282">
        <f t="shared" si="2"/>
        <v>5</v>
      </c>
      <c r="L129" s="282">
        <f>IF($E129="Not Scored", "N/A",IF(AND($D129='Auto Responses'!$J$27,$H129=""),"N/A",IF(AND($D129='Auto Responses'!$J$27,$H129='Auto Responses'!$J$7),1,IF(AND($D129='Auto Responses'!$J$27,$H129='Auto Responses'!$J$8),0,IF(OR($F129=$G129,$H129='Auto Responses'!$J$7),1,0)))))</f>
        <v>0</v>
      </c>
      <c r="M129" s="282" t="str">
        <f>VLOOKUP($A129,'Institution Evaluation'!$A$56:$K$346,10,0)&amp;""</f>
        <v/>
      </c>
      <c r="N129" s="282">
        <f t="shared" si="3"/>
        <v>0</v>
      </c>
      <c r="O129" s="282">
        <f t="shared" si="18"/>
        <v>5</v>
      </c>
      <c r="P129" s="282">
        <f t="shared" si="5"/>
        <v>0</v>
      </c>
      <c r="Q129" s="282">
        <f t="shared" si="6"/>
        <v>0</v>
      </c>
      <c r="R129" s="282">
        <f t="shared" si="10"/>
        <v>0</v>
      </c>
      <c r="S129" s="282">
        <f t="shared" si="7"/>
        <v>0</v>
      </c>
      <c r="T129" s="282">
        <f t="shared" si="8"/>
        <v>0</v>
      </c>
      <c r="U129" s="282">
        <f t="shared" si="11"/>
        <v>43</v>
      </c>
      <c r="V129" s="282">
        <f t="shared" si="9"/>
        <v>0</v>
      </c>
      <c r="W129" s="61"/>
      <c r="X129" s="61"/>
      <c r="Y129" s="61"/>
      <c r="Z129" s="61"/>
    </row>
    <row r="130" ht="15.75" customHeight="1">
      <c r="A130" s="282" t="str">
        <f>Questions!$A131</f>
        <v>DATA-20</v>
      </c>
      <c r="B130" s="282" t="str">
        <f t="shared" si="1"/>
        <v>DATA</v>
      </c>
      <c r="C130" s="282" t="str">
        <f>VLOOKUP($A130,Questions!$A$3:$L$333,2,0)&amp;""</f>
        <v>Are ownership rights to all data, inputs, outputs, and metadata retained by the institution?</v>
      </c>
      <c r="D130" s="282" t="str">
        <f>VLOOKUP($A130,Questions!$A$3:$L$333,11,0)&amp;""</f>
        <v/>
      </c>
      <c r="E130" s="282" t="str">
        <f>VLOOKUP($A130,Questions!$A$3:$L$333,12,0)&amp;""</f>
        <v>Product</v>
      </c>
      <c r="F130" s="282" t="str">
        <f>VLOOKUP($A130,'Institution Evaluation'!$A$56:$K$346,3,0)&amp;""</f>
        <v>Yes</v>
      </c>
      <c r="G130" s="282" t="str">
        <f>VLOOKUP($A130,'Institution Evaluation'!$A$56:$K$346,7,0)&amp;""</f>
        <v>Yes</v>
      </c>
      <c r="H130" s="282" t="str">
        <f>VLOOKUP($A130,'Institution Evaluation'!$A$56:$K$346,8,0)&amp;""</f>
        <v/>
      </c>
      <c r="I130" s="282" t="str">
        <f>VLOOKUP($A130,'Institution Evaluation'!$A$56:$K$346,9,0)&amp;""</f>
        <v>Minor Importance</v>
      </c>
      <c r="J130" s="282" t="str">
        <f>VLOOKUP($A130,'Institution Evaluation'!$A$56:$K$346,10,0)&amp;""</f>
        <v/>
      </c>
      <c r="K130" s="282">
        <f t="shared" si="2"/>
        <v>5</v>
      </c>
      <c r="L130" s="282">
        <f>IF($E130="Not Scored", "N/A",IF(AND($D130='Auto Responses'!$J$27,$H130=""),"N/A",IF(AND($D130='Auto Responses'!$J$27,$H130='Auto Responses'!$J$7),1,IF(AND($D130='Auto Responses'!$J$27,$H130='Auto Responses'!$J$8),0,IF(OR($F130=$G130,$H130='Auto Responses'!$J$7),1,0)))))</f>
        <v>1</v>
      </c>
      <c r="M130" s="282" t="str">
        <f>VLOOKUP($A130,'Institution Evaluation'!$A$56:$K$346,10,0)&amp;""</f>
        <v/>
      </c>
      <c r="N130" s="282">
        <f t="shared" si="3"/>
        <v>0</v>
      </c>
      <c r="O130" s="282">
        <f t="shared" si="18"/>
        <v>5</v>
      </c>
      <c r="P130" s="282">
        <f t="shared" si="5"/>
        <v>5</v>
      </c>
      <c r="Q130" s="282">
        <f t="shared" si="6"/>
        <v>0</v>
      </c>
      <c r="R130" s="282">
        <f t="shared" si="10"/>
        <v>0</v>
      </c>
      <c r="S130" s="282">
        <f t="shared" si="7"/>
        <v>0</v>
      </c>
      <c r="T130" s="282">
        <f t="shared" si="8"/>
        <v>0</v>
      </c>
      <c r="U130" s="282">
        <f t="shared" si="11"/>
        <v>43</v>
      </c>
      <c r="V130" s="282">
        <f t="shared" si="9"/>
        <v>0</v>
      </c>
      <c r="W130" s="61"/>
      <c r="X130" s="61"/>
      <c r="Y130" s="61"/>
      <c r="Z130" s="61"/>
    </row>
    <row r="131" ht="15.75" customHeight="1">
      <c r="A131" s="282" t="str">
        <f>Questions!$A132</f>
        <v>DATA-21</v>
      </c>
      <c r="B131" s="282" t="str">
        <f t="shared" si="1"/>
        <v>DATA</v>
      </c>
      <c r="C131" s="282" t="str">
        <f>VLOOKUP($A131,Questions!$A$3:$L$333,2,0)&amp;""</f>
        <v>In the event of imminent bankruptcy, closing of business, or retirement of service, will you provide 90 days for customers to get their data out of the system and migrate applications?</v>
      </c>
      <c r="D131" s="282" t="str">
        <f>VLOOKUP($A131,Questions!$A$3:$L$333,11,0)&amp;""</f>
        <v/>
      </c>
      <c r="E131" s="282" t="str">
        <f>VLOOKUP($A131,Questions!$A$3:$L$333,12,0)&amp;""</f>
        <v>Product</v>
      </c>
      <c r="F131" s="282" t="str">
        <f>VLOOKUP($A131,'Institution Evaluation'!$A$56:$K$346,3,0)&amp;""</f>
        <v>Yes</v>
      </c>
      <c r="G131" s="282" t="str">
        <f>VLOOKUP($A131,'Institution Evaluation'!$A$56:$K$346,7,0)&amp;""</f>
        <v>Yes</v>
      </c>
      <c r="H131" s="282" t="str">
        <f>VLOOKUP($A131,'Institution Evaluation'!$A$56:$K$346,8,0)&amp;""</f>
        <v/>
      </c>
      <c r="I131" s="282" t="str">
        <f>VLOOKUP($A131,'Institution Evaluation'!$A$56:$K$346,9,0)&amp;""</f>
        <v>Minor Importance</v>
      </c>
      <c r="J131" s="282" t="str">
        <f>VLOOKUP($A131,'Institution Evaluation'!$A$56:$K$346,10,0)&amp;""</f>
        <v/>
      </c>
      <c r="K131" s="282">
        <f t="shared" si="2"/>
        <v>5</v>
      </c>
      <c r="L131" s="282">
        <f>IF($E131="Not Scored", "N/A",IF(AND($D131='Auto Responses'!$J$27,$H131=""),"N/A",IF(AND($D131='Auto Responses'!$J$27,$H131='Auto Responses'!$J$7),1,IF(AND($D131='Auto Responses'!$J$27,$H131='Auto Responses'!$J$8),0,IF(OR($F131=$G131,$H131='Auto Responses'!$J$7),1,0)))))</f>
        <v>1</v>
      </c>
      <c r="M131" s="282" t="str">
        <f>VLOOKUP($A131,'Institution Evaluation'!$A$56:$K$346,10,0)&amp;""</f>
        <v/>
      </c>
      <c r="N131" s="282">
        <f t="shared" si="3"/>
        <v>0</v>
      </c>
      <c r="O131" s="282">
        <f t="shared" si="18"/>
        <v>5</v>
      </c>
      <c r="P131" s="282">
        <f t="shared" si="5"/>
        <v>5</v>
      </c>
      <c r="Q131" s="282">
        <f t="shared" si="6"/>
        <v>0</v>
      </c>
      <c r="R131" s="282">
        <f t="shared" si="10"/>
        <v>0</v>
      </c>
      <c r="S131" s="282">
        <f t="shared" si="7"/>
        <v>0</v>
      </c>
      <c r="T131" s="282">
        <f t="shared" si="8"/>
        <v>0</v>
      </c>
      <c r="U131" s="282">
        <f t="shared" si="11"/>
        <v>43</v>
      </c>
      <c r="V131" s="282">
        <f t="shared" si="9"/>
        <v>0</v>
      </c>
      <c r="W131" s="61"/>
      <c r="X131" s="61"/>
      <c r="Y131" s="61"/>
      <c r="Z131" s="61"/>
    </row>
    <row r="132" ht="15.75" customHeight="1">
      <c r="A132" s="282" t="str">
        <f>Questions!$A133</f>
        <v>DATA-22</v>
      </c>
      <c r="B132" s="282" t="str">
        <f t="shared" si="1"/>
        <v>DATA</v>
      </c>
      <c r="C132" s="282" t="str">
        <f>VLOOKUP($A132,Questions!$A$3:$L$333,2,0)&amp;""</f>
        <v>Are involatile backup copies made according to predefined schedules and securely stored and protected?</v>
      </c>
      <c r="D132" s="282" t="str">
        <f>VLOOKUP($A132,Questions!$A$3:$L$333,11,0)&amp;""</f>
        <v/>
      </c>
      <c r="E132" s="282" t="str">
        <f>VLOOKUP($A132,Questions!$A$3:$L$333,12,0)&amp;""</f>
        <v>Product</v>
      </c>
      <c r="F132" s="282" t="str">
        <f>VLOOKUP($A132,'Institution Evaluation'!$A$56:$K$346,3,0)&amp;""</f>
        <v>Yes</v>
      </c>
      <c r="G132" s="282" t="str">
        <f>VLOOKUP($A132,'Institution Evaluation'!$A$56:$K$346,7,0)&amp;""</f>
        <v>Yes</v>
      </c>
      <c r="H132" s="282" t="str">
        <f>VLOOKUP($A132,'Institution Evaluation'!$A$56:$K$346,8,0)&amp;""</f>
        <v/>
      </c>
      <c r="I132" s="282" t="str">
        <f>VLOOKUP($A132,'Institution Evaluation'!$A$56:$K$346,9,0)&amp;""</f>
        <v>Minor Importance</v>
      </c>
      <c r="J132" s="282" t="str">
        <f>VLOOKUP($A132,'Institution Evaluation'!$A$56:$K$346,10,0)&amp;""</f>
        <v/>
      </c>
      <c r="K132" s="282">
        <f t="shared" si="2"/>
        <v>5</v>
      </c>
      <c r="L132" s="282">
        <f>IF($E132="Not Scored", "N/A",IF(AND($D132='Auto Responses'!$J$27,$H132=""),"N/A",IF(AND($D132='Auto Responses'!$J$27,$H132='Auto Responses'!$J$7),1,IF(AND($D132='Auto Responses'!$J$27,$H132='Auto Responses'!$J$8),0,IF(OR($F132=$G132,$H132='Auto Responses'!$J$7),1,0)))))</f>
        <v>1</v>
      </c>
      <c r="M132" s="282" t="str">
        <f>VLOOKUP($A132,'Institution Evaluation'!$A$56:$K$346,10,0)&amp;""</f>
        <v/>
      </c>
      <c r="N132" s="282">
        <f t="shared" si="3"/>
        <v>0</v>
      </c>
      <c r="O132" s="282">
        <f t="shared" si="18"/>
        <v>5</v>
      </c>
      <c r="P132" s="282">
        <f t="shared" si="5"/>
        <v>5</v>
      </c>
      <c r="Q132" s="282">
        <f t="shared" si="6"/>
        <v>0</v>
      </c>
      <c r="R132" s="282">
        <f t="shared" si="10"/>
        <v>0</v>
      </c>
      <c r="S132" s="282">
        <f t="shared" si="7"/>
        <v>0</v>
      </c>
      <c r="T132" s="282">
        <f t="shared" si="8"/>
        <v>0</v>
      </c>
      <c r="U132" s="282">
        <f t="shared" si="11"/>
        <v>43</v>
      </c>
      <c r="V132" s="282">
        <f t="shared" si="9"/>
        <v>0</v>
      </c>
      <c r="W132" s="61"/>
      <c r="X132" s="61"/>
      <c r="Y132" s="61"/>
      <c r="Z132" s="61"/>
    </row>
    <row r="133" ht="15.75" customHeight="1">
      <c r="A133" s="282" t="str">
        <f>Questions!$A125</f>
        <v>DATA-14</v>
      </c>
      <c r="B133" s="282" t="str">
        <f t="shared" si="1"/>
        <v>DATA</v>
      </c>
      <c r="C133" s="282" t="str">
        <f>VLOOKUP($A133,Questions!$A$3:$L$333,2,0)&amp;""</f>
        <v>Are data backups encrypted?</v>
      </c>
      <c r="D133" s="282" t="str">
        <f>VLOOKUP($A133,Questions!$A$3:$L$333,11,0)&amp;""</f>
        <v/>
      </c>
      <c r="E133" s="282" t="str">
        <f>VLOOKUP($A133,Questions!$A$3:$L$333,12,0)&amp;""</f>
        <v>Product</v>
      </c>
      <c r="F133" s="282" t="str">
        <f>VLOOKUP($A133,'Institution Evaluation'!$A$56:$K$346,3,0)&amp;""</f>
        <v>Yes</v>
      </c>
      <c r="G133" s="282" t="str">
        <f>VLOOKUP($A133,'Institution Evaluation'!$A$56:$K$346,7,0)&amp;""</f>
        <v>Yes</v>
      </c>
      <c r="H133" s="282" t="str">
        <f>VLOOKUP($A133,'Institution Evaluation'!$A$56:$K$346,8,0)&amp;""</f>
        <v/>
      </c>
      <c r="I133" s="282" t="str">
        <f>VLOOKUP($A133,'Institution Evaluation'!$A$56:$K$346,9,0)&amp;""</f>
        <v>Minor Importance</v>
      </c>
      <c r="J133" s="282" t="str">
        <f>VLOOKUP($A133,'Institution Evaluation'!$A$56:$K$346,10,0)&amp;""</f>
        <v/>
      </c>
      <c r="K133" s="282">
        <f t="shared" si="2"/>
        <v>5</v>
      </c>
      <c r="L133" s="282">
        <f>IF($E133="Not Scored", "N/A",IF(AND($D133='Auto Responses'!$J$27,$H133=""),"N/A",IF(AND($D133='Auto Responses'!$J$27,$H133='Auto Responses'!$J$7),1,IF(AND($D133='Auto Responses'!$J$27,$H133='Auto Responses'!$J$8),0,IF(OR($F133=$G133,$H133='Auto Responses'!$J$7),1,0)))))</f>
        <v>1</v>
      </c>
      <c r="M133" s="282" t="str">
        <f>VLOOKUP($A133,'Institution Evaluation'!$A$56:$K$346,10,0)&amp;""</f>
        <v/>
      </c>
      <c r="N133" s="282">
        <f t="shared" si="3"/>
        <v>0</v>
      </c>
      <c r="O133" s="282">
        <f t="shared" si="18"/>
        <v>5</v>
      </c>
      <c r="P133" s="282">
        <f t="shared" si="5"/>
        <v>5</v>
      </c>
      <c r="Q133" s="282">
        <f t="shared" si="6"/>
        <v>0</v>
      </c>
      <c r="R133" s="282">
        <f t="shared" si="10"/>
        <v>0</v>
      </c>
      <c r="S133" s="282">
        <f t="shared" si="7"/>
        <v>0</v>
      </c>
      <c r="T133" s="282">
        <f t="shared" si="8"/>
        <v>0</v>
      </c>
      <c r="U133" s="282">
        <f t="shared" si="11"/>
        <v>43</v>
      </c>
      <c r="V133" s="282">
        <f t="shared" si="9"/>
        <v>0</v>
      </c>
      <c r="W133" s="61"/>
      <c r="X133" s="61"/>
      <c r="Y133" s="61"/>
      <c r="Z133" s="61"/>
    </row>
    <row r="134" ht="15.75" customHeight="1">
      <c r="A134" s="282" t="str">
        <f>Questions!$A134</f>
        <v>DATA-23</v>
      </c>
      <c r="B134" s="282" t="str">
        <f t="shared" si="1"/>
        <v>DATA</v>
      </c>
      <c r="C134" s="282" t="str">
        <f>VLOOKUP($A134,Questions!$A$3:$L$333,2,0)&amp;""</f>
        <v>Do you have a cryptographic key management process (generation, exchange, storage, safeguards, use, vetting, and replacement) that is documented and currently implemented, for all system components (e.g., database, system, web, etc.)?</v>
      </c>
      <c r="D134" s="282" t="str">
        <f>VLOOKUP($A134,Questions!$A$3:$L$333,11,0)&amp;""</f>
        <v/>
      </c>
      <c r="E134" s="282" t="str">
        <f>VLOOKUP($A134,Questions!$A$3:$L$333,12,0)&amp;""</f>
        <v>Product</v>
      </c>
      <c r="F134" s="282" t="str">
        <f>VLOOKUP($A134,'Institution Evaluation'!$A$56:$K$346,3,0)&amp;""</f>
        <v>Yes</v>
      </c>
      <c r="G134" s="282" t="str">
        <f>VLOOKUP($A134,'Institution Evaluation'!$A$56:$K$346,7,0)&amp;""</f>
        <v>Yes</v>
      </c>
      <c r="H134" s="282" t="str">
        <f>VLOOKUP($A134,'Institution Evaluation'!$A$56:$K$346,8,0)&amp;""</f>
        <v/>
      </c>
      <c r="I134" s="282" t="str">
        <f>VLOOKUP($A134,'Institution Evaluation'!$A$56:$K$346,9,0)&amp;""</f>
        <v>Minor Importance</v>
      </c>
      <c r="J134" s="282" t="str">
        <f>VLOOKUP($A134,'Institution Evaluation'!$A$56:$K$346,10,0)&amp;""</f>
        <v/>
      </c>
      <c r="K134" s="282">
        <f t="shared" si="2"/>
        <v>5</v>
      </c>
      <c r="L134" s="282">
        <f>IF($E134="Not Scored", "N/A",IF(AND($D134='Auto Responses'!$J$27,$H134=""),"N/A",IF(AND($D134='Auto Responses'!$J$27,$H134='Auto Responses'!$J$7),1,IF(AND($D134='Auto Responses'!$J$27,$H134='Auto Responses'!$J$8),0,IF(OR($F134=$G134,$H134='Auto Responses'!$J$7),1,0)))))</f>
        <v>1</v>
      </c>
      <c r="M134" s="282" t="str">
        <f>VLOOKUP($A134,'Institution Evaluation'!$A$56:$K$346,10,0)&amp;""</f>
        <v/>
      </c>
      <c r="N134" s="282">
        <f t="shared" si="3"/>
        <v>0</v>
      </c>
      <c r="O134" s="282">
        <f t="shared" si="18"/>
        <v>5</v>
      </c>
      <c r="P134" s="282">
        <f t="shared" si="5"/>
        <v>5</v>
      </c>
      <c r="Q134" s="282">
        <f t="shared" si="6"/>
        <v>0</v>
      </c>
      <c r="R134" s="282">
        <f t="shared" si="10"/>
        <v>0</v>
      </c>
      <c r="S134" s="282">
        <f t="shared" si="7"/>
        <v>0</v>
      </c>
      <c r="T134" s="282">
        <f t="shared" si="8"/>
        <v>0</v>
      </c>
      <c r="U134" s="282">
        <f t="shared" si="11"/>
        <v>43</v>
      </c>
      <c r="V134" s="282">
        <f t="shared" si="9"/>
        <v>0</v>
      </c>
      <c r="W134" s="61"/>
      <c r="X134" s="61"/>
      <c r="Y134" s="61"/>
      <c r="Z134" s="61"/>
    </row>
    <row r="135" ht="15.75" customHeight="1">
      <c r="A135" s="282" t="str">
        <f>Questions!$A135</f>
        <v>DCTR-01</v>
      </c>
      <c r="B135" s="282" t="str">
        <f t="shared" si="1"/>
        <v>DCTR</v>
      </c>
      <c r="C135" s="282" t="str">
        <f>VLOOKUP($A135,Questions!$A$3:$L$333,2,0)&amp;""</f>
        <v>Select your hosting option.</v>
      </c>
      <c r="D135" s="282" t="str">
        <f>VLOOKUP($A135,Questions!$A$3:$L$333,11,0)&amp;""</f>
        <v/>
      </c>
      <c r="E135" s="282" t="str">
        <f>VLOOKUP($A135,Questions!$A$3:$L$333,12,0)&amp;""</f>
        <v>Not scored</v>
      </c>
      <c r="F135" s="282" t="str">
        <f>VLOOKUP($A135,'Institution Evaluation'!$A$56:$K$346,3,0)&amp;""</f>
        <v>GCP</v>
      </c>
      <c r="G135" s="282" t="str">
        <f>VLOOKUP($A135,'Institution Evaluation'!$A$56:$K$346,7,0)&amp;""</f>
        <v>Not scored</v>
      </c>
      <c r="H135" s="282" t="str">
        <f>VLOOKUP($A135,'Institution Evaluation'!$A$56:$K$346,8,0)&amp;""</f>
        <v/>
      </c>
      <c r="I135" s="282" t="str">
        <f>VLOOKUP($A135,'Institution Evaluation'!$A$56:$K$346,9,0)&amp;""</f>
        <v/>
      </c>
      <c r="J135" s="282" t="str">
        <f>VLOOKUP($A135,'Institution Evaluation'!$A$56:$K$346,10,0)&amp;""</f>
        <v/>
      </c>
      <c r="K135" s="282">
        <f t="shared" si="2"/>
        <v>10</v>
      </c>
      <c r="L135" s="282" t="str">
        <f>IF(OR($E135="Not Scored",$F135=""),"N/A",IF(AND($D135='Auto Responses'!$J$27,$H135=""),"N/A",IF(AND($D135='Auto Responses'!$J$27,$H135='Auto Responses'!$J$7),1,IF(AND($D135='Auto Responses'!$J$27,$H135='Auto Responses'!$J$8),0,IF(OR($F135=$G135,$H135='Auto Responses'!$J$7),1,0)))))</f>
        <v>N/A</v>
      </c>
      <c r="M135" s="282" t="str">
        <f>VLOOKUP($A135,'Institution Evaluation'!$A$56:$K$346,10,0)&amp;""</f>
        <v/>
      </c>
      <c r="N135" s="282">
        <f t="shared" si="3"/>
        <v>0</v>
      </c>
      <c r="O135" s="282" t="str">
        <f t="shared" ref="O135:O150" si="19">IF(OR($F$17="No",$E135="Not Scored",$F135=""),"N/A",IF($J135="",$K135,IF($J135="Minor Importance",5,IF($J135="Standard Importance",10,IF($J135="Critical Importance",20,0)))))</f>
        <v>N/A</v>
      </c>
      <c r="P135" s="282" t="str">
        <f t="shared" si="5"/>
        <v>N/A</v>
      </c>
      <c r="Q135" s="282">
        <f t="shared" si="6"/>
        <v>0</v>
      </c>
      <c r="R135" s="282">
        <f t="shared" si="10"/>
        <v>0</v>
      </c>
      <c r="S135" s="282">
        <f t="shared" si="7"/>
        <v>0</v>
      </c>
      <c r="T135" s="282">
        <f t="shared" si="8"/>
        <v>0</v>
      </c>
      <c r="U135" s="282">
        <f t="shared" si="11"/>
        <v>43</v>
      </c>
      <c r="V135" s="282">
        <f t="shared" si="9"/>
        <v>0</v>
      </c>
      <c r="W135" s="61"/>
      <c r="X135" s="61"/>
      <c r="Y135" s="61"/>
      <c r="Z135" s="61"/>
    </row>
    <row r="136" ht="15.75" customHeight="1">
      <c r="A136" s="282" t="str">
        <f>Questions!$A136</f>
        <v>DCTR-02</v>
      </c>
      <c r="B136" s="282" t="str">
        <f t="shared" si="1"/>
        <v>DCTR</v>
      </c>
      <c r="C136" s="282" t="str">
        <f>VLOOKUP($A136,Questions!$A$3:$L$333,2,0)&amp;""</f>
        <v>Is a SOC 2 Type 2 report available for the hosting environment?</v>
      </c>
      <c r="D136" s="282" t="str">
        <f>VLOOKUP($A136,Questions!$A$3:$L$333,11,0)&amp;""</f>
        <v/>
      </c>
      <c r="E136" s="282" t="str">
        <f>VLOOKUP($A136,Questions!$A$3:$L$333,12,0)&amp;""</f>
        <v>Infrastructure</v>
      </c>
      <c r="F136" s="282" t="str">
        <f>VLOOKUP($A136,'Institution Evaluation'!$A$56:$K$346,3,0)&amp;""</f>
        <v>Yes</v>
      </c>
      <c r="G136" s="282" t="str">
        <f>VLOOKUP($A136,'Institution Evaluation'!$A$56:$K$346,7,0)&amp;""</f>
        <v>Yes</v>
      </c>
      <c r="H136" s="282" t="str">
        <f>VLOOKUP($A136,'Institution Evaluation'!$A$56:$K$346,8,0)&amp;""</f>
        <v/>
      </c>
      <c r="I136" s="282" t="str">
        <f>VLOOKUP($A136,'Institution Evaluation'!$A$56:$K$346,9,0)&amp;""</f>
        <v>Standard Importance</v>
      </c>
      <c r="J136" s="282" t="str">
        <f>VLOOKUP($A136,'Institution Evaluation'!$A$56:$K$346,10,0)&amp;""</f>
        <v/>
      </c>
      <c r="K136" s="282">
        <f t="shared" si="2"/>
        <v>10</v>
      </c>
      <c r="L136" s="282">
        <f>IF(OR($E136="Not Scored",$F136=""),"N/A",IF(AND($D136='Auto Responses'!$J$27,$H136=""),"N/A",IF(AND($D136='Auto Responses'!$J$27,$H136='Auto Responses'!$J$7),1,IF(AND($D136='Auto Responses'!$J$27,$H136='Auto Responses'!$J$8),0,IF(OR($F136=$G136,$H136='Auto Responses'!$J$7),1,0)))))</f>
        <v>1</v>
      </c>
      <c r="M136" s="282" t="str">
        <f>VLOOKUP($A136,'Institution Evaluation'!$A$56:$K$346,10,0)&amp;""</f>
        <v/>
      </c>
      <c r="N136" s="282">
        <f t="shared" si="3"/>
        <v>0</v>
      </c>
      <c r="O136" s="282">
        <f t="shared" si="19"/>
        <v>10</v>
      </c>
      <c r="P136" s="282">
        <f t="shared" si="5"/>
        <v>10</v>
      </c>
      <c r="Q136" s="282">
        <f t="shared" si="6"/>
        <v>0</v>
      </c>
      <c r="R136" s="282">
        <f t="shared" si="10"/>
        <v>0</v>
      </c>
      <c r="S136" s="282">
        <f t="shared" si="7"/>
        <v>0</v>
      </c>
      <c r="T136" s="282">
        <f t="shared" si="8"/>
        <v>0</v>
      </c>
      <c r="U136" s="282">
        <f t="shared" si="11"/>
        <v>43</v>
      </c>
      <c r="V136" s="282">
        <f t="shared" si="9"/>
        <v>0</v>
      </c>
      <c r="W136" s="61"/>
      <c r="X136" s="61"/>
      <c r="Y136" s="61"/>
      <c r="Z136" s="61"/>
    </row>
    <row r="137" ht="15.75" customHeight="1">
      <c r="A137" s="282" t="str">
        <f>Questions!$A137</f>
        <v>DCTR-03</v>
      </c>
      <c r="B137" s="282" t="str">
        <f t="shared" si="1"/>
        <v>DCTR</v>
      </c>
      <c r="C137" s="282" t="str">
        <f>VLOOKUP($A137,Questions!$A$3:$L$333,2,0)&amp;""</f>
        <v>Are you generally able to accommodate storing each institution's data within its geographic region?</v>
      </c>
      <c r="D137" s="282" t="str">
        <f>VLOOKUP($A137,Questions!$A$3:$L$333,11,0)&amp;""</f>
        <v/>
      </c>
      <c r="E137" s="282" t="str">
        <f>VLOOKUP($A137,Questions!$A$3:$L$333,12,0)&amp;""</f>
        <v>Infrastructure</v>
      </c>
      <c r="F137" s="282" t="str">
        <f>VLOOKUP($A137,'Institution Evaluation'!$A$56:$K$346,3,0)&amp;""</f>
        <v>Yes</v>
      </c>
      <c r="G137" s="282" t="str">
        <f>VLOOKUP($A137,'Institution Evaluation'!$A$56:$K$346,7,0)&amp;""</f>
        <v>Yes</v>
      </c>
      <c r="H137" s="282" t="str">
        <f>VLOOKUP($A137,'Institution Evaluation'!$A$56:$K$346,8,0)&amp;""</f>
        <v/>
      </c>
      <c r="I137" s="282" t="str">
        <f>VLOOKUP($A137,'Institution Evaluation'!$A$56:$K$346,9,0)&amp;""</f>
        <v>Standard Importance</v>
      </c>
      <c r="J137" s="282" t="str">
        <f>VLOOKUP($A137,'Institution Evaluation'!$A$56:$K$346,10,0)&amp;""</f>
        <v/>
      </c>
      <c r="K137" s="282">
        <f t="shared" si="2"/>
        <v>10</v>
      </c>
      <c r="L137" s="282">
        <f>IF(OR($E137="Not Scored",$F137=""),"N/A",IF(AND($D137='Auto Responses'!$J$27,$H137=""),"N/A",IF(AND($D137='Auto Responses'!$J$27,$H137='Auto Responses'!$J$7),1,IF(AND($D137='Auto Responses'!$J$27,$H137='Auto Responses'!$J$8),0,IF(OR($F137=$G137,$H137='Auto Responses'!$J$7),1,0)))))</f>
        <v>1</v>
      </c>
      <c r="M137" s="282" t="str">
        <f>VLOOKUP($A137,'Institution Evaluation'!$A$56:$K$346,10,0)&amp;""</f>
        <v/>
      </c>
      <c r="N137" s="282">
        <f t="shared" si="3"/>
        <v>0</v>
      </c>
      <c r="O137" s="282">
        <f t="shared" si="19"/>
        <v>10</v>
      </c>
      <c r="P137" s="282">
        <f t="shared" si="5"/>
        <v>10</v>
      </c>
      <c r="Q137" s="282">
        <f t="shared" si="6"/>
        <v>0</v>
      </c>
      <c r="R137" s="282">
        <f t="shared" si="10"/>
        <v>0</v>
      </c>
      <c r="S137" s="282">
        <f t="shared" si="7"/>
        <v>0</v>
      </c>
      <c r="T137" s="282">
        <f t="shared" si="8"/>
        <v>0</v>
      </c>
      <c r="U137" s="282">
        <f t="shared" si="11"/>
        <v>43</v>
      </c>
      <c r="V137" s="282">
        <f t="shared" si="9"/>
        <v>0</v>
      </c>
      <c r="W137" s="61"/>
      <c r="X137" s="61"/>
      <c r="Y137" s="61"/>
      <c r="Z137" s="61"/>
    </row>
    <row r="138" ht="15.75" customHeight="1">
      <c r="A138" s="282" t="str">
        <f>Questions!$A138</f>
        <v>DCTR-04</v>
      </c>
      <c r="B138" s="282" t="str">
        <f t="shared" si="1"/>
        <v>DCTR</v>
      </c>
      <c r="C138" s="282" t="str">
        <f>VLOOKUP($A138,Questions!$A$3:$L$333,2,0)&amp;""</f>
        <v>Are the data centers staffed 24 hours a day, seven days a week (i.e., 24 x 7 x 365)?</v>
      </c>
      <c r="D138" s="282" t="str">
        <f>VLOOKUP($A138,Questions!$A$3:$L$333,11,0)&amp;""</f>
        <v/>
      </c>
      <c r="E138" s="282" t="str">
        <f>VLOOKUP($A138,Questions!$A$3:$L$333,12,0)&amp;""</f>
        <v>Infrastructure</v>
      </c>
      <c r="F138" s="282" t="str">
        <f>VLOOKUP($A138,'Institution Evaluation'!$A$56:$K$346,3,0)&amp;""</f>
        <v/>
      </c>
      <c r="G138" s="282" t="str">
        <f>VLOOKUP($A138,'Institution Evaluation'!$A$56:$K$346,7,0)&amp;""</f>
        <v>Yes</v>
      </c>
      <c r="H138" s="282" t="str">
        <f>VLOOKUP($A138,'Institution Evaluation'!$A$56:$K$346,8,0)&amp;""</f>
        <v/>
      </c>
      <c r="I138" s="282" t="str">
        <f>VLOOKUP($A138,'Institution Evaluation'!$A$56:$K$346,9,0)&amp;""</f>
        <v>Standard Importance</v>
      </c>
      <c r="J138" s="282" t="str">
        <f>VLOOKUP($A138,'Institution Evaluation'!$A$56:$K$346,10,0)&amp;""</f>
        <v/>
      </c>
      <c r="K138" s="282">
        <f t="shared" si="2"/>
        <v>10</v>
      </c>
      <c r="L138" s="282" t="str">
        <f>IF(OR($E138="Not Scored",$F138=""),"N/A",IF(AND($D138='Auto Responses'!$J$27,$H138=""),"N/A",IF(AND($D138='Auto Responses'!$J$27,$H138='Auto Responses'!$J$7),1,IF(AND($D138='Auto Responses'!$J$27,$H138='Auto Responses'!$J$8),0,IF(OR($F138=$G138,$H138='Auto Responses'!$J$7),1,0)))))</f>
        <v>N/A</v>
      </c>
      <c r="M138" s="282" t="str">
        <f>VLOOKUP($A138,'Institution Evaluation'!$A$56:$K$346,10,0)&amp;""</f>
        <v/>
      </c>
      <c r="N138" s="282">
        <f t="shared" si="3"/>
        <v>0</v>
      </c>
      <c r="O138" s="282" t="str">
        <f t="shared" si="19"/>
        <v>N/A</v>
      </c>
      <c r="P138" s="282" t="str">
        <f t="shared" si="5"/>
        <v>N/A</v>
      </c>
      <c r="Q138" s="282">
        <f t="shared" si="6"/>
        <v>0</v>
      </c>
      <c r="R138" s="282">
        <f t="shared" si="10"/>
        <v>0</v>
      </c>
      <c r="S138" s="282">
        <f t="shared" si="7"/>
        <v>0</v>
      </c>
      <c r="T138" s="282">
        <f t="shared" si="8"/>
        <v>0</v>
      </c>
      <c r="U138" s="282">
        <f t="shared" si="11"/>
        <v>43</v>
      </c>
      <c r="V138" s="282">
        <f t="shared" si="9"/>
        <v>0</v>
      </c>
      <c r="W138" s="61"/>
      <c r="X138" s="61"/>
      <c r="Y138" s="61"/>
      <c r="Z138" s="61"/>
    </row>
    <row r="139" ht="15.75" customHeight="1">
      <c r="A139" s="282" t="str">
        <f>Questions!$A139</f>
        <v>DCTR-05</v>
      </c>
      <c r="B139" s="282" t="str">
        <f t="shared" si="1"/>
        <v>DCTR</v>
      </c>
      <c r="C139" s="282" t="str">
        <f>VLOOKUP($A139,Questions!$A$3:$L$333,2,0)&amp;""</f>
        <v>Are your servers separated from other companies via a physical barrier, such as a cage or hard walls?</v>
      </c>
      <c r="D139" s="282" t="str">
        <f>VLOOKUP($A139,Questions!$A$3:$L$333,11,0)&amp;""</f>
        <v/>
      </c>
      <c r="E139" s="282" t="str">
        <f>VLOOKUP($A139,Questions!$A$3:$L$333,12,0)&amp;""</f>
        <v>Infrastructure</v>
      </c>
      <c r="F139" s="282" t="str">
        <f>VLOOKUP($A139,'Institution Evaluation'!$A$56:$K$346,3,0)&amp;""</f>
        <v/>
      </c>
      <c r="G139" s="282" t="str">
        <f>VLOOKUP($A139,'Institution Evaluation'!$A$56:$K$346,7,0)&amp;""</f>
        <v>Yes</v>
      </c>
      <c r="H139" s="282" t="str">
        <f>VLOOKUP($A139,'Institution Evaluation'!$A$56:$K$346,8,0)&amp;""</f>
        <v/>
      </c>
      <c r="I139" s="282" t="str">
        <f>VLOOKUP($A139,'Institution Evaluation'!$A$56:$K$346,9,0)&amp;""</f>
        <v>Standard Importance</v>
      </c>
      <c r="J139" s="282" t="str">
        <f>VLOOKUP($A139,'Institution Evaluation'!$A$56:$K$346,10,0)&amp;""</f>
        <v/>
      </c>
      <c r="K139" s="282">
        <f t="shared" si="2"/>
        <v>10</v>
      </c>
      <c r="L139" s="282" t="str">
        <f>IF(OR($E139="Not Scored",$F139=""),"N/A",IF(AND($D139='Auto Responses'!$J$27,$H139=""),"N/A",IF(AND($D139='Auto Responses'!$J$27,$H139='Auto Responses'!$J$7),1,IF(AND($D139='Auto Responses'!$J$27,$H139='Auto Responses'!$J$8),0,IF(OR($F139=$G139,$H139='Auto Responses'!$J$7),1,0)))))</f>
        <v>N/A</v>
      </c>
      <c r="M139" s="282" t="str">
        <f>VLOOKUP($A139,'Institution Evaluation'!$A$56:$K$346,10,0)&amp;""</f>
        <v/>
      </c>
      <c r="N139" s="282">
        <f t="shared" si="3"/>
        <v>0</v>
      </c>
      <c r="O139" s="282" t="str">
        <f t="shared" si="19"/>
        <v>N/A</v>
      </c>
      <c r="P139" s="282" t="str">
        <f t="shared" si="5"/>
        <v>N/A</v>
      </c>
      <c r="Q139" s="282">
        <f t="shared" si="6"/>
        <v>0</v>
      </c>
      <c r="R139" s="282">
        <f t="shared" si="10"/>
        <v>0</v>
      </c>
      <c r="S139" s="282">
        <f t="shared" si="7"/>
        <v>0</v>
      </c>
      <c r="T139" s="282">
        <f t="shared" si="8"/>
        <v>0</v>
      </c>
      <c r="U139" s="282">
        <f t="shared" si="11"/>
        <v>43</v>
      </c>
      <c r="V139" s="282">
        <f t="shared" si="9"/>
        <v>0</v>
      </c>
      <c r="W139" s="61"/>
      <c r="X139" s="61"/>
      <c r="Y139" s="61"/>
      <c r="Z139" s="61"/>
    </row>
    <row r="140" ht="15.75" customHeight="1">
      <c r="A140" s="282" t="str">
        <f>Questions!$A140</f>
        <v>DCTR-06</v>
      </c>
      <c r="B140" s="282" t="str">
        <f t="shared" si="1"/>
        <v>DCTR</v>
      </c>
      <c r="C140" s="282" t="str">
        <f>VLOOKUP($A140,Questions!$A$3:$L$333,2,0)&amp;""</f>
        <v>Does a physical barrier fully enclose the physical space, preventing unauthorized physical contact with any of your devices?*</v>
      </c>
      <c r="D140" s="282" t="str">
        <f>VLOOKUP($A140,Questions!$A$3:$L$333,11,0)&amp;""</f>
        <v/>
      </c>
      <c r="E140" s="282" t="str">
        <f>VLOOKUP($A140,Questions!$A$3:$L$333,12,0)&amp;""</f>
        <v>Infrastructure</v>
      </c>
      <c r="F140" s="282" t="str">
        <f>VLOOKUP($A140,'Institution Evaluation'!$A$56:$K$346,3,0)&amp;""</f>
        <v/>
      </c>
      <c r="G140" s="282" t="str">
        <f>VLOOKUP($A140,'Institution Evaluation'!$A$56:$K$346,7,0)&amp;""</f>
        <v>Yes</v>
      </c>
      <c r="H140" s="282" t="str">
        <f>VLOOKUP($A140,'Institution Evaluation'!$A$56:$K$346,8,0)&amp;""</f>
        <v/>
      </c>
      <c r="I140" s="282" t="str">
        <f>VLOOKUP($A140,'Institution Evaluation'!$A$56:$K$346,9,0)&amp;""</f>
        <v>Critical Importance</v>
      </c>
      <c r="J140" s="282" t="str">
        <f>VLOOKUP($A140,'Institution Evaluation'!$A$56:$K$346,10,0)&amp;""</f>
        <v/>
      </c>
      <c r="K140" s="282">
        <f t="shared" si="2"/>
        <v>20</v>
      </c>
      <c r="L140" s="282" t="str">
        <f>IF(OR($E140="Not Scored",$F140=""),"N/A",IF(AND($D140='Auto Responses'!$J$27,$H140=""),"N/A",IF(AND($D140='Auto Responses'!$J$27,$H140='Auto Responses'!$J$7),1,IF(AND($D140='Auto Responses'!$J$27,$H140='Auto Responses'!$J$8),0,IF(OR($F140=$G140,$H140='Auto Responses'!$J$7),1,0)))))</f>
        <v>N/A</v>
      </c>
      <c r="M140" s="282" t="str">
        <f>VLOOKUP($A140,'Institution Evaluation'!$A$56:$K$346,10,0)&amp;""</f>
        <v/>
      </c>
      <c r="N140" s="282">
        <f t="shared" si="3"/>
        <v>1</v>
      </c>
      <c r="O140" s="282" t="str">
        <f t="shared" si="19"/>
        <v>N/A</v>
      </c>
      <c r="P140" s="282" t="str">
        <f t="shared" si="5"/>
        <v>N/A</v>
      </c>
      <c r="Q140" s="282">
        <f t="shared" si="6"/>
        <v>0</v>
      </c>
      <c r="R140" s="282">
        <f t="shared" si="10"/>
        <v>0</v>
      </c>
      <c r="S140" s="282">
        <f t="shared" si="7"/>
        <v>0</v>
      </c>
      <c r="T140" s="282">
        <f t="shared" si="8"/>
        <v>1</v>
      </c>
      <c r="U140" s="282">
        <f t="shared" si="11"/>
        <v>44</v>
      </c>
      <c r="V140" s="282">
        <f t="shared" si="9"/>
        <v>44</v>
      </c>
      <c r="W140" s="61"/>
      <c r="X140" s="61"/>
      <c r="Y140" s="61"/>
      <c r="Z140" s="61"/>
    </row>
    <row r="141" ht="15.75" customHeight="1">
      <c r="A141" s="282" t="str">
        <f>Questions!$A141</f>
        <v>DCTR-07</v>
      </c>
      <c r="B141" s="282" t="str">
        <f t="shared" si="1"/>
        <v>DCTR</v>
      </c>
      <c r="C141" s="282" t="str">
        <f>VLOOKUP($A141,Questions!$A$3:$L$333,2,0)&amp;""</f>
        <v>Are your primary and secondary data centers geographically diverse?</v>
      </c>
      <c r="D141" s="282" t="str">
        <f>VLOOKUP($A141,Questions!$A$3:$L$333,11,0)&amp;""</f>
        <v/>
      </c>
      <c r="E141" s="282" t="str">
        <f>VLOOKUP($A141,Questions!$A$3:$L$333,12,0)&amp;""</f>
        <v>Infrastructure</v>
      </c>
      <c r="F141" s="282" t="str">
        <f>VLOOKUP($A141,'Institution Evaluation'!$A$56:$K$346,3,0)&amp;""</f>
        <v>Yes</v>
      </c>
      <c r="G141" s="282" t="str">
        <f>VLOOKUP($A141,'Institution Evaluation'!$A$56:$K$346,7,0)&amp;""</f>
        <v>Yes</v>
      </c>
      <c r="H141" s="282" t="str">
        <f>VLOOKUP($A141,'Institution Evaluation'!$A$56:$K$346,8,0)&amp;""</f>
        <v/>
      </c>
      <c r="I141" s="282" t="str">
        <f>VLOOKUP($A141,'Institution Evaluation'!$A$56:$K$346,9,0)&amp;""</f>
        <v>Standard Importance</v>
      </c>
      <c r="J141" s="282" t="str">
        <f>VLOOKUP($A141,'Institution Evaluation'!$A$56:$K$346,10,0)&amp;""</f>
        <v/>
      </c>
      <c r="K141" s="282">
        <f t="shared" si="2"/>
        <v>10</v>
      </c>
      <c r="L141" s="282">
        <f>IF(OR($E141="Not Scored",$F141=""),"N/A",IF(AND($D141='Auto Responses'!$J$27,$H141=""),"N/A",IF(AND($D141='Auto Responses'!$J$27,$H141='Auto Responses'!$J$7),1,IF(AND($D141='Auto Responses'!$J$27,$H141='Auto Responses'!$J$8),0,IF(OR($F141=$G141,$H141='Auto Responses'!$J$7),1,0)))))</f>
        <v>1</v>
      </c>
      <c r="M141" s="282" t="str">
        <f>VLOOKUP($A141,'Institution Evaluation'!$A$56:$K$346,10,0)&amp;""</f>
        <v/>
      </c>
      <c r="N141" s="282">
        <f t="shared" si="3"/>
        <v>0</v>
      </c>
      <c r="O141" s="282">
        <f t="shared" si="19"/>
        <v>10</v>
      </c>
      <c r="P141" s="282">
        <f t="shared" si="5"/>
        <v>10</v>
      </c>
      <c r="Q141" s="282">
        <f t="shared" si="6"/>
        <v>0</v>
      </c>
      <c r="R141" s="282">
        <f t="shared" si="10"/>
        <v>0</v>
      </c>
      <c r="S141" s="282">
        <f t="shared" si="7"/>
        <v>0</v>
      </c>
      <c r="T141" s="282">
        <f t="shared" si="8"/>
        <v>0</v>
      </c>
      <c r="U141" s="282">
        <f t="shared" si="11"/>
        <v>44</v>
      </c>
      <c r="V141" s="282">
        <f t="shared" si="9"/>
        <v>0</v>
      </c>
      <c r="W141" s="61"/>
      <c r="X141" s="61"/>
      <c r="Y141" s="61"/>
      <c r="Z141" s="61"/>
    </row>
    <row r="142" ht="15.75" customHeight="1">
      <c r="A142" s="282" t="str">
        <f>Questions!$A142</f>
        <v>DCTR-08</v>
      </c>
      <c r="B142" s="282" t="str">
        <f t="shared" si="1"/>
        <v>DCTR</v>
      </c>
      <c r="C142" s="282" t="str">
        <f>VLOOKUP($A142,Questions!$A$3:$L$333,2,0)&amp;""</f>
        <v>Is the service hosted in a high-availability environment?</v>
      </c>
      <c r="D142" s="282" t="str">
        <f>VLOOKUP($A142,Questions!$A$3:$L$333,11,0)&amp;""</f>
        <v/>
      </c>
      <c r="E142" s="282" t="str">
        <f>VLOOKUP($A142,Questions!$A$3:$L$333,12,0)&amp;""</f>
        <v>Infrastructure</v>
      </c>
      <c r="F142" s="282" t="str">
        <f>VLOOKUP($A142,'Institution Evaluation'!$A$56:$K$346,3,0)&amp;""</f>
        <v>Yes</v>
      </c>
      <c r="G142" s="282" t="str">
        <f>VLOOKUP($A142,'Institution Evaluation'!$A$56:$K$346,7,0)&amp;""</f>
        <v>Yes</v>
      </c>
      <c r="H142" s="282" t="str">
        <f>VLOOKUP($A142,'Institution Evaluation'!$A$56:$K$346,8,0)&amp;""</f>
        <v/>
      </c>
      <c r="I142" s="282" t="str">
        <f>VLOOKUP($A142,'Institution Evaluation'!$A$56:$K$346,9,0)&amp;""</f>
        <v>Standard Importance</v>
      </c>
      <c r="J142" s="282" t="str">
        <f>VLOOKUP($A142,'Institution Evaluation'!$A$56:$K$346,10,0)&amp;""</f>
        <v/>
      </c>
      <c r="K142" s="282">
        <f t="shared" si="2"/>
        <v>10</v>
      </c>
      <c r="L142" s="282">
        <f>IF(OR($E142="Not Scored",$F142=""),"N/A",IF(AND($D142='Auto Responses'!$J$27,$H142=""),"N/A",IF(AND($D142='Auto Responses'!$J$27,$H142='Auto Responses'!$J$7),1,IF(AND($D142='Auto Responses'!$J$27,$H142='Auto Responses'!$J$8),0,IF(OR($F142=$G142,$H142='Auto Responses'!$J$7),1,0)))))</f>
        <v>1</v>
      </c>
      <c r="M142" s="282" t="str">
        <f>VLOOKUP($A142,'Institution Evaluation'!$A$56:$K$346,10,0)&amp;""</f>
        <v/>
      </c>
      <c r="N142" s="282">
        <f t="shared" si="3"/>
        <v>0</v>
      </c>
      <c r="O142" s="282">
        <f t="shared" si="19"/>
        <v>10</v>
      </c>
      <c r="P142" s="282">
        <f t="shared" si="5"/>
        <v>10</v>
      </c>
      <c r="Q142" s="282">
        <f t="shared" si="6"/>
        <v>0</v>
      </c>
      <c r="R142" s="282">
        <f t="shared" si="10"/>
        <v>0</v>
      </c>
      <c r="S142" s="282">
        <f t="shared" si="7"/>
        <v>0</v>
      </c>
      <c r="T142" s="282">
        <f t="shared" si="8"/>
        <v>0</v>
      </c>
      <c r="U142" s="282">
        <f t="shared" si="11"/>
        <v>44</v>
      </c>
      <c r="V142" s="282">
        <f t="shared" si="9"/>
        <v>0</v>
      </c>
      <c r="W142" s="61"/>
      <c r="X142" s="61"/>
      <c r="Y142" s="61"/>
      <c r="Z142" s="61"/>
    </row>
    <row r="143" ht="15.75" customHeight="1">
      <c r="A143" s="282" t="str">
        <f>Questions!$A143</f>
        <v>DCTR-09</v>
      </c>
      <c r="B143" s="282" t="str">
        <f t="shared" si="1"/>
        <v>DCTR</v>
      </c>
      <c r="C143" s="282" t="str">
        <f>VLOOKUP($A143,Questions!$A$3:$L$333,2,0)&amp;""</f>
        <v>Is redundant power available for all data centers where institutional data will reside?</v>
      </c>
      <c r="D143" s="282" t="str">
        <f>VLOOKUP($A143,Questions!$A$3:$L$333,11,0)&amp;""</f>
        <v/>
      </c>
      <c r="E143" s="282" t="str">
        <f>VLOOKUP($A143,Questions!$A$3:$L$333,12,0)&amp;""</f>
        <v>Infrastructure</v>
      </c>
      <c r="F143" s="282" t="str">
        <f>VLOOKUP($A143,'Institution Evaluation'!$A$56:$K$346,3,0)&amp;""</f>
        <v/>
      </c>
      <c r="G143" s="282" t="str">
        <f>VLOOKUP($A143,'Institution Evaluation'!$A$56:$K$346,7,0)&amp;""</f>
        <v>Yes</v>
      </c>
      <c r="H143" s="282" t="str">
        <f>VLOOKUP($A143,'Institution Evaluation'!$A$56:$K$346,8,0)&amp;""</f>
        <v/>
      </c>
      <c r="I143" s="282" t="str">
        <f>VLOOKUP($A143,'Institution Evaluation'!$A$56:$K$346,9,0)&amp;""</f>
        <v>Standard Importance</v>
      </c>
      <c r="J143" s="282" t="str">
        <f>VLOOKUP($A143,'Institution Evaluation'!$A$56:$K$346,10,0)&amp;""</f>
        <v/>
      </c>
      <c r="K143" s="282">
        <f t="shared" si="2"/>
        <v>10</v>
      </c>
      <c r="L143" s="282" t="str">
        <f>IF(OR($E143="Not Scored",$F143=""),"N/A",IF(AND($D143='Auto Responses'!$J$27,$H143=""),"N/A",IF(AND($D143='Auto Responses'!$J$27,$H143='Auto Responses'!$J$7),1,IF(AND($D143='Auto Responses'!$J$27,$H143='Auto Responses'!$J$8),0,IF(OR($F143=$G143,$H143='Auto Responses'!$J$7),1,0)))))</f>
        <v>N/A</v>
      </c>
      <c r="M143" s="282" t="str">
        <f>VLOOKUP($A143,'Institution Evaluation'!$A$56:$K$346,10,0)&amp;""</f>
        <v/>
      </c>
      <c r="N143" s="282">
        <f t="shared" si="3"/>
        <v>0</v>
      </c>
      <c r="O143" s="282" t="str">
        <f t="shared" si="19"/>
        <v>N/A</v>
      </c>
      <c r="P143" s="282" t="str">
        <f t="shared" si="5"/>
        <v>N/A</v>
      </c>
      <c r="Q143" s="282">
        <f t="shared" si="6"/>
        <v>0</v>
      </c>
      <c r="R143" s="282">
        <f t="shared" si="10"/>
        <v>0</v>
      </c>
      <c r="S143" s="282">
        <f t="shared" si="7"/>
        <v>0</v>
      </c>
      <c r="T143" s="282">
        <f t="shared" si="8"/>
        <v>0</v>
      </c>
      <c r="U143" s="282">
        <f t="shared" si="11"/>
        <v>44</v>
      </c>
      <c r="V143" s="282">
        <f t="shared" si="9"/>
        <v>0</v>
      </c>
      <c r="W143" s="61"/>
      <c r="X143" s="61"/>
      <c r="Y143" s="61"/>
      <c r="Z143" s="61"/>
    </row>
    <row r="144" ht="15.75" customHeight="1">
      <c r="A144" s="282" t="str">
        <f>Questions!$A144</f>
        <v>DCTR-10</v>
      </c>
      <c r="B144" s="282" t="str">
        <f t="shared" si="1"/>
        <v>DCTR</v>
      </c>
      <c r="C144" s="282" t="str">
        <f>VLOOKUP($A144,Questions!$A$3:$L$333,2,0)&amp;""</f>
        <v>Are redundant power strategies tested?*</v>
      </c>
      <c r="D144" s="282" t="str">
        <f>VLOOKUP($A144,Questions!$A$3:$L$333,11,0)&amp;""</f>
        <v/>
      </c>
      <c r="E144" s="282" t="str">
        <f>VLOOKUP($A144,Questions!$A$3:$L$333,12,0)&amp;""</f>
        <v>Infrastructure</v>
      </c>
      <c r="F144" s="282" t="str">
        <f>VLOOKUP($A144,'Institution Evaluation'!$A$56:$K$346,3,0)&amp;""</f>
        <v/>
      </c>
      <c r="G144" s="282" t="str">
        <f>VLOOKUP($A144,'Institution Evaluation'!$A$56:$K$346,7,0)&amp;""</f>
        <v>Yes</v>
      </c>
      <c r="H144" s="282" t="str">
        <f>VLOOKUP($A144,'Institution Evaluation'!$A$56:$K$346,8,0)&amp;""</f>
        <v/>
      </c>
      <c r="I144" s="282" t="str">
        <f>VLOOKUP($A144,'Institution Evaluation'!$A$56:$K$346,9,0)&amp;""</f>
        <v>Critical Importance</v>
      </c>
      <c r="J144" s="282" t="str">
        <f>VLOOKUP($A144,'Institution Evaluation'!$A$56:$K$346,10,0)&amp;""</f>
        <v/>
      </c>
      <c r="K144" s="282">
        <f t="shared" si="2"/>
        <v>20</v>
      </c>
      <c r="L144" s="282" t="str">
        <f>IF(OR($E144="Not Scored",$F144=""),"N/A",IF(AND($D144='Auto Responses'!$J$27,$H144=""),"N/A",IF(AND($D144='Auto Responses'!$J$27,$H144='Auto Responses'!$J$7),1,IF(AND($D144='Auto Responses'!$J$27,$H144='Auto Responses'!$J$8),0,IF(OR($F144=$G144,$H144='Auto Responses'!$J$7),1,0)))))</f>
        <v>N/A</v>
      </c>
      <c r="M144" s="282" t="str">
        <f>VLOOKUP($A144,'Institution Evaluation'!$A$56:$K$346,10,0)&amp;""</f>
        <v/>
      </c>
      <c r="N144" s="282">
        <f t="shared" si="3"/>
        <v>1</v>
      </c>
      <c r="O144" s="282" t="str">
        <f t="shared" si="19"/>
        <v>N/A</v>
      </c>
      <c r="P144" s="282" t="str">
        <f t="shared" si="5"/>
        <v>N/A</v>
      </c>
      <c r="Q144" s="282">
        <f t="shared" si="6"/>
        <v>0</v>
      </c>
      <c r="R144" s="282">
        <f t="shared" si="10"/>
        <v>0</v>
      </c>
      <c r="S144" s="282">
        <f t="shared" si="7"/>
        <v>0</v>
      </c>
      <c r="T144" s="282">
        <f t="shared" si="8"/>
        <v>1</v>
      </c>
      <c r="U144" s="282">
        <f t="shared" si="11"/>
        <v>45</v>
      </c>
      <c r="V144" s="282">
        <f t="shared" si="9"/>
        <v>45</v>
      </c>
      <c r="W144" s="61"/>
      <c r="X144" s="61"/>
      <c r="Y144" s="61"/>
      <c r="Z144" s="61"/>
    </row>
    <row r="145" ht="15.75" customHeight="1">
      <c r="A145" s="282" t="str">
        <f>Questions!$A145</f>
        <v>DCTR-11</v>
      </c>
      <c r="B145" s="282" t="str">
        <f t="shared" si="1"/>
        <v>DCTR</v>
      </c>
      <c r="C145" s="282" t="str">
        <f>VLOOKUP($A145,Questions!$A$3:$L$333,2,0)&amp;""</f>
        <v>Does the center where the data will reside have cooling and fire-suppression systems that are active and regularly tested?</v>
      </c>
      <c r="D145" s="282" t="str">
        <f>VLOOKUP($A145,Questions!$A$3:$L$333,11,0)&amp;""</f>
        <v/>
      </c>
      <c r="E145" s="282" t="str">
        <f>VLOOKUP($A145,Questions!$A$3:$L$333,12,0)&amp;""</f>
        <v>Infrastructure</v>
      </c>
      <c r="F145" s="282" t="str">
        <f>VLOOKUP($A145,'Institution Evaluation'!$A$56:$K$346,3,0)&amp;""</f>
        <v/>
      </c>
      <c r="G145" s="282" t="str">
        <f>VLOOKUP($A145,'Institution Evaluation'!$A$56:$K$346,7,0)&amp;""</f>
        <v>Yes</v>
      </c>
      <c r="H145" s="282" t="str">
        <f>VLOOKUP($A145,'Institution Evaluation'!$A$56:$K$346,8,0)&amp;""</f>
        <v/>
      </c>
      <c r="I145" s="282" t="str">
        <f>VLOOKUP($A145,'Institution Evaluation'!$A$56:$K$346,9,0)&amp;""</f>
        <v>Standard Importance</v>
      </c>
      <c r="J145" s="282" t="str">
        <f>VLOOKUP($A145,'Institution Evaluation'!$A$56:$K$346,10,0)&amp;""</f>
        <v/>
      </c>
      <c r="K145" s="282">
        <f t="shared" si="2"/>
        <v>10</v>
      </c>
      <c r="L145" s="282" t="str">
        <f>IF(OR($E145="Not Scored",$F145=""),"N/A",IF(AND($D145='Auto Responses'!$J$27,$H145=""),"N/A",IF(AND($D145='Auto Responses'!$J$27,$H145='Auto Responses'!$J$7),1,IF(AND($D145='Auto Responses'!$J$27,$H145='Auto Responses'!$J$8),0,IF(OR($F145=$G145,$H145='Auto Responses'!$J$7),1,0)))))</f>
        <v>N/A</v>
      </c>
      <c r="M145" s="282" t="str">
        <f>VLOOKUP($A145,'Institution Evaluation'!$A$56:$K$346,10,0)&amp;""</f>
        <v/>
      </c>
      <c r="N145" s="282">
        <f t="shared" si="3"/>
        <v>0</v>
      </c>
      <c r="O145" s="282" t="str">
        <f t="shared" si="19"/>
        <v>N/A</v>
      </c>
      <c r="P145" s="282" t="str">
        <f t="shared" si="5"/>
        <v>N/A</v>
      </c>
      <c r="Q145" s="282">
        <f t="shared" si="6"/>
        <v>0</v>
      </c>
      <c r="R145" s="282">
        <f t="shared" si="10"/>
        <v>0</v>
      </c>
      <c r="S145" s="282">
        <f t="shared" si="7"/>
        <v>0</v>
      </c>
      <c r="T145" s="282">
        <f t="shared" si="8"/>
        <v>0</v>
      </c>
      <c r="U145" s="282">
        <f t="shared" si="11"/>
        <v>45</v>
      </c>
      <c r="V145" s="282">
        <f t="shared" si="9"/>
        <v>0</v>
      </c>
      <c r="W145" s="61"/>
      <c r="X145" s="61"/>
      <c r="Y145" s="61"/>
      <c r="Z145" s="61"/>
    </row>
    <row r="146" ht="15.75" customHeight="1">
      <c r="A146" s="282" t="str">
        <f>Questions!$A146</f>
        <v>DCTR-12</v>
      </c>
      <c r="B146" s="282" t="str">
        <f t="shared" si="1"/>
        <v>DCTR</v>
      </c>
      <c r="C146" s="282" t="str">
        <f>VLOOKUP($A146,Questions!$A$3:$L$333,2,0)&amp;""</f>
        <v>Do you have Internet Service Provider (ISP) redundancy?</v>
      </c>
      <c r="D146" s="282" t="str">
        <f>VLOOKUP($A146,Questions!$A$3:$L$333,11,0)&amp;""</f>
        <v/>
      </c>
      <c r="E146" s="282" t="str">
        <f>VLOOKUP($A146,Questions!$A$3:$L$333,12,0)&amp;""</f>
        <v>Infrastructure</v>
      </c>
      <c r="F146" s="282" t="str">
        <f>VLOOKUP($A146,'Institution Evaluation'!$A$56:$K$346,3,0)&amp;""</f>
        <v/>
      </c>
      <c r="G146" s="282" t="str">
        <f>VLOOKUP($A146,'Institution Evaluation'!$A$56:$K$346,7,0)&amp;""</f>
        <v>Yes</v>
      </c>
      <c r="H146" s="282" t="str">
        <f>VLOOKUP($A146,'Institution Evaluation'!$A$56:$K$346,8,0)&amp;""</f>
        <v/>
      </c>
      <c r="I146" s="282" t="str">
        <f>VLOOKUP($A146,'Institution Evaluation'!$A$56:$K$346,9,0)&amp;""</f>
        <v>Standard Importance</v>
      </c>
      <c r="J146" s="282" t="str">
        <f>VLOOKUP($A146,'Institution Evaluation'!$A$56:$K$346,10,0)&amp;""</f>
        <v/>
      </c>
      <c r="K146" s="282">
        <f t="shared" si="2"/>
        <v>10</v>
      </c>
      <c r="L146" s="282" t="str">
        <f>IF(OR($E146="Not Scored",$F146=""),"N/A",IF(AND($D146='Auto Responses'!$J$27,$H146=""),"N/A",IF(AND($D146='Auto Responses'!$J$27,$H146='Auto Responses'!$J$7),1,IF(AND($D146='Auto Responses'!$J$27,$H146='Auto Responses'!$J$8),0,IF(OR($F146=$G146,$H146='Auto Responses'!$J$7),1,0)))))</f>
        <v>N/A</v>
      </c>
      <c r="M146" s="282" t="str">
        <f>VLOOKUP($A146,'Institution Evaluation'!$A$56:$K$346,10,0)&amp;""</f>
        <v/>
      </c>
      <c r="N146" s="282">
        <f t="shared" si="3"/>
        <v>0</v>
      </c>
      <c r="O146" s="282" t="str">
        <f t="shared" si="19"/>
        <v>N/A</v>
      </c>
      <c r="P146" s="282" t="str">
        <f t="shared" si="5"/>
        <v>N/A</v>
      </c>
      <c r="Q146" s="282">
        <f t="shared" si="6"/>
        <v>0</v>
      </c>
      <c r="R146" s="282">
        <f t="shared" si="10"/>
        <v>0</v>
      </c>
      <c r="S146" s="282">
        <f t="shared" si="7"/>
        <v>0</v>
      </c>
      <c r="T146" s="282">
        <f t="shared" si="8"/>
        <v>0</v>
      </c>
      <c r="U146" s="282">
        <f t="shared" si="11"/>
        <v>45</v>
      </c>
      <c r="V146" s="282">
        <f t="shared" si="9"/>
        <v>0</v>
      </c>
      <c r="W146" s="61"/>
      <c r="X146" s="61"/>
      <c r="Y146" s="61"/>
      <c r="Z146" s="61"/>
    </row>
    <row r="147" ht="15.75" customHeight="1">
      <c r="A147" s="282" t="str">
        <f>Questions!$A147</f>
        <v>DCTR-13</v>
      </c>
      <c r="B147" s="282" t="str">
        <f t="shared" si="1"/>
        <v>DCTR</v>
      </c>
      <c r="C147" s="282" t="str">
        <f>VLOOKUP($A147,Questions!$A$3:$L$333,2,0)&amp;""</f>
        <v>Does every data center where the institution's data will reside have multiple telephone company or network provider entrances to the facility?</v>
      </c>
      <c r="D147" s="282" t="str">
        <f>VLOOKUP($A147,Questions!$A$3:$L$333,11,0)&amp;""</f>
        <v/>
      </c>
      <c r="E147" s="282" t="str">
        <f>VLOOKUP($A147,Questions!$A$3:$L$333,12,0)&amp;""</f>
        <v>Infrastructure</v>
      </c>
      <c r="F147" s="282" t="str">
        <f>VLOOKUP($A147,'Institution Evaluation'!$A$56:$K$346,3,0)&amp;""</f>
        <v/>
      </c>
      <c r="G147" s="282" t="str">
        <f>VLOOKUP($A147,'Institution Evaluation'!$A$56:$K$346,7,0)&amp;""</f>
        <v>Yes</v>
      </c>
      <c r="H147" s="282" t="str">
        <f>VLOOKUP($A147,'Institution Evaluation'!$A$56:$K$346,8,0)&amp;""</f>
        <v/>
      </c>
      <c r="I147" s="282" t="str">
        <f>VLOOKUP($A147,'Institution Evaluation'!$A$56:$K$346,9,0)&amp;""</f>
        <v>Standard Importance</v>
      </c>
      <c r="J147" s="282" t="str">
        <f>VLOOKUP($A147,'Institution Evaluation'!$A$56:$K$346,10,0)&amp;""</f>
        <v/>
      </c>
      <c r="K147" s="282">
        <f t="shared" si="2"/>
        <v>10</v>
      </c>
      <c r="L147" s="282" t="str">
        <f>IF(OR($E147="Not Scored",$F147=""),"N/A",IF(AND($D147='Auto Responses'!$J$27,$H147=""),"N/A",IF(AND($D147='Auto Responses'!$J$27,$H147='Auto Responses'!$J$7),1,IF(AND($D147='Auto Responses'!$J$27,$H147='Auto Responses'!$J$8),0,IF(OR($F147=$G147,$H147='Auto Responses'!$J$7),1,0)))))</f>
        <v>N/A</v>
      </c>
      <c r="M147" s="282" t="str">
        <f>VLOOKUP($A147,'Institution Evaluation'!$A$56:$K$346,10,0)&amp;""</f>
        <v/>
      </c>
      <c r="N147" s="282">
        <f t="shared" si="3"/>
        <v>0</v>
      </c>
      <c r="O147" s="282" t="str">
        <f t="shared" si="19"/>
        <v>N/A</v>
      </c>
      <c r="P147" s="282" t="str">
        <f t="shared" si="5"/>
        <v>N/A</v>
      </c>
      <c r="Q147" s="282">
        <f t="shared" si="6"/>
        <v>0</v>
      </c>
      <c r="R147" s="282">
        <f t="shared" si="10"/>
        <v>0</v>
      </c>
      <c r="S147" s="282">
        <f t="shared" si="7"/>
        <v>0</v>
      </c>
      <c r="T147" s="282">
        <f t="shared" si="8"/>
        <v>0</v>
      </c>
      <c r="U147" s="282">
        <f t="shared" si="11"/>
        <v>45</v>
      </c>
      <c r="V147" s="282">
        <f t="shared" si="9"/>
        <v>0</v>
      </c>
      <c r="W147" s="61"/>
      <c r="X147" s="61"/>
      <c r="Y147" s="61"/>
      <c r="Z147" s="61"/>
    </row>
    <row r="148" ht="15.75" customHeight="1">
      <c r="A148" s="282" t="str">
        <f>Questions!$A148</f>
        <v>DCTR-14</v>
      </c>
      <c r="B148" s="282" t="str">
        <f t="shared" si="1"/>
        <v>DCTR</v>
      </c>
      <c r="C148" s="282" t="str">
        <f>VLOOKUP($A148,Questions!$A$3:$L$333,2,0)&amp;""</f>
        <v>Do you require multifactor authentication for all administrative accounts in your environment?</v>
      </c>
      <c r="D148" s="282" t="str">
        <f>VLOOKUP($A148,Questions!$A$3:$L$333,11,0)&amp;""</f>
        <v/>
      </c>
      <c r="E148" s="282" t="str">
        <f>VLOOKUP($A148,Questions!$A$3:$L$333,12,0)&amp;""</f>
        <v>Infrastructure</v>
      </c>
      <c r="F148" s="282" t="str">
        <f>VLOOKUP($A148,'Institution Evaluation'!$A$56:$K$346,3,0)&amp;""</f>
        <v>Yes</v>
      </c>
      <c r="G148" s="282" t="str">
        <f>VLOOKUP($A148,'Institution Evaluation'!$A$56:$K$346,7,0)&amp;""</f>
        <v>Yes</v>
      </c>
      <c r="H148" s="282" t="str">
        <f>VLOOKUP($A148,'Institution Evaluation'!$A$56:$K$346,8,0)&amp;""</f>
        <v/>
      </c>
      <c r="I148" s="282" t="str">
        <f>VLOOKUP($A148,'Institution Evaluation'!$A$56:$K$346,9,0)&amp;""</f>
        <v>Standard Importance</v>
      </c>
      <c r="J148" s="282" t="str">
        <f>VLOOKUP($A148,'Institution Evaluation'!$A$56:$K$346,10,0)&amp;""</f>
        <v/>
      </c>
      <c r="K148" s="282">
        <f t="shared" si="2"/>
        <v>10</v>
      </c>
      <c r="L148" s="282">
        <f>IF(OR($E148="Not Scored",$F148=""),"N/A",IF(AND($D148='Auto Responses'!$J$27,$H148=""),"N/A",IF(AND($D148='Auto Responses'!$J$27,$H148='Auto Responses'!$J$7),1,IF(AND($D148='Auto Responses'!$J$27,$H148='Auto Responses'!$J$8),0,IF(OR($F148=$G148,$H148='Auto Responses'!$J$7),1,0)))))</f>
        <v>1</v>
      </c>
      <c r="M148" s="282" t="str">
        <f>VLOOKUP($A148,'Institution Evaluation'!$A$56:$K$346,10,0)&amp;""</f>
        <v/>
      </c>
      <c r="N148" s="282">
        <f t="shared" si="3"/>
        <v>0</v>
      </c>
      <c r="O148" s="282">
        <f t="shared" si="19"/>
        <v>10</v>
      </c>
      <c r="P148" s="282">
        <f t="shared" si="5"/>
        <v>10</v>
      </c>
      <c r="Q148" s="282">
        <f t="shared" si="6"/>
        <v>0</v>
      </c>
      <c r="R148" s="282">
        <f t="shared" si="10"/>
        <v>0</v>
      </c>
      <c r="S148" s="282">
        <f t="shared" si="7"/>
        <v>0</v>
      </c>
      <c r="T148" s="282">
        <f t="shared" si="8"/>
        <v>0</v>
      </c>
      <c r="U148" s="282">
        <f t="shared" si="11"/>
        <v>45</v>
      </c>
      <c r="V148" s="282">
        <f t="shared" si="9"/>
        <v>0</v>
      </c>
      <c r="W148" s="61"/>
      <c r="X148" s="61"/>
      <c r="Y148" s="61"/>
      <c r="Z148" s="61"/>
    </row>
    <row r="149" ht="15.75" customHeight="1">
      <c r="A149" s="282" t="str">
        <f>Questions!$A149</f>
        <v>DCTR-15</v>
      </c>
      <c r="B149" s="282" t="str">
        <f t="shared" si="1"/>
        <v>DCTR</v>
      </c>
      <c r="C149" s="282" t="str">
        <f>VLOOKUP($A149,Questions!$A$3:$L$333,2,0)&amp;""</f>
        <v>Are you using your cloud provider's available hardening tools or pre-hardened images?</v>
      </c>
      <c r="D149" s="282" t="str">
        <f>VLOOKUP($A149,Questions!$A$3:$L$333,11,0)&amp;""</f>
        <v/>
      </c>
      <c r="E149" s="282" t="str">
        <f>VLOOKUP($A149,Questions!$A$3:$L$333,12,0)&amp;""</f>
        <v>Infrastructure</v>
      </c>
      <c r="F149" s="282" t="str">
        <f>VLOOKUP($A149,'Institution Evaluation'!$A$56:$K$346,3,0)&amp;""</f>
        <v>Yes</v>
      </c>
      <c r="G149" s="282" t="str">
        <f>VLOOKUP($A149,'Institution Evaluation'!$A$56:$K$346,7,0)&amp;""</f>
        <v>Yes</v>
      </c>
      <c r="H149" s="282" t="str">
        <f>VLOOKUP($A149,'Institution Evaluation'!$A$56:$K$346,8,0)&amp;""</f>
        <v/>
      </c>
      <c r="I149" s="282" t="str">
        <f>VLOOKUP($A149,'Institution Evaluation'!$A$56:$K$346,9,0)&amp;""</f>
        <v>Standard Importance</v>
      </c>
      <c r="J149" s="282" t="str">
        <f>VLOOKUP($A149,'Institution Evaluation'!$A$56:$K$346,10,0)&amp;""</f>
        <v/>
      </c>
      <c r="K149" s="282">
        <f t="shared" si="2"/>
        <v>10</v>
      </c>
      <c r="L149" s="282">
        <f>IF(OR($E149="Not Scored",$F149=""),"N/A",IF(AND($D149='Auto Responses'!$J$27,$H149=""),"N/A",IF(AND($D149='Auto Responses'!$J$27,$H149='Auto Responses'!$J$7),1,IF(AND($D149='Auto Responses'!$J$27,$H149='Auto Responses'!$J$8),0,IF(OR($F149=$G149,$H149='Auto Responses'!$J$7),1,0)))))</f>
        <v>1</v>
      </c>
      <c r="M149" s="282" t="str">
        <f>VLOOKUP($A149,'Institution Evaluation'!$A$56:$K$346,10,0)&amp;""</f>
        <v/>
      </c>
      <c r="N149" s="282">
        <f t="shared" si="3"/>
        <v>0</v>
      </c>
      <c r="O149" s="282">
        <f t="shared" si="19"/>
        <v>10</v>
      </c>
      <c r="P149" s="282">
        <f t="shared" si="5"/>
        <v>10</v>
      </c>
      <c r="Q149" s="282">
        <f t="shared" si="6"/>
        <v>0</v>
      </c>
      <c r="R149" s="282">
        <f t="shared" si="10"/>
        <v>0</v>
      </c>
      <c r="S149" s="282">
        <f t="shared" si="7"/>
        <v>0</v>
      </c>
      <c r="T149" s="282">
        <f t="shared" si="8"/>
        <v>0</v>
      </c>
      <c r="U149" s="282">
        <f t="shared" si="11"/>
        <v>45</v>
      </c>
      <c r="V149" s="282">
        <f t="shared" si="9"/>
        <v>0</v>
      </c>
      <c r="W149" s="61"/>
      <c r="X149" s="61"/>
      <c r="Y149" s="61"/>
      <c r="Z149" s="61"/>
    </row>
    <row r="150" ht="15.75" customHeight="1">
      <c r="A150" s="282" t="str">
        <f>Questions!$A150</f>
        <v>DCTR-16</v>
      </c>
      <c r="B150" s="282" t="str">
        <f t="shared" si="1"/>
        <v>DCTR</v>
      </c>
      <c r="C150" s="282" t="str">
        <f>VLOOKUP($A150,Questions!$A$3:$L$333,2,0)&amp;""</f>
        <v>Does your cloud solution provider have access to your encryption keys?</v>
      </c>
      <c r="D150" s="282" t="str">
        <f>VLOOKUP($A150,Questions!$A$3:$L$333,11,0)&amp;""</f>
        <v/>
      </c>
      <c r="E150" s="282" t="str">
        <f>VLOOKUP($A150,Questions!$A$3:$L$333,12,0)&amp;""</f>
        <v>Infrastructure</v>
      </c>
      <c r="F150" s="282" t="str">
        <f>VLOOKUP($A150,'Institution Evaluation'!$A$56:$K$346,3,0)&amp;""</f>
        <v>No</v>
      </c>
      <c r="G150" s="282" t="str">
        <f>VLOOKUP($A150,'Institution Evaluation'!$A$56:$K$346,7,0)&amp;""</f>
        <v>No</v>
      </c>
      <c r="H150" s="282" t="str">
        <f>VLOOKUP($A150,'Institution Evaluation'!$A$56:$K$346,8,0)&amp;""</f>
        <v/>
      </c>
      <c r="I150" s="282" t="str">
        <f>VLOOKUP($A150,'Institution Evaluation'!$A$56:$K$346,9,0)&amp;""</f>
        <v>Standard Importance</v>
      </c>
      <c r="J150" s="282" t="str">
        <f>VLOOKUP($A150,'Institution Evaluation'!$A$56:$K$346,10,0)&amp;""</f>
        <v/>
      </c>
      <c r="K150" s="282">
        <f t="shared" si="2"/>
        <v>10</v>
      </c>
      <c r="L150" s="282">
        <f>IF(OR($E150="Not Scored",$F150=""),"N/A",IF(AND($D150='Auto Responses'!$J$27,$H150=""),"N/A",IF(AND($D150='Auto Responses'!$J$27,$H150='Auto Responses'!$J$7),1,IF(AND($D150='Auto Responses'!$J$27,$H150='Auto Responses'!$J$8),0,IF(OR($F150=$G150,$H150='Auto Responses'!$J$7),1,0)))))</f>
        <v>1</v>
      </c>
      <c r="M150" s="282" t="str">
        <f>VLOOKUP($A150,'Institution Evaluation'!$A$56:$K$346,10,0)&amp;""</f>
        <v/>
      </c>
      <c r="N150" s="282">
        <f t="shared" si="3"/>
        <v>0</v>
      </c>
      <c r="O150" s="282">
        <f t="shared" si="19"/>
        <v>10</v>
      </c>
      <c r="P150" s="282">
        <f t="shared" si="5"/>
        <v>10</v>
      </c>
      <c r="Q150" s="282">
        <f t="shared" si="6"/>
        <v>0</v>
      </c>
      <c r="R150" s="282">
        <f t="shared" si="10"/>
        <v>0</v>
      </c>
      <c r="S150" s="282">
        <f t="shared" si="7"/>
        <v>0</v>
      </c>
      <c r="T150" s="282">
        <f t="shared" si="8"/>
        <v>0</v>
      </c>
      <c r="U150" s="282">
        <f t="shared" si="11"/>
        <v>45</v>
      </c>
      <c r="V150" s="282">
        <f t="shared" si="9"/>
        <v>0</v>
      </c>
      <c r="W150" s="61"/>
      <c r="X150" s="61"/>
      <c r="Y150" s="61"/>
      <c r="Z150" s="61"/>
    </row>
    <row r="151" ht="15.75" customHeight="1">
      <c r="A151" s="282" t="str">
        <f>Questions!$A151</f>
        <v>FIDP-01</v>
      </c>
      <c r="B151" s="282" t="str">
        <f t="shared" si="1"/>
        <v>FIDP</v>
      </c>
      <c r="C151" s="282" t="str">
        <f>VLOOKUP($A151,Questions!$A$3:$L$333,2,0)&amp;""</f>
        <v>Are you utilizing a stateful packet inspection (SPI) firewall?*</v>
      </c>
      <c r="D151" s="282" t="str">
        <f>VLOOKUP($A151,Questions!$A$3:$L$333,11,0)&amp;""</f>
        <v/>
      </c>
      <c r="E151" s="282" t="str">
        <f>VLOOKUP($A151,Questions!$A$3:$L$333,12,0)&amp;""</f>
        <v>Infrastructure</v>
      </c>
      <c r="F151" s="282" t="str">
        <f>VLOOKUP($A151,'Institution Evaluation'!$A$56:$K$346,3,0)&amp;""</f>
        <v>Yes</v>
      </c>
      <c r="G151" s="282" t="str">
        <f>VLOOKUP($A151,'Institution Evaluation'!$A$56:$K$346,7,0)&amp;""</f>
        <v>Yes</v>
      </c>
      <c r="H151" s="282" t="str">
        <f>VLOOKUP($A151,'Institution Evaluation'!$A$56:$K$346,8,0)&amp;""</f>
        <v/>
      </c>
      <c r="I151" s="282" t="str">
        <f>VLOOKUP($A151,'Institution Evaluation'!$A$56:$K$346,9,0)&amp;""</f>
        <v>Critical Importance</v>
      </c>
      <c r="J151" s="282" t="str">
        <f>VLOOKUP($A151,'Institution Evaluation'!$A$56:$K$346,10,0)&amp;""</f>
        <v/>
      </c>
      <c r="K151" s="282">
        <f t="shared" si="2"/>
        <v>20</v>
      </c>
      <c r="L151" s="282">
        <f>IF($E151="Not Scored", "N/A",IF(AND($D151='Auto Responses'!$J$27,$H151=""),"N/A",IF(AND($D151='Auto Responses'!$J$27,$H151='Auto Responses'!$J$7),1,IF(AND($D151='Auto Responses'!$J$27,$H151='Auto Responses'!$J$8),0,IF(OR($F151=$G151,$H151='Auto Responses'!$J$7),1,0)))))</f>
        <v>1</v>
      </c>
      <c r="M151" s="282" t="str">
        <f>VLOOKUP($A151,'Institution Evaluation'!$A$56:$K$346,10,0)&amp;""</f>
        <v/>
      </c>
      <c r="N151" s="282">
        <f t="shared" si="3"/>
        <v>1</v>
      </c>
      <c r="O151" s="282">
        <f t="shared" ref="O151:O153" si="20">IF(OR($F$17="No",$E151="Not Scored"),"N/A",IF($J151="",$K151,IF($J151="Minor Importance",5,IF($J151="Standard Importance",10,IF($J151="Critical Importance",20,0)))))</f>
        <v>20</v>
      </c>
      <c r="P151" s="282">
        <f t="shared" si="5"/>
        <v>20</v>
      </c>
      <c r="Q151" s="282">
        <f t="shared" si="6"/>
        <v>0</v>
      </c>
      <c r="R151" s="282">
        <f t="shared" si="10"/>
        <v>0</v>
      </c>
      <c r="S151" s="282">
        <f t="shared" si="7"/>
        <v>0</v>
      </c>
      <c r="T151" s="282">
        <f t="shared" si="8"/>
        <v>1</v>
      </c>
      <c r="U151" s="282">
        <f t="shared" si="11"/>
        <v>46</v>
      </c>
      <c r="V151" s="282">
        <f t="shared" si="9"/>
        <v>46</v>
      </c>
      <c r="W151" s="61"/>
      <c r="X151" s="61"/>
      <c r="Y151" s="61"/>
      <c r="Z151" s="61"/>
    </row>
    <row r="152" ht="15.75" customHeight="1">
      <c r="A152" s="282" t="str">
        <f>Questions!$A152</f>
        <v>FIDP-02</v>
      </c>
      <c r="B152" s="282" t="str">
        <f t="shared" si="1"/>
        <v>FIDP</v>
      </c>
      <c r="C152" s="282" t="str">
        <f>VLOOKUP($A152,Questions!$A$3:$L$333,2,0)&amp;""</f>
        <v>Do you have a documented policy for firewall change requests?*</v>
      </c>
      <c r="D152" s="282" t="str">
        <f>VLOOKUP($A152,Questions!$A$3:$L$333,11,0)&amp;""</f>
        <v/>
      </c>
      <c r="E152" s="282" t="str">
        <f>VLOOKUP($A152,Questions!$A$3:$L$333,12,0)&amp;""</f>
        <v>Infrastructure</v>
      </c>
      <c r="F152" s="282" t="str">
        <f>VLOOKUP($A152,'Institution Evaluation'!$A$56:$K$346,3,0)&amp;""</f>
        <v>Yes</v>
      </c>
      <c r="G152" s="282" t="str">
        <f>VLOOKUP($A152,'Institution Evaluation'!$A$56:$K$346,7,0)&amp;""</f>
        <v>Yes</v>
      </c>
      <c r="H152" s="282" t="str">
        <f>VLOOKUP($A152,'Institution Evaluation'!$A$56:$K$346,8,0)&amp;""</f>
        <v/>
      </c>
      <c r="I152" s="282" t="str">
        <f>VLOOKUP($A152,'Institution Evaluation'!$A$56:$K$346,9,0)&amp;""</f>
        <v>Critical Importance</v>
      </c>
      <c r="J152" s="282" t="str">
        <f>VLOOKUP($A152,'Institution Evaluation'!$A$56:$K$346,10,0)&amp;""</f>
        <v/>
      </c>
      <c r="K152" s="282">
        <f t="shared" si="2"/>
        <v>20</v>
      </c>
      <c r="L152" s="282">
        <f>IF($E152="Not Scored", "N/A",IF(AND($D152='Auto Responses'!$J$27,$H152=""),"N/A",IF(AND($D152='Auto Responses'!$J$27,$H152='Auto Responses'!$J$7),1,IF(AND($D152='Auto Responses'!$J$27,$H152='Auto Responses'!$J$8),0,IF(OR($F152=$G152,$H152='Auto Responses'!$J$7),1,0)))))</f>
        <v>1</v>
      </c>
      <c r="M152" s="282" t="str">
        <f>VLOOKUP($A152,'Institution Evaluation'!$A$56:$K$346,10,0)&amp;""</f>
        <v/>
      </c>
      <c r="N152" s="282">
        <f t="shared" si="3"/>
        <v>1</v>
      </c>
      <c r="O152" s="282">
        <f t="shared" si="20"/>
        <v>20</v>
      </c>
      <c r="P152" s="282">
        <f t="shared" si="5"/>
        <v>20</v>
      </c>
      <c r="Q152" s="282">
        <f t="shared" si="6"/>
        <v>0</v>
      </c>
      <c r="R152" s="282">
        <f t="shared" si="10"/>
        <v>0</v>
      </c>
      <c r="S152" s="282">
        <f t="shared" si="7"/>
        <v>0</v>
      </c>
      <c r="T152" s="282">
        <f t="shared" si="8"/>
        <v>1</v>
      </c>
      <c r="U152" s="282">
        <f t="shared" si="11"/>
        <v>47</v>
      </c>
      <c r="V152" s="282">
        <f t="shared" si="9"/>
        <v>47</v>
      </c>
      <c r="W152" s="61"/>
      <c r="X152" s="61"/>
      <c r="Y152" s="61"/>
      <c r="Z152" s="61"/>
    </row>
    <row r="153" ht="15.75" customHeight="1">
      <c r="A153" s="282" t="str">
        <f>Questions!$A153</f>
        <v>FIDP-03</v>
      </c>
      <c r="B153" s="282" t="str">
        <f t="shared" si="1"/>
        <v>FIDP</v>
      </c>
      <c r="C153" s="282" t="str">
        <f>VLOOKUP($A153,Questions!$A$3:$L$333,2,0)&amp;""</f>
        <v>Have you implemented an intrusion detection system (network-based)?*</v>
      </c>
      <c r="D153" s="282" t="str">
        <f>VLOOKUP($A153,Questions!$A$3:$L$333,11,0)&amp;""</f>
        <v/>
      </c>
      <c r="E153" s="282" t="str">
        <f>VLOOKUP($A153,Questions!$A$3:$L$333,12,0)&amp;""</f>
        <v>Infrastructure</v>
      </c>
      <c r="F153" s="282" t="str">
        <f>VLOOKUP($A153,'Institution Evaluation'!$A$56:$K$346,3,0)&amp;""</f>
        <v>Yes</v>
      </c>
      <c r="G153" s="282" t="str">
        <f>VLOOKUP($A153,'Institution Evaluation'!$A$56:$K$346,7,0)&amp;""</f>
        <v>Yes</v>
      </c>
      <c r="H153" s="282" t="str">
        <f>VLOOKUP($A153,'Institution Evaluation'!$A$56:$K$346,8,0)&amp;""</f>
        <v/>
      </c>
      <c r="I153" s="282" t="str">
        <f>VLOOKUP($A153,'Institution Evaluation'!$A$56:$K$346,9,0)&amp;""</f>
        <v>Critical Importance</v>
      </c>
      <c r="J153" s="282" t="str">
        <f>VLOOKUP($A153,'Institution Evaluation'!$A$56:$K$346,10,0)&amp;""</f>
        <v/>
      </c>
      <c r="K153" s="282">
        <f t="shared" si="2"/>
        <v>20</v>
      </c>
      <c r="L153" s="282">
        <f>IF($E153="Not Scored", "N/A",IF(AND($D153='Auto Responses'!$J$27,$H153=""),"N/A",IF(AND($D153='Auto Responses'!$J$27,$H153='Auto Responses'!$J$7),1,IF(AND($D153='Auto Responses'!$J$27,$H153='Auto Responses'!$J$8),0,IF(OR($F153=$G153,$H153='Auto Responses'!$J$7),1,0)))))</f>
        <v>1</v>
      </c>
      <c r="M153" s="282" t="str">
        <f>VLOOKUP($A153,'Institution Evaluation'!$A$56:$K$346,10,0)&amp;""</f>
        <v/>
      </c>
      <c r="N153" s="282">
        <f t="shared" si="3"/>
        <v>1</v>
      </c>
      <c r="O153" s="282">
        <f t="shared" si="20"/>
        <v>20</v>
      </c>
      <c r="P153" s="282">
        <f t="shared" si="5"/>
        <v>20</v>
      </c>
      <c r="Q153" s="282">
        <f t="shared" si="6"/>
        <v>0</v>
      </c>
      <c r="R153" s="282">
        <f t="shared" si="10"/>
        <v>0</v>
      </c>
      <c r="S153" s="282">
        <f t="shared" si="7"/>
        <v>0</v>
      </c>
      <c r="T153" s="282">
        <f t="shared" si="8"/>
        <v>1</v>
      </c>
      <c r="U153" s="282">
        <f t="shared" si="11"/>
        <v>48</v>
      </c>
      <c r="V153" s="282">
        <f t="shared" si="9"/>
        <v>48</v>
      </c>
      <c r="W153" s="61"/>
      <c r="X153" s="61"/>
      <c r="Y153" s="61"/>
      <c r="Z153" s="61"/>
    </row>
    <row r="154" ht="15.75" customHeight="1">
      <c r="A154" s="282" t="str">
        <f>Questions!$A154</f>
        <v>FIDP-04</v>
      </c>
      <c r="B154" s="282" t="str">
        <f t="shared" si="1"/>
        <v>FIDP</v>
      </c>
      <c r="C154" s="282" t="str">
        <f>VLOOKUP($A154,Questions!$A$3:$L$333,2,0)&amp;""</f>
        <v>Do you employ host-based intrusion detection?*</v>
      </c>
      <c r="D154" s="282" t="str">
        <f>VLOOKUP($A154,Questions!$A$3:$L$333,11,0)&amp;""</f>
        <v/>
      </c>
      <c r="E154" s="282" t="str">
        <f>VLOOKUP($A154,Questions!$A$3:$L$333,12,0)&amp;""</f>
        <v>Infrastructure</v>
      </c>
      <c r="F154" s="282" t="str">
        <f>VLOOKUP($A154,'Institution Evaluation'!$A$56:$K$346,3,0)&amp;""</f>
        <v>Yes</v>
      </c>
      <c r="G154" s="282" t="str">
        <f>VLOOKUP($A154,'Institution Evaluation'!$A$56:$K$346,7,0)&amp;""</f>
        <v>Yes</v>
      </c>
      <c r="H154" s="282" t="str">
        <f>VLOOKUP($A154,'Institution Evaluation'!$A$56:$K$346,8,0)&amp;""</f>
        <v/>
      </c>
      <c r="I154" s="282" t="str">
        <f>VLOOKUP($A154,'Institution Evaluation'!$A$56:$K$346,9,0)&amp;""</f>
        <v>Critical Importance</v>
      </c>
      <c r="J154" s="282" t="str">
        <f>VLOOKUP($A154,'Institution Evaluation'!$A$56:$K$346,10,0)&amp;""</f>
        <v/>
      </c>
      <c r="K154" s="282">
        <f t="shared" si="2"/>
        <v>20</v>
      </c>
      <c r="L154" s="282">
        <f>IF($E154="Not Scored", "N/A",IF(AND($D154='Auto Responses'!$J$27,$H154=""),"N/A",IF(AND($D154='Auto Responses'!$J$27,$H154='Auto Responses'!$J$7),1,IF(AND($D154='Auto Responses'!$J$27,$H154='Auto Responses'!$J$8),0,IF(OR($F154=$G154,$H154='Auto Responses'!$J$7),1,0)))))</f>
        <v>1</v>
      </c>
      <c r="M154" s="282" t="str">
        <f>VLOOKUP($A154,'Institution Evaluation'!$A$56:$K$346,10,0)&amp;""</f>
        <v/>
      </c>
      <c r="N154" s="282">
        <f t="shared" si="3"/>
        <v>1</v>
      </c>
      <c r="O154" s="282">
        <f>IF(OR($F$17="No",$E154="Not Scored",$F154="N/A"),"N/A",IF($J154="",$K154,IF($J154="Minor Importance",5,IF($J154="Standard Importance",10,IF($J154="Critical Importance",20,0)))))</f>
        <v>20</v>
      </c>
      <c r="P154" s="282">
        <f t="shared" si="5"/>
        <v>20</v>
      </c>
      <c r="Q154" s="282">
        <f t="shared" si="6"/>
        <v>0</v>
      </c>
      <c r="R154" s="282">
        <f t="shared" si="10"/>
        <v>0</v>
      </c>
      <c r="S154" s="282">
        <f t="shared" si="7"/>
        <v>0</v>
      </c>
      <c r="T154" s="282">
        <f t="shared" si="8"/>
        <v>1</v>
      </c>
      <c r="U154" s="282">
        <f t="shared" si="11"/>
        <v>49</v>
      </c>
      <c r="V154" s="282">
        <f t="shared" si="9"/>
        <v>49</v>
      </c>
      <c r="W154" s="61"/>
      <c r="X154" s="61"/>
      <c r="Y154" s="61"/>
      <c r="Z154" s="61"/>
    </row>
    <row r="155" ht="15.75" customHeight="1">
      <c r="A155" s="282" t="str">
        <f>Questions!$A155</f>
        <v>FIDP-05</v>
      </c>
      <c r="B155" s="282" t="str">
        <f t="shared" si="1"/>
        <v>FIDP</v>
      </c>
      <c r="C155" s="282" t="str">
        <f>VLOOKUP($A155,Questions!$A$3:$L$333,2,0)&amp;""</f>
        <v>Are audit logs available for all changes to the network, firewall, IDS, and IPS systems?*</v>
      </c>
      <c r="D155" s="282" t="str">
        <f>VLOOKUP($A155,Questions!$A$3:$L$333,11,0)&amp;""</f>
        <v/>
      </c>
      <c r="E155" s="282" t="str">
        <f>VLOOKUP($A155,Questions!$A$3:$L$333,12,0)&amp;""</f>
        <v>Infrastructure</v>
      </c>
      <c r="F155" s="282" t="str">
        <f>VLOOKUP($A155,'Institution Evaluation'!$A$56:$K$346,3,0)&amp;""</f>
        <v>Yes</v>
      </c>
      <c r="G155" s="282" t="str">
        <f>VLOOKUP($A155,'Institution Evaluation'!$A$56:$K$346,7,0)&amp;""</f>
        <v>Yes</v>
      </c>
      <c r="H155" s="282" t="str">
        <f>VLOOKUP($A155,'Institution Evaluation'!$A$56:$K$346,8,0)&amp;""</f>
        <v/>
      </c>
      <c r="I155" s="282" t="str">
        <f>VLOOKUP($A155,'Institution Evaluation'!$A$56:$K$346,9,0)&amp;""</f>
        <v>Critical Importance</v>
      </c>
      <c r="J155" s="282" t="str">
        <f>VLOOKUP($A155,'Institution Evaluation'!$A$56:$K$346,10,0)&amp;""</f>
        <v/>
      </c>
      <c r="K155" s="282">
        <f t="shared" si="2"/>
        <v>20</v>
      </c>
      <c r="L155" s="282">
        <f>IF($E155="Not Scored", "N/A",IF(AND($D155='Auto Responses'!$J$27,$H155=""),"N/A",IF(AND($D155='Auto Responses'!$J$27,$H155='Auto Responses'!$J$7),1,IF(AND($D155='Auto Responses'!$J$27,$H155='Auto Responses'!$J$8),0,IF(OR($F155=$G155,$H155='Auto Responses'!$J$7),1,0)))))</f>
        <v>1</v>
      </c>
      <c r="M155" s="282" t="str">
        <f>VLOOKUP($A155,'Institution Evaluation'!$A$56:$K$346,10,0)&amp;""</f>
        <v/>
      </c>
      <c r="N155" s="282">
        <f t="shared" si="3"/>
        <v>1</v>
      </c>
      <c r="O155" s="282">
        <f t="shared" ref="O155:O157" si="21">IF(OR($F$17="No",$E155="Not Scored"),"N/A",IF($J155="",$K155,IF($J155="Minor Importance",5,IF($J155="Standard Importance",10,IF($J155="Critical Importance",20,0)))))</f>
        <v>20</v>
      </c>
      <c r="P155" s="282">
        <f t="shared" si="5"/>
        <v>20</v>
      </c>
      <c r="Q155" s="282">
        <f t="shared" si="6"/>
        <v>0</v>
      </c>
      <c r="R155" s="282">
        <f t="shared" si="10"/>
        <v>0</v>
      </c>
      <c r="S155" s="282">
        <f t="shared" si="7"/>
        <v>0</v>
      </c>
      <c r="T155" s="282">
        <f t="shared" si="8"/>
        <v>1</v>
      </c>
      <c r="U155" s="282">
        <f t="shared" si="11"/>
        <v>50</v>
      </c>
      <c r="V155" s="282">
        <f t="shared" si="9"/>
        <v>50</v>
      </c>
      <c r="W155" s="61"/>
      <c r="X155" s="61"/>
      <c r="Y155" s="61"/>
      <c r="Z155" s="61"/>
    </row>
    <row r="156" ht="15.75" customHeight="1">
      <c r="A156" s="282" t="str">
        <f>Questions!$A156</f>
        <v>FIDP-06</v>
      </c>
      <c r="B156" s="282" t="str">
        <f t="shared" si="1"/>
        <v>FIDP</v>
      </c>
      <c r="C156" s="282" t="str">
        <f>VLOOKUP($A156,Questions!$A$3:$L$333,2,0)&amp;""</f>
        <v>Is authority for firewall change approval documented? Please list approver names or titles in Additional Info.</v>
      </c>
      <c r="D156" s="282" t="str">
        <f>VLOOKUP($A156,Questions!$A$3:$L$333,11,0)&amp;""</f>
        <v/>
      </c>
      <c r="E156" s="282" t="str">
        <f>VLOOKUP($A156,Questions!$A$3:$L$333,12,0)&amp;""</f>
        <v>Infrastructure</v>
      </c>
      <c r="F156" s="282" t="str">
        <f>VLOOKUP($A156,'Institution Evaluation'!$A$56:$K$346,3,0)&amp;""</f>
        <v>Yes</v>
      </c>
      <c r="G156" s="282" t="str">
        <f>VLOOKUP($A156,'Institution Evaluation'!$A$56:$K$346,7,0)&amp;""</f>
        <v>Yes</v>
      </c>
      <c r="H156" s="282" t="str">
        <f>VLOOKUP($A156,'Institution Evaluation'!$A$56:$K$346,8,0)&amp;""</f>
        <v/>
      </c>
      <c r="I156" s="282" t="str">
        <f>VLOOKUP($A156,'Institution Evaluation'!$A$56:$K$346,9,0)&amp;""</f>
        <v>Standard Importance</v>
      </c>
      <c r="J156" s="282" t="str">
        <f>VLOOKUP($A156,'Institution Evaluation'!$A$56:$K$346,10,0)&amp;""</f>
        <v/>
      </c>
      <c r="K156" s="282">
        <f t="shared" si="2"/>
        <v>10</v>
      </c>
      <c r="L156" s="282">
        <f>IF($E156="Not Scored", "N/A",IF(AND($D156='Auto Responses'!$J$27,$H156=""),"N/A",IF(AND($D156='Auto Responses'!$J$27,$H156='Auto Responses'!$J$7),1,IF(AND($D156='Auto Responses'!$J$27,$H156='Auto Responses'!$J$8),0,IF(OR($F156=$G156,$H156='Auto Responses'!$J$7),1,0)))))</f>
        <v>1</v>
      </c>
      <c r="M156" s="282" t="str">
        <f>VLOOKUP($A156,'Institution Evaluation'!$A$56:$K$346,10,0)&amp;""</f>
        <v/>
      </c>
      <c r="N156" s="282">
        <f t="shared" si="3"/>
        <v>0</v>
      </c>
      <c r="O156" s="282">
        <f t="shared" si="21"/>
        <v>10</v>
      </c>
      <c r="P156" s="282">
        <f t="shared" si="5"/>
        <v>10</v>
      </c>
      <c r="Q156" s="282">
        <f t="shared" si="6"/>
        <v>0</v>
      </c>
      <c r="R156" s="282">
        <f t="shared" si="10"/>
        <v>0</v>
      </c>
      <c r="S156" s="282">
        <f t="shared" si="7"/>
        <v>0</v>
      </c>
      <c r="T156" s="282">
        <f t="shared" si="8"/>
        <v>0</v>
      </c>
      <c r="U156" s="282">
        <f t="shared" si="11"/>
        <v>50</v>
      </c>
      <c r="V156" s="282">
        <f t="shared" si="9"/>
        <v>0</v>
      </c>
      <c r="W156" s="61"/>
      <c r="X156" s="61"/>
      <c r="Y156" s="61"/>
      <c r="Z156" s="61"/>
    </row>
    <row r="157" ht="15.75" customHeight="1">
      <c r="A157" s="282" t="str">
        <f>Questions!$A157</f>
        <v>FIDP-07</v>
      </c>
      <c r="B157" s="282" t="str">
        <f t="shared" si="1"/>
        <v>FIDP</v>
      </c>
      <c r="C157" s="282" t="str">
        <f>VLOOKUP($A157,Questions!$A$3:$L$333,2,0)&amp;""</f>
        <v>Have you implemented an intrusion prevention system (network-based)?</v>
      </c>
      <c r="D157" s="282" t="str">
        <f>VLOOKUP($A157,Questions!$A$3:$L$333,11,0)&amp;""</f>
        <v/>
      </c>
      <c r="E157" s="282" t="str">
        <f>VLOOKUP($A157,Questions!$A$3:$L$333,12,0)&amp;""</f>
        <v>Infrastructure</v>
      </c>
      <c r="F157" s="282" t="str">
        <f>VLOOKUP($A157,'Institution Evaluation'!$A$56:$K$346,3,0)&amp;""</f>
        <v>Yes</v>
      </c>
      <c r="G157" s="282" t="str">
        <f>VLOOKUP($A157,'Institution Evaluation'!$A$56:$K$346,7,0)&amp;""</f>
        <v>Yes</v>
      </c>
      <c r="H157" s="282" t="str">
        <f>VLOOKUP($A157,'Institution Evaluation'!$A$56:$K$346,8,0)&amp;""</f>
        <v/>
      </c>
      <c r="I157" s="282" t="str">
        <f>VLOOKUP($A157,'Institution Evaluation'!$A$56:$K$346,9,0)&amp;""</f>
        <v>Standard Importance</v>
      </c>
      <c r="J157" s="282" t="str">
        <f>VLOOKUP($A157,'Institution Evaluation'!$A$56:$K$346,10,0)&amp;""</f>
        <v/>
      </c>
      <c r="K157" s="282">
        <f t="shared" si="2"/>
        <v>10</v>
      </c>
      <c r="L157" s="282">
        <f>IF($E157="Not Scored", "N/A",IF(AND($D157='Auto Responses'!$J$27,$H157=""),"N/A",IF(AND($D157='Auto Responses'!$J$27,$H157='Auto Responses'!$J$7),1,IF(AND($D157='Auto Responses'!$J$27,$H157='Auto Responses'!$J$8),0,IF(OR($F157=$G157,$H157='Auto Responses'!$J$7),1,0)))))</f>
        <v>1</v>
      </c>
      <c r="M157" s="282" t="str">
        <f>VLOOKUP($A157,'Institution Evaluation'!$A$56:$K$346,10,0)&amp;""</f>
        <v/>
      </c>
      <c r="N157" s="282">
        <f t="shared" si="3"/>
        <v>0</v>
      </c>
      <c r="O157" s="282">
        <f t="shared" si="21"/>
        <v>10</v>
      </c>
      <c r="P157" s="282">
        <f t="shared" si="5"/>
        <v>10</v>
      </c>
      <c r="Q157" s="282">
        <f t="shared" si="6"/>
        <v>0</v>
      </c>
      <c r="R157" s="282">
        <f t="shared" si="10"/>
        <v>0</v>
      </c>
      <c r="S157" s="282">
        <f t="shared" si="7"/>
        <v>0</v>
      </c>
      <c r="T157" s="282">
        <f t="shared" si="8"/>
        <v>0</v>
      </c>
      <c r="U157" s="282">
        <f t="shared" si="11"/>
        <v>50</v>
      </c>
      <c r="V157" s="282">
        <f t="shared" si="9"/>
        <v>0</v>
      </c>
      <c r="W157" s="61"/>
      <c r="X157" s="61"/>
      <c r="Y157" s="61"/>
      <c r="Z157" s="61"/>
    </row>
    <row r="158" ht="15.75" customHeight="1">
      <c r="A158" s="282" t="str">
        <f>Questions!$A158</f>
        <v>FIDP-08</v>
      </c>
      <c r="B158" s="282" t="str">
        <f t="shared" si="1"/>
        <v>FIDP</v>
      </c>
      <c r="C158" s="282" t="str">
        <f>VLOOKUP($A158,Questions!$A$3:$L$333,2,0)&amp;""</f>
        <v>Do you employ host-based intrusion prevention?</v>
      </c>
      <c r="D158" s="282" t="str">
        <f>VLOOKUP($A158,Questions!$A$3:$L$333,11,0)&amp;""</f>
        <v/>
      </c>
      <c r="E158" s="282" t="str">
        <f>VLOOKUP($A158,Questions!$A$3:$L$333,12,0)&amp;""</f>
        <v>Infrastructure</v>
      </c>
      <c r="F158" s="282" t="str">
        <f>VLOOKUP($A158,'Institution Evaluation'!$A$56:$K$346,3,0)&amp;""</f>
        <v>Yes</v>
      </c>
      <c r="G158" s="282" t="str">
        <f>VLOOKUP($A158,'Institution Evaluation'!$A$56:$K$346,7,0)&amp;""</f>
        <v>Yes</v>
      </c>
      <c r="H158" s="282" t="str">
        <f>VLOOKUP($A158,'Institution Evaluation'!$A$56:$K$346,8,0)&amp;""</f>
        <v/>
      </c>
      <c r="I158" s="282" t="str">
        <f>VLOOKUP($A158,'Institution Evaluation'!$A$56:$K$346,9,0)&amp;""</f>
        <v>Standard Importance</v>
      </c>
      <c r="J158" s="282" t="str">
        <f>VLOOKUP($A158,'Institution Evaluation'!$A$56:$K$346,10,0)&amp;""</f>
        <v/>
      </c>
      <c r="K158" s="282">
        <f t="shared" si="2"/>
        <v>10</v>
      </c>
      <c r="L158" s="282">
        <f>IF($E158="Not Scored", "N/A",IF(AND($D158='Auto Responses'!$J$27,$H158=""),"N/A",IF(AND($D158='Auto Responses'!$J$27,$H158='Auto Responses'!$J$7),1,IF(AND($D158='Auto Responses'!$J$27,$H158='Auto Responses'!$J$8),0,IF(OR($F158=$G158,$H158='Auto Responses'!$J$7),1,0)))))</f>
        <v>1</v>
      </c>
      <c r="M158" s="282" t="str">
        <f>VLOOKUP($A158,'Institution Evaluation'!$A$56:$K$346,10,0)&amp;""</f>
        <v/>
      </c>
      <c r="N158" s="282">
        <f t="shared" si="3"/>
        <v>0</v>
      </c>
      <c r="O158" s="282">
        <f>IF(OR($F$17="No",$E158="Not Scored",$F158="N/A"),"N/A",IF($J158="",$K158,IF($J158="Minor Importance",5,IF($J158="Standard Importance",10,IF($J158="Critical Importance",20,0)))))</f>
        <v>10</v>
      </c>
      <c r="P158" s="282">
        <f t="shared" si="5"/>
        <v>10</v>
      </c>
      <c r="Q158" s="282">
        <f t="shared" si="6"/>
        <v>0</v>
      </c>
      <c r="R158" s="282">
        <f t="shared" si="10"/>
        <v>0</v>
      </c>
      <c r="S158" s="282">
        <f t="shared" si="7"/>
        <v>0</v>
      </c>
      <c r="T158" s="282">
        <f t="shared" si="8"/>
        <v>0</v>
      </c>
      <c r="U158" s="282">
        <f t="shared" si="11"/>
        <v>50</v>
      </c>
      <c r="V158" s="282">
        <f t="shared" si="9"/>
        <v>0</v>
      </c>
      <c r="W158" s="61"/>
      <c r="X158" s="61"/>
      <c r="Y158" s="61"/>
      <c r="Z158" s="61"/>
    </row>
    <row r="159" ht="15.75" customHeight="1">
      <c r="A159" s="282" t="str">
        <f>Questions!$A159</f>
        <v>FIDP-09</v>
      </c>
      <c r="B159" s="282" t="str">
        <f t="shared" si="1"/>
        <v>FIDP</v>
      </c>
      <c r="C159" s="282" t="str">
        <f>VLOOKUP($A159,Questions!$A$3:$L$333,2,0)&amp;""</f>
        <v>Are you employing any next-generation persistent threat (NGPT) monitoring?</v>
      </c>
      <c r="D159" s="282" t="str">
        <f>VLOOKUP($A159,Questions!$A$3:$L$333,11,0)&amp;""</f>
        <v/>
      </c>
      <c r="E159" s="282" t="str">
        <f>VLOOKUP($A159,Questions!$A$3:$L$333,12,0)&amp;""</f>
        <v>Infrastructure</v>
      </c>
      <c r="F159" s="282" t="str">
        <f>VLOOKUP($A159,'Institution Evaluation'!$A$56:$K$346,3,0)&amp;""</f>
        <v>Yes</v>
      </c>
      <c r="G159" s="282" t="str">
        <f>VLOOKUP($A159,'Institution Evaluation'!$A$56:$K$346,7,0)&amp;""</f>
        <v>Yes</v>
      </c>
      <c r="H159" s="282" t="str">
        <f>VLOOKUP($A159,'Institution Evaluation'!$A$56:$K$346,8,0)&amp;""</f>
        <v/>
      </c>
      <c r="I159" s="282" t="str">
        <f>VLOOKUP($A159,'Institution Evaluation'!$A$56:$K$346,9,0)&amp;""</f>
        <v>Standard Importance</v>
      </c>
      <c r="J159" s="282" t="str">
        <f>VLOOKUP($A159,'Institution Evaluation'!$A$56:$K$346,10,0)&amp;""</f>
        <v/>
      </c>
      <c r="K159" s="282">
        <f t="shared" si="2"/>
        <v>10</v>
      </c>
      <c r="L159" s="282">
        <f>IF($E159="Not Scored", "N/A",IF(AND($D159='Auto Responses'!$J$27,$H159=""),"N/A",IF(AND($D159='Auto Responses'!$J$27,$H159='Auto Responses'!$J$7),1,IF(AND($D159='Auto Responses'!$J$27,$H159='Auto Responses'!$J$8),0,IF(OR($F159=$G159,$H159='Auto Responses'!$J$7),1,0)))))</f>
        <v>1</v>
      </c>
      <c r="M159" s="282" t="str">
        <f>VLOOKUP($A159,'Institution Evaluation'!$A$56:$K$346,10,0)&amp;""</f>
        <v/>
      </c>
      <c r="N159" s="282">
        <f t="shared" si="3"/>
        <v>0</v>
      </c>
      <c r="O159" s="282">
        <f t="shared" ref="O159:O161" si="22">IF(OR($F$17="No",$E159="Not Scored"),"N/A",IF($J159="",$K159,IF($J159="Minor Importance",5,IF($J159="Standard Importance",10,IF($J159="Critical Importance",20,0)))))</f>
        <v>10</v>
      </c>
      <c r="P159" s="282">
        <f t="shared" si="5"/>
        <v>10</v>
      </c>
      <c r="Q159" s="282">
        <f t="shared" si="6"/>
        <v>0</v>
      </c>
      <c r="R159" s="282">
        <f t="shared" si="10"/>
        <v>0</v>
      </c>
      <c r="S159" s="282">
        <f t="shared" si="7"/>
        <v>0</v>
      </c>
      <c r="T159" s="282">
        <f t="shared" si="8"/>
        <v>0</v>
      </c>
      <c r="U159" s="282">
        <f t="shared" si="11"/>
        <v>50</v>
      </c>
      <c r="V159" s="282">
        <f t="shared" si="9"/>
        <v>0</v>
      </c>
      <c r="W159" s="61"/>
      <c r="X159" s="61"/>
      <c r="Y159" s="61"/>
      <c r="Z159" s="61"/>
    </row>
    <row r="160" ht="15.75" customHeight="1">
      <c r="A160" s="282" t="str">
        <f>Questions!$A160</f>
        <v>FIDP-10</v>
      </c>
      <c r="B160" s="282" t="str">
        <f t="shared" si="1"/>
        <v>FIDP</v>
      </c>
      <c r="C160" s="282" t="str">
        <f>VLOOKUP($A160,Questions!$A$3:$L$333,2,0)&amp;""</f>
        <v>Is intrusion monitoring performed internally or by a third-party service?</v>
      </c>
      <c r="D160" s="282" t="str">
        <f>VLOOKUP($A160,Questions!$A$3:$L$333,11,0)&amp;""</f>
        <v/>
      </c>
      <c r="E160" s="282" t="str">
        <f>VLOOKUP($A160,Questions!$A$3:$L$333,12,0)&amp;""</f>
        <v>Not scored</v>
      </c>
      <c r="F160" s="282" t="str">
        <f>VLOOKUP($A160,'Institution Evaluation'!$A$56:$K$346,3,0)&amp;""</f>
        <v>Third-party (cloud provider)</v>
      </c>
      <c r="G160" s="282" t="str">
        <f>VLOOKUP($A160,'Institution Evaluation'!$A$56:$K$346,7,0)&amp;""</f>
        <v>Not scored</v>
      </c>
      <c r="H160" s="282" t="str">
        <f>VLOOKUP($A160,'Institution Evaluation'!$A$56:$K$346,8,0)&amp;""</f>
        <v/>
      </c>
      <c r="I160" s="282" t="str">
        <f>VLOOKUP($A160,'Institution Evaluation'!$A$56:$K$346,9,0)&amp;""</f>
        <v/>
      </c>
      <c r="J160" s="282" t="str">
        <f>VLOOKUP($A160,'Institution Evaluation'!$A$56:$K$346,10,0)&amp;""</f>
        <v/>
      </c>
      <c r="K160" s="282">
        <f t="shared" si="2"/>
        <v>10</v>
      </c>
      <c r="L160" s="282" t="str">
        <f>IF($E160="Not Scored", "N/A",IF(AND($D160='Auto Responses'!$J$27,$H160=""),"N/A",IF(AND($D160='Auto Responses'!$J$27,$H160='Auto Responses'!$J$7),1,IF(AND($D160='Auto Responses'!$J$27,$H160='Auto Responses'!$J$8),0,IF(OR($F160=$G160,$H160='Auto Responses'!$J$7),1,0)))))</f>
        <v>N/A</v>
      </c>
      <c r="M160" s="282" t="str">
        <f>VLOOKUP($A160,'Institution Evaluation'!$A$56:$K$346,10,0)&amp;""</f>
        <v/>
      </c>
      <c r="N160" s="282">
        <f t="shared" si="3"/>
        <v>0</v>
      </c>
      <c r="O160" s="282" t="str">
        <f t="shared" si="22"/>
        <v>N/A</v>
      </c>
      <c r="P160" s="282" t="str">
        <f t="shared" si="5"/>
        <v>N/A</v>
      </c>
      <c r="Q160" s="282">
        <f t="shared" si="6"/>
        <v>0</v>
      </c>
      <c r="R160" s="282">
        <f t="shared" si="10"/>
        <v>0</v>
      </c>
      <c r="S160" s="282">
        <f t="shared" si="7"/>
        <v>0</v>
      </c>
      <c r="T160" s="282">
        <f t="shared" si="8"/>
        <v>0</v>
      </c>
      <c r="U160" s="282">
        <f t="shared" si="11"/>
        <v>50</v>
      </c>
      <c r="V160" s="282">
        <f t="shared" si="9"/>
        <v>0</v>
      </c>
      <c r="W160" s="61"/>
      <c r="X160" s="61"/>
      <c r="Y160" s="61"/>
      <c r="Z160" s="61"/>
    </row>
    <row r="161" ht="15.75" customHeight="1">
      <c r="A161" s="282" t="str">
        <f>Questions!$A161</f>
        <v>FIDP-11</v>
      </c>
      <c r="B161" s="282" t="str">
        <f t="shared" si="1"/>
        <v>FIDP</v>
      </c>
      <c r="C161" s="282" t="str">
        <f>VLOOKUP($A161,Questions!$A$3:$L$333,2,0)&amp;""</f>
        <v>Do you monitor for intrusions on a 24 x 7 x 365 basis?</v>
      </c>
      <c r="D161" s="282" t="str">
        <f>VLOOKUP($A161,Questions!$A$3:$L$333,11,0)&amp;""</f>
        <v/>
      </c>
      <c r="E161" s="282" t="str">
        <f>VLOOKUP($A161,Questions!$A$3:$L$333,12,0)&amp;""</f>
        <v>Infrastructure</v>
      </c>
      <c r="F161" s="282" t="str">
        <f>VLOOKUP($A161,'Institution Evaluation'!$A$56:$K$346,3,0)&amp;""</f>
        <v>Yes</v>
      </c>
      <c r="G161" s="282" t="str">
        <f>VLOOKUP($A161,'Institution Evaluation'!$A$56:$K$346,7,0)&amp;""</f>
        <v>Yes</v>
      </c>
      <c r="H161" s="282" t="str">
        <f>VLOOKUP($A161,'Institution Evaluation'!$A$56:$K$346,8,0)&amp;""</f>
        <v/>
      </c>
      <c r="I161" s="282" t="str">
        <f>VLOOKUP($A161,'Institution Evaluation'!$A$56:$K$346,9,0)&amp;""</f>
        <v>Minor Importance</v>
      </c>
      <c r="J161" s="282" t="str">
        <f>VLOOKUP($A161,'Institution Evaluation'!$A$56:$K$346,10,0)&amp;""</f>
        <v/>
      </c>
      <c r="K161" s="282">
        <f t="shared" si="2"/>
        <v>5</v>
      </c>
      <c r="L161" s="282">
        <f>IF($E161="Not Scored", "N/A",IF(AND($D161='Auto Responses'!$J$27,$H161=""),"N/A",IF(AND($D161='Auto Responses'!$J$27,$H161='Auto Responses'!$J$7),1,IF(AND($D161='Auto Responses'!$J$27,$H161='Auto Responses'!$J$8),0,IF(OR($F161=$G161,$H161='Auto Responses'!$J$7),1,0)))))</f>
        <v>1</v>
      </c>
      <c r="M161" s="282" t="str">
        <f>VLOOKUP($A161,'Institution Evaluation'!$A$56:$K$346,10,0)&amp;""</f>
        <v/>
      </c>
      <c r="N161" s="282">
        <f t="shared" si="3"/>
        <v>0</v>
      </c>
      <c r="O161" s="282">
        <f t="shared" si="22"/>
        <v>5</v>
      </c>
      <c r="P161" s="282">
        <f t="shared" si="5"/>
        <v>5</v>
      </c>
      <c r="Q161" s="282">
        <f t="shared" si="6"/>
        <v>0</v>
      </c>
      <c r="R161" s="282">
        <f t="shared" si="10"/>
        <v>0</v>
      </c>
      <c r="S161" s="282">
        <f t="shared" si="7"/>
        <v>0</v>
      </c>
      <c r="T161" s="282">
        <f t="shared" si="8"/>
        <v>0</v>
      </c>
      <c r="U161" s="282">
        <f t="shared" si="11"/>
        <v>50</v>
      </c>
      <c r="V161" s="282">
        <f t="shared" si="9"/>
        <v>0</v>
      </c>
      <c r="W161" s="61"/>
      <c r="X161" s="61"/>
      <c r="Y161" s="61"/>
      <c r="Z161" s="61"/>
    </row>
    <row r="162" ht="15.75" customHeight="1">
      <c r="A162" s="282" t="str">
        <f>Questions!$A162</f>
        <v>PPPR-01</v>
      </c>
      <c r="B162" s="282" t="str">
        <f t="shared" si="1"/>
        <v>PPPR</v>
      </c>
      <c r="C162" s="282" t="str">
        <f>VLOOKUP($A162,Questions!$A$3:$L$333,2,0)&amp;""</f>
        <v>Do you have a documented patch management process?*</v>
      </c>
      <c r="D162" s="282" t="str">
        <f>VLOOKUP($A162,Questions!$A$3:$L$333,11,0)&amp;""</f>
        <v/>
      </c>
      <c r="E162" s="282" t="str">
        <f>VLOOKUP($A162,Questions!$A$3:$L$333,12,0)&amp;""</f>
        <v>Organization</v>
      </c>
      <c r="F162" s="282" t="str">
        <f>VLOOKUP($A162,'Institution Evaluation'!$A$56:$K$346,3,0)&amp;""</f>
        <v>Yes</v>
      </c>
      <c r="G162" s="282" t="str">
        <f>VLOOKUP($A162,'Institution Evaluation'!$A$56:$K$346,7,0)&amp;""</f>
        <v>Yes</v>
      </c>
      <c r="H162" s="282" t="str">
        <f>VLOOKUP($A162,'Institution Evaluation'!$A$56:$K$346,8,0)&amp;""</f>
        <v/>
      </c>
      <c r="I162" s="282" t="str">
        <f>VLOOKUP($A162,'Institution Evaluation'!$A$56:$K$346,9,0)&amp;""</f>
        <v>Critical Importance</v>
      </c>
      <c r="J162" s="282" t="str">
        <f>VLOOKUP($A162,'Institution Evaluation'!$A$56:$K$346,10,0)&amp;""</f>
        <v/>
      </c>
      <c r="K162" s="282">
        <f t="shared" si="2"/>
        <v>20</v>
      </c>
      <c r="L162" s="282">
        <f>IF($E162="Not Scored", "N/A",IF(AND($D162='Auto Responses'!$J$27,$H162=""),"N/A",IF(AND($D162='Auto Responses'!$J$27,$H162='Auto Responses'!$J$7),1,IF(AND($D162='Auto Responses'!$J$27,$H162='Auto Responses'!$J$8),0,IF(OR($F162=$G162,$H162='Auto Responses'!$J$7),1,0)))))</f>
        <v>1</v>
      </c>
      <c r="M162" s="282" t="str">
        <f>VLOOKUP($A162,'Institution Evaluation'!$A$56:$K$346,10,0)&amp;""</f>
        <v/>
      </c>
      <c r="N162" s="282">
        <f t="shared" si="3"/>
        <v>1</v>
      </c>
      <c r="O162" s="282">
        <f t="shared" ref="O162:O175" si="23">IF($E162="Not Scored","N/A",IF($J162="",$K162,IF($J162="Minor Importance",5,IF($J162="Standard Importance",10,IF($J162="Critical Importance",20,0)))))</f>
        <v>20</v>
      </c>
      <c r="P162" s="282">
        <f t="shared" si="5"/>
        <v>20</v>
      </c>
      <c r="Q162" s="282">
        <f t="shared" si="6"/>
        <v>0</v>
      </c>
      <c r="R162" s="282">
        <f t="shared" si="10"/>
        <v>0</v>
      </c>
      <c r="S162" s="282">
        <f t="shared" si="7"/>
        <v>0</v>
      </c>
      <c r="T162" s="282">
        <f t="shared" si="8"/>
        <v>1</v>
      </c>
      <c r="U162" s="282">
        <f t="shared" si="11"/>
        <v>51</v>
      </c>
      <c r="V162" s="282">
        <f t="shared" si="9"/>
        <v>51</v>
      </c>
      <c r="W162" s="61"/>
      <c r="X162" s="61"/>
      <c r="Y162" s="61"/>
      <c r="Z162" s="61"/>
    </row>
    <row r="163" ht="15.75" customHeight="1">
      <c r="A163" s="282" t="str">
        <f>Questions!$A163</f>
        <v>PPPR-02</v>
      </c>
      <c r="B163" s="282" t="str">
        <f t="shared" si="1"/>
        <v>PPPR</v>
      </c>
      <c r="C163" s="282" t="str">
        <f>VLOOKUP($A163,Questions!$A$3:$L$333,2,0)&amp;""</f>
        <v>Can your organization comply with institutional policies on privacy and data protection with regard to users of institutional systems, if required?*</v>
      </c>
      <c r="D163" s="282" t="str">
        <f>VLOOKUP($A163,Questions!$A$3:$L$333,11,0)&amp;""</f>
        <v/>
      </c>
      <c r="E163" s="282" t="str">
        <f>VLOOKUP($A163,Questions!$A$3:$L$333,12,0)&amp;""</f>
        <v>Organization</v>
      </c>
      <c r="F163" s="282" t="str">
        <f>VLOOKUP($A163,'Institution Evaluation'!$A$56:$K$346,3,0)&amp;""</f>
        <v>Yes</v>
      </c>
      <c r="G163" s="282" t="str">
        <f>VLOOKUP($A163,'Institution Evaluation'!$A$56:$K$346,7,0)&amp;""</f>
        <v>Yes</v>
      </c>
      <c r="H163" s="282" t="str">
        <f>VLOOKUP($A163,'Institution Evaluation'!$A$56:$K$346,8,0)&amp;""</f>
        <v/>
      </c>
      <c r="I163" s="282" t="str">
        <f>VLOOKUP($A163,'Institution Evaluation'!$A$56:$K$346,9,0)&amp;""</f>
        <v>Critical Importance</v>
      </c>
      <c r="J163" s="282" t="str">
        <f>VLOOKUP($A163,'Institution Evaluation'!$A$56:$K$346,10,0)&amp;""</f>
        <v/>
      </c>
      <c r="K163" s="282">
        <f t="shared" si="2"/>
        <v>20</v>
      </c>
      <c r="L163" s="282">
        <f>IF($E163="Not Scored", "N/A",IF(AND($D163='Auto Responses'!$J$27,$H163=""),"N/A",IF(AND($D163='Auto Responses'!$J$27,$H163='Auto Responses'!$J$7),1,IF(AND($D163='Auto Responses'!$J$27,$H163='Auto Responses'!$J$8),0,IF(OR($F163=$G163,$H163='Auto Responses'!$J$7),1,0)))))</f>
        <v>1</v>
      </c>
      <c r="M163" s="282" t="str">
        <f>VLOOKUP($A163,'Institution Evaluation'!$A$56:$K$346,10,0)&amp;""</f>
        <v/>
      </c>
      <c r="N163" s="282">
        <f t="shared" si="3"/>
        <v>1</v>
      </c>
      <c r="O163" s="282">
        <f t="shared" si="23"/>
        <v>20</v>
      </c>
      <c r="P163" s="282">
        <f t="shared" si="5"/>
        <v>20</v>
      </c>
      <c r="Q163" s="282">
        <f t="shared" si="6"/>
        <v>0</v>
      </c>
      <c r="R163" s="282">
        <f t="shared" si="10"/>
        <v>0</v>
      </c>
      <c r="S163" s="282">
        <f t="shared" si="7"/>
        <v>0</v>
      </c>
      <c r="T163" s="282">
        <f t="shared" si="8"/>
        <v>1</v>
      </c>
      <c r="U163" s="282">
        <f t="shared" si="11"/>
        <v>52</v>
      </c>
      <c r="V163" s="282">
        <f t="shared" si="9"/>
        <v>52</v>
      </c>
      <c r="W163" s="61"/>
      <c r="X163" s="61"/>
      <c r="Y163" s="61"/>
      <c r="Z163" s="61"/>
    </row>
    <row r="164" ht="15.75" customHeight="1">
      <c r="A164" s="282" t="str">
        <f>Questions!$A164</f>
        <v>PPPR-03</v>
      </c>
      <c r="B164" s="282" t="str">
        <f t="shared" si="1"/>
        <v>PPPR</v>
      </c>
      <c r="C164" s="282" t="str">
        <f>VLOOKUP($A164,Questions!$A$3:$L$333,2,0)&amp;""</f>
        <v>Is your company subject to the institution's geographic region's laws and regulations?*</v>
      </c>
      <c r="D164" s="282" t="str">
        <f>VLOOKUP($A164,Questions!$A$3:$L$333,11,0)&amp;""</f>
        <v/>
      </c>
      <c r="E164" s="282" t="str">
        <f>VLOOKUP($A164,Questions!$A$3:$L$333,12,0)&amp;""</f>
        <v>Organization</v>
      </c>
      <c r="F164" s="282" t="str">
        <f>VLOOKUP($A164,'Institution Evaluation'!$A$56:$K$346,3,0)&amp;""</f>
        <v>Yes</v>
      </c>
      <c r="G164" s="282" t="str">
        <f>VLOOKUP($A164,'Institution Evaluation'!$A$56:$K$346,7,0)&amp;""</f>
        <v>Yes</v>
      </c>
      <c r="H164" s="282" t="str">
        <f>VLOOKUP($A164,'Institution Evaluation'!$A$56:$K$346,8,0)&amp;""</f>
        <v/>
      </c>
      <c r="I164" s="282" t="str">
        <f>VLOOKUP($A164,'Institution Evaluation'!$A$56:$K$346,9,0)&amp;""</f>
        <v>Critical Importance</v>
      </c>
      <c r="J164" s="282" t="str">
        <f>VLOOKUP($A164,'Institution Evaluation'!$A$56:$K$346,10,0)&amp;""</f>
        <v/>
      </c>
      <c r="K164" s="282">
        <f t="shared" si="2"/>
        <v>20</v>
      </c>
      <c r="L164" s="282">
        <f>IF($E164="Not Scored", "N/A",IF(AND($D164='Auto Responses'!$J$27,$H164=""),"N/A",IF(AND($D164='Auto Responses'!$J$27,$H164='Auto Responses'!$J$7),1,IF(AND($D164='Auto Responses'!$J$27,$H164='Auto Responses'!$J$8),0,IF(OR($F164=$G164,$H164='Auto Responses'!$J$7),1,0)))))</f>
        <v>1</v>
      </c>
      <c r="M164" s="282" t="str">
        <f>VLOOKUP($A164,'Institution Evaluation'!$A$56:$K$346,10,0)&amp;""</f>
        <v/>
      </c>
      <c r="N164" s="282">
        <f t="shared" si="3"/>
        <v>1</v>
      </c>
      <c r="O164" s="282">
        <f t="shared" si="23"/>
        <v>20</v>
      </c>
      <c r="P164" s="282">
        <f t="shared" si="5"/>
        <v>20</v>
      </c>
      <c r="Q164" s="282">
        <f t="shared" si="6"/>
        <v>0</v>
      </c>
      <c r="R164" s="282">
        <f t="shared" si="10"/>
        <v>0</v>
      </c>
      <c r="S164" s="282">
        <f t="shared" si="7"/>
        <v>0</v>
      </c>
      <c r="T164" s="282">
        <f t="shared" si="8"/>
        <v>1</v>
      </c>
      <c r="U164" s="282">
        <f t="shared" si="11"/>
        <v>53</v>
      </c>
      <c r="V164" s="282">
        <f t="shared" si="9"/>
        <v>53</v>
      </c>
      <c r="W164" s="61"/>
      <c r="X164" s="61"/>
      <c r="Y164" s="61"/>
      <c r="Z164" s="61"/>
    </row>
    <row r="165" ht="15.75" customHeight="1">
      <c r="A165" s="282" t="str">
        <f>Questions!$A165</f>
        <v>PPPR-04</v>
      </c>
      <c r="B165" s="282" t="str">
        <f t="shared" si="1"/>
        <v>PPPR</v>
      </c>
      <c r="C165" s="282" t="str">
        <f>VLOOKUP($A165,Questions!$A$3:$L$333,2,0)&amp;""</f>
        <v>Can you accommodate encryption requirements using open standards?</v>
      </c>
      <c r="D165" s="282" t="str">
        <f>VLOOKUP($A165,Questions!$A$3:$L$333,11,0)&amp;""</f>
        <v/>
      </c>
      <c r="E165" s="282" t="str">
        <f>VLOOKUP($A165,Questions!$A$3:$L$333,12,0)&amp;""</f>
        <v>Organization</v>
      </c>
      <c r="F165" s="282" t="str">
        <f>VLOOKUP($A165,'Institution Evaluation'!$A$56:$K$346,3,0)&amp;""</f>
        <v>Yes</v>
      </c>
      <c r="G165" s="282" t="str">
        <f>VLOOKUP($A165,'Institution Evaluation'!$A$56:$K$346,7,0)&amp;""</f>
        <v>Yes</v>
      </c>
      <c r="H165" s="282" t="str">
        <f>VLOOKUP($A165,'Institution Evaluation'!$A$56:$K$346,8,0)&amp;""</f>
        <v/>
      </c>
      <c r="I165" s="282" t="str">
        <f>VLOOKUP($A165,'Institution Evaluation'!$A$56:$K$346,9,0)&amp;""</f>
        <v>Standard Importance</v>
      </c>
      <c r="J165" s="282" t="str">
        <f>VLOOKUP($A165,'Institution Evaluation'!$A$56:$K$346,10,0)&amp;""</f>
        <v/>
      </c>
      <c r="K165" s="282">
        <f t="shared" si="2"/>
        <v>10</v>
      </c>
      <c r="L165" s="282">
        <f>IF($E165="Not Scored", "N/A",IF(AND($D165='Auto Responses'!$J$27,$H165=""),"N/A",IF(AND($D165='Auto Responses'!$J$27,$H165='Auto Responses'!$J$7),1,IF(AND($D165='Auto Responses'!$J$27,$H165='Auto Responses'!$J$8),0,IF(OR($F165=$G165,$H165='Auto Responses'!$J$7),1,0)))))</f>
        <v>1</v>
      </c>
      <c r="M165" s="282" t="str">
        <f>VLOOKUP($A165,'Institution Evaluation'!$A$56:$K$346,10,0)&amp;""</f>
        <v/>
      </c>
      <c r="N165" s="282">
        <f t="shared" si="3"/>
        <v>0</v>
      </c>
      <c r="O165" s="282">
        <f t="shared" si="23"/>
        <v>10</v>
      </c>
      <c r="P165" s="282">
        <f t="shared" si="5"/>
        <v>10</v>
      </c>
      <c r="Q165" s="282">
        <f t="shared" si="6"/>
        <v>0</v>
      </c>
      <c r="R165" s="282">
        <f t="shared" si="10"/>
        <v>0</v>
      </c>
      <c r="S165" s="282">
        <f t="shared" si="7"/>
        <v>0</v>
      </c>
      <c r="T165" s="282">
        <f t="shared" si="8"/>
        <v>0</v>
      </c>
      <c r="U165" s="282">
        <f t="shared" si="11"/>
        <v>53</v>
      </c>
      <c r="V165" s="282">
        <f t="shared" si="9"/>
        <v>0</v>
      </c>
      <c r="W165" s="61"/>
      <c r="X165" s="61"/>
      <c r="Y165" s="61"/>
      <c r="Z165" s="61"/>
    </row>
    <row r="166" ht="15.75" customHeight="1">
      <c r="A166" s="282" t="str">
        <f>Questions!$A166</f>
        <v>PPPR-05</v>
      </c>
      <c r="B166" s="282" t="str">
        <f t="shared" si="1"/>
        <v>PPPR</v>
      </c>
      <c r="C166" s="282" t="str">
        <f>VLOOKUP($A166,Questions!$A$3:$L$333,2,0)&amp;""</f>
        <v>Do you have a documented systems development life cycle (SDLC)?</v>
      </c>
      <c r="D166" s="282" t="str">
        <f>VLOOKUP($A166,Questions!$A$3:$L$333,11,0)&amp;""</f>
        <v/>
      </c>
      <c r="E166" s="282" t="str">
        <f>VLOOKUP($A166,Questions!$A$3:$L$333,12,0)&amp;""</f>
        <v>Organization</v>
      </c>
      <c r="F166" s="282" t="str">
        <f>VLOOKUP($A166,'Institution Evaluation'!$A$56:$K$346,3,0)&amp;""</f>
        <v>Yes</v>
      </c>
      <c r="G166" s="282" t="str">
        <f>VLOOKUP($A166,'Institution Evaluation'!$A$56:$K$346,7,0)&amp;""</f>
        <v>Yes</v>
      </c>
      <c r="H166" s="282" t="str">
        <f>VLOOKUP($A166,'Institution Evaluation'!$A$56:$K$346,8,0)&amp;""</f>
        <v/>
      </c>
      <c r="I166" s="282" t="str">
        <f>VLOOKUP($A166,'Institution Evaluation'!$A$56:$K$346,9,0)&amp;""</f>
        <v>Standard Importance</v>
      </c>
      <c r="J166" s="282" t="str">
        <f>VLOOKUP($A166,'Institution Evaluation'!$A$56:$K$346,10,0)&amp;""</f>
        <v/>
      </c>
      <c r="K166" s="282">
        <f t="shared" si="2"/>
        <v>10</v>
      </c>
      <c r="L166" s="282">
        <f>IF($E166="Not Scored", "N/A",IF(AND($D166='Auto Responses'!$J$27,$H166=""),"N/A",IF(AND($D166='Auto Responses'!$J$27,$H166='Auto Responses'!$J$7),1,IF(AND($D166='Auto Responses'!$J$27,$H166='Auto Responses'!$J$8),0,IF(OR($F166=$G166,$H166='Auto Responses'!$J$7),1,0)))))</f>
        <v>1</v>
      </c>
      <c r="M166" s="282" t="str">
        <f>VLOOKUP($A166,'Institution Evaluation'!$A$56:$K$346,10,0)&amp;""</f>
        <v/>
      </c>
      <c r="N166" s="282">
        <f t="shared" si="3"/>
        <v>0</v>
      </c>
      <c r="O166" s="282">
        <f t="shared" si="23"/>
        <v>10</v>
      </c>
      <c r="P166" s="282">
        <f t="shared" si="5"/>
        <v>10</v>
      </c>
      <c r="Q166" s="282">
        <f t="shared" si="6"/>
        <v>0</v>
      </c>
      <c r="R166" s="282">
        <f t="shared" si="10"/>
        <v>0</v>
      </c>
      <c r="S166" s="282">
        <f t="shared" si="7"/>
        <v>0</v>
      </c>
      <c r="T166" s="282">
        <f t="shared" si="8"/>
        <v>0</v>
      </c>
      <c r="U166" s="282">
        <f t="shared" si="11"/>
        <v>53</v>
      </c>
      <c r="V166" s="282">
        <f t="shared" si="9"/>
        <v>0</v>
      </c>
      <c r="W166" s="61"/>
      <c r="X166" s="61"/>
      <c r="Y166" s="61"/>
      <c r="Z166" s="61"/>
    </row>
    <row r="167" ht="15.75" customHeight="1">
      <c r="A167" s="282" t="str">
        <f>Questions!$A167</f>
        <v>PPPR-06</v>
      </c>
      <c r="B167" s="282" t="str">
        <f t="shared" si="1"/>
        <v>PPPR</v>
      </c>
      <c r="C167" s="282" t="str">
        <f>VLOOKUP($A167,Questions!$A$3:$L$333,2,0)&amp;""</f>
        <v>Do you perform background screenings or multi-state background checks on all employees prior to their first day of work?</v>
      </c>
      <c r="D167" s="282" t="str">
        <f>VLOOKUP($A167,Questions!$A$3:$L$333,11,0)&amp;""</f>
        <v/>
      </c>
      <c r="E167" s="282" t="str">
        <f>VLOOKUP($A167,Questions!$A$3:$L$333,12,0)&amp;""</f>
        <v>Organization</v>
      </c>
      <c r="F167" s="282" t="str">
        <f>VLOOKUP($A167,'Institution Evaluation'!$A$56:$K$346,3,0)&amp;""</f>
        <v>Yes</v>
      </c>
      <c r="G167" s="282" t="str">
        <f>VLOOKUP($A167,'Institution Evaluation'!$A$56:$K$346,7,0)&amp;""</f>
        <v>Yes</v>
      </c>
      <c r="H167" s="282" t="str">
        <f>VLOOKUP($A167,'Institution Evaluation'!$A$56:$K$346,8,0)&amp;""</f>
        <v/>
      </c>
      <c r="I167" s="282" t="str">
        <f>VLOOKUP($A167,'Institution Evaluation'!$A$56:$K$346,9,0)&amp;""</f>
        <v>Standard Importance</v>
      </c>
      <c r="J167" s="282" t="str">
        <f>VLOOKUP($A167,'Institution Evaluation'!$A$56:$K$346,10,0)&amp;""</f>
        <v/>
      </c>
      <c r="K167" s="282">
        <f t="shared" si="2"/>
        <v>10</v>
      </c>
      <c r="L167" s="282">
        <f>IF($E167="Not Scored", "N/A",IF(AND($D167='Auto Responses'!$J$27,$H167=""),"N/A",IF(AND($D167='Auto Responses'!$J$27,$H167='Auto Responses'!$J$7),1,IF(AND($D167='Auto Responses'!$J$27,$H167='Auto Responses'!$J$8),0,IF(OR($F167=$G167,$H167='Auto Responses'!$J$7),1,0)))))</f>
        <v>1</v>
      </c>
      <c r="M167" s="282" t="str">
        <f>VLOOKUP($A167,'Institution Evaluation'!$A$56:$K$346,10,0)&amp;""</f>
        <v/>
      </c>
      <c r="N167" s="282">
        <f t="shared" si="3"/>
        <v>0</v>
      </c>
      <c r="O167" s="282">
        <f t="shared" si="23"/>
        <v>10</v>
      </c>
      <c r="P167" s="282">
        <f t="shared" si="5"/>
        <v>10</v>
      </c>
      <c r="Q167" s="282">
        <f t="shared" si="6"/>
        <v>0</v>
      </c>
      <c r="R167" s="282">
        <f t="shared" si="10"/>
        <v>0</v>
      </c>
      <c r="S167" s="282">
        <f t="shared" si="7"/>
        <v>0</v>
      </c>
      <c r="T167" s="282">
        <f t="shared" si="8"/>
        <v>0</v>
      </c>
      <c r="U167" s="282">
        <f t="shared" si="11"/>
        <v>53</v>
      </c>
      <c r="V167" s="282">
        <f t="shared" si="9"/>
        <v>0</v>
      </c>
      <c r="W167" s="61"/>
      <c r="X167" s="61"/>
      <c r="Y167" s="61"/>
      <c r="Z167" s="61"/>
    </row>
    <row r="168" ht="15.75" customHeight="1">
      <c r="A168" s="282" t="str">
        <f>Questions!$A168</f>
        <v>PPPR-07</v>
      </c>
      <c r="B168" s="282" t="str">
        <f t="shared" si="1"/>
        <v>PPPR</v>
      </c>
      <c r="C168" s="282" t="str">
        <f>VLOOKUP($A168,Questions!$A$3:$L$333,2,0)&amp;""</f>
        <v>Do you require new employees to fill out agreements and review policies?</v>
      </c>
      <c r="D168" s="282" t="str">
        <f>VLOOKUP($A168,Questions!$A$3:$L$333,11,0)&amp;""</f>
        <v/>
      </c>
      <c r="E168" s="282" t="str">
        <f>VLOOKUP($A168,Questions!$A$3:$L$333,12,0)&amp;""</f>
        <v>Organization</v>
      </c>
      <c r="F168" s="282" t="str">
        <f>VLOOKUP($A168,'Institution Evaluation'!$A$56:$K$346,3,0)&amp;""</f>
        <v>Yes</v>
      </c>
      <c r="G168" s="282" t="str">
        <f>VLOOKUP($A168,'Institution Evaluation'!$A$56:$K$346,7,0)&amp;""</f>
        <v>Yes</v>
      </c>
      <c r="H168" s="282" t="str">
        <f>VLOOKUP($A168,'Institution Evaluation'!$A$56:$K$346,8,0)&amp;""</f>
        <v/>
      </c>
      <c r="I168" s="282" t="str">
        <f>VLOOKUP($A168,'Institution Evaluation'!$A$56:$K$346,9,0)&amp;""</f>
        <v>Standard Importance</v>
      </c>
      <c r="J168" s="282" t="str">
        <f>VLOOKUP($A168,'Institution Evaluation'!$A$56:$K$346,10,0)&amp;""</f>
        <v/>
      </c>
      <c r="K168" s="282">
        <f t="shared" si="2"/>
        <v>10</v>
      </c>
      <c r="L168" s="282">
        <f>IF($E168="Not Scored", "N/A",IF(AND($D168='Auto Responses'!$J$27,$H168=""),"N/A",IF(AND($D168='Auto Responses'!$J$27,$H168='Auto Responses'!$J$7),1,IF(AND($D168='Auto Responses'!$J$27,$H168='Auto Responses'!$J$8),0,IF(OR($F168=$G168,$H168='Auto Responses'!$J$7),1,0)))))</f>
        <v>1</v>
      </c>
      <c r="M168" s="282" t="str">
        <f>VLOOKUP($A168,'Institution Evaluation'!$A$56:$K$346,10,0)&amp;""</f>
        <v/>
      </c>
      <c r="N168" s="282">
        <f t="shared" si="3"/>
        <v>0</v>
      </c>
      <c r="O168" s="282">
        <f t="shared" si="23"/>
        <v>10</v>
      </c>
      <c r="P168" s="282">
        <f t="shared" si="5"/>
        <v>10</v>
      </c>
      <c r="Q168" s="282">
        <f t="shared" si="6"/>
        <v>0</v>
      </c>
      <c r="R168" s="282">
        <f t="shared" si="10"/>
        <v>0</v>
      </c>
      <c r="S168" s="282">
        <f t="shared" si="7"/>
        <v>0</v>
      </c>
      <c r="T168" s="282">
        <f t="shared" si="8"/>
        <v>0</v>
      </c>
      <c r="U168" s="282">
        <f t="shared" si="11"/>
        <v>53</v>
      </c>
      <c r="V168" s="282">
        <f t="shared" si="9"/>
        <v>0</v>
      </c>
      <c r="W168" s="61"/>
      <c r="X168" s="61"/>
      <c r="Y168" s="61"/>
      <c r="Z168" s="61"/>
    </row>
    <row r="169" ht="15.75" customHeight="1">
      <c r="A169" s="282" t="str">
        <f>Questions!$A169</f>
        <v>PPPR-08</v>
      </c>
      <c r="B169" s="282" t="str">
        <f t="shared" si="1"/>
        <v>PPPR</v>
      </c>
      <c r="C169" s="282" t="str">
        <f>VLOOKUP($A169,Questions!$A$3:$L$333,2,0)&amp;""</f>
        <v>Do you have a documented information security policy?</v>
      </c>
      <c r="D169" s="282" t="str">
        <f>VLOOKUP($A169,Questions!$A$3:$L$333,11,0)&amp;""</f>
        <v/>
      </c>
      <c r="E169" s="282" t="str">
        <f>VLOOKUP($A169,Questions!$A$3:$L$333,12,0)&amp;""</f>
        <v>Organization</v>
      </c>
      <c r="F169" s="282" t="str">
        <f>VLOOKUP($A169,'Institution Evaluation'!$A$56:$K$346,3,0)&amp;""</f>
        <v>Yes</v>
      </c>
      <c r="G169" s="282" t="str">
        <f>VLOOKUP($A169,'Institution Evaluation'!$A$56:$K$346,7,0)&amp;""</f>
        <v>Yes</v>
      </c>
      <c r="H169" s="282" t="str">
        <f>VLOOKUP($A169,'Institution Evaluation'!$A$56:$K$346,8,0)&amp;""</f>
        <v/>
      </c>
      <c r="I169" s="282" t="str">
        <f>VLOOKUP($A169,'Institution Evaluation'!$A$56:$K$346,9,0)&amp;""</f>
        <v>Standard Importance</v>
      </c>
      <c r="J169" s="282" t="str">
        <f>VLOOKUP($A169,'Institution Evaluation'!$A$56:$K$346,10,0)&amp;""</f>
        <v/>
      </c>
      <c r="K169" s="282">
        <f t="shared" si="2"/>
        <v>10</v>
      </c>
      <c r="L169" s="282">
        <f>IF($E169="Not Scored", "N/A",IF(AND($D169='Auto Responses'!$J$27,$H169=""),"N/A",IF(AND($D169='Auto Responses'!$J$27,$H169='Auto Responses'!$J$7),1,IF(AND($D169='Auto Responses'!$J$27,$H169='Auto Responses'!$J$8),0,IF(OR($F169=$G169,$H169='Auto Responses'!$J$7),1,0)))))</f>
        <v>1</v>
      </c>
      <c r="M169" s="282" t="str">
        <f>VLOOKUP($A169,'Institution Evaluation'!$A$56:$K$346,10,0)&amp;""</f>
        <v/>
      </c>
      <c r="N169" s="282">
        <f t="shared" si="3"/>
        <v>0</v>
      </c>
      <c r="O169" s="282">
        <f t="shared" si="23"/>
        <v>10</v>
      </c>
      <c r="P169" s="282">
        <f t="shared" si="5"/>
        <v>10</v>
      </c>
      <c r="Q169" s="282">
        <f t="shared" si="6"/>
        <v>0</v>
      </c>
      <c r="R169" s="282">
        <f t="shared" si="10"/>
        <v>0</v>
      </c>
      <c r="S169" s="282">
        <f t="shared" si="7"/>
        <v>0</v>
      </c>
      <c r="T169" s="282">
        <f t="shared" si="8"/>
        <v>0</v>
      </c>
      <c r="U169" s="282">
        <f t="shared" si="11"/>
        <v>53</v>
      </c>
      <c r="V169" s="282">
        <f t="shared" si="9"/>
        <v>0</v>
      </c>
      <c r="W169" s="61"/>
      <c r="X169" s="61"/>
      <c r="Y169" s="61"/>
      <c r="Z169" s="61"/>
    </row>
    <row r="170" ht="15.75" customHeight="1">
      <c r="A170" s="282" t="str">
        <f>Questions!$A170</f>
        <v>PPPR-09</v>
      </c>
      <c r="B170" s="282" t="str">
        <f t="shared" si="1"/>
        <v>PPPR</v>
      </c>
      <c r="C170" s="282" t="str">
        <f>VLOOKUP($A170,Questions!$A$3:$L$333,2,0)&amp;""</f>
        <v>Are information security principles designed into the product lifecycle?</v>
      </c>
      <c r="D170" s="282" t="str">
        <f>VLOOKUP($A170,Questions!$A$3:$L$333,11,0)&amp;""</f>
        <v/>
      </c>
      <c r="E170" s="282" t="str">
        <f>VLOOKUP($A170,Questions!$A$3:$L$333,12,0)&amp;""</f>
        <v>Organization</v>
      </c>
      <c r="F170" s="282" t="str">
        <f>VLOOKUP($A170,'Institution Evaluation'!$A$56:$K$346,3,0)&amp;""</f>
        <v>Yes</v>
      </c>
      <c r="G170" s="282" t="str">
        <f>VLOOKUP($A170,'Institution Evaluation'!$A$56:$K$346,7,0)&amp;""</f>
        <v>Yes</v>
      </c>
      <c r="H170" s="282" t="str">
        <f>VLOOKUP($A170,'Institution Evaluation'!$A$56:$K$346,8,0)&amp;""</f>
        <v/>
      </c>
      <c r="I170" s="282" t="str">
        <f>VLOOKUP($A170,'Institution Evaluation'!$A$56:$K$346,9,0)&amp;""</f>
        <v>Minor Importance</v>
      </c>
      <c r="J170" s="282" t="str">
        <f>VLOOKUP($A170,'Institution Evaluation'!$A$56:$K$346,10,0)&amp;""</f>
        <v/>
      </c>
      <c r="K170" s="282">
        <f t="shared" si="2"/>
        <v>5</v>
      </c>
      <c r="L170" s="282">
        <f>IF($E170="Not Scored", "N/A",IF(AND($D170='Auto Responses'!$J$27,$H170=""),"N/A",IF(AND($D170='Auto Responses'!$J$27,$H170='Auto Responses'!$J$7),1,IF(AND($D170='Auto Responses'!$J$27,$H170='Auto Responses'!$J$8),0,IF(OR($F170=$G170,$H170='Auto Responses'!$J$7),1,0)))))</f>
        <v>1</v>
      </c>
      <c r="M170" s="282" t="str">
        <f>VLOOKUP($A170,'Institution Evaluation'!$A$56:$K$346,10,0)&amp;""</f>
        <v/>
      </c>
      <c r="N170" s="282">
        <f t="shared" si="3"/>
        <v>0</v>
      </c>
      <c r="O170" s="282">
        <f t="shared" si="23"/>
        <v>5</v>
      </c>
      <c r="P170" s="282">
        <f t="shared" si="5"/>
        <v>5</v>
      </c>
      <c r="Q170" s="282">
        <f t="shared" si="6"/>
        <v>0</v>
      </c>
      <c r="R170" s="282">
        <f t="shared" si="10"/>
        <v>0</v>
      </c>
      <c r="S170" s="282">
        <f t="shared" si="7"/>
        <v>0</v>
      </c>
      <c r="T170" s="282">
        <f t="shared" si="8"/>
        <v>0</v>
      </c>
      <c r="U170" s="282">
        <f t="shared" si="11"/>
        <v>53</v>
      </c>
      <c r="V170" s="282">
        <f t="shared" si="9"/>
        <v>0</v>
      </c>
      <c r="W170" s="61"/>
      <c r="X170" s="61"/>
      <c r="Y170" s="61"/>
      <c r="Z170" s="61"/>
    </row>
    <row r="171" ht="15.75" customHeight="1">
      <c r="A171" s="282" t="str">
        <f>Questions!$A171</f>
        <v>PPPR-10</v>
      </c>
      <c r="B171" s="282" t="str">
        <f t="shared" si="1"/>
        <v>PPPR</v>
      </c>
      <c r="C171" s="282" t="str">
        <f>VLOOKUP($A171,Questions!$A$3:$L$333,2,0)&amp;""</f>
        <v>Will you comply with applicable breach notification laws?</v>
      </c>
      <c r="D171" s="282" t="str">
        <f>VLOOKUP($A171,Questions!$A$3:$L$333,11,0)&amp;""</f>
        <v/>
      </c>
      <c r="E171" s="282" t="str">
        <f>VLOOKUP($A171,Questions!$A$3:$L$333,12,0)&amp;""</f>
        <v>Organization</v>
      </c>
      <c r="F171" s="282" t="str">
        <f>VLOOKUP($A171,'Institution Evaluation'!$A$56:$K$346,3,0)&amp;""</f>
        <v>Yes</v>
      </c>
      <c r="G171" s="282" t="str">
        <f>VLOOKUP($A171,'Institution Evaluation'!$A$56:$K$346,7,0)&amp;""</f>
        <v>Yes</v>
      </c>
      <c r="H171" s="282" t="str">
        <f>VLOOKUP($A171,'Institution Evaluation'!$A$56:$K$346,8,0)&amp;""</f>
        <v/>
      </c>
      <c r="I171" s="282" t="str">
        <f>VLOOKUP($A171,'Institution Evaluation'!$A$56:$K$346,9,0)&amp;""</f>
        <v>Minor Importance</v>
      </c>
      <c r="J171" s="282" t="str">
        <f>VLOOKUP($A171,'Institution Evaluation'!$A$56:$K$346,10,0)&amp;""</f>
        <v/>
      </c>
      <c r="K171" s="282">
        <f t="shared" si="2"/>
        <v>5</v>
      </c>
      <c r="L171" s="282">
        <f>IF($E171="Not Scored", "N/A",IF(AND($D171='Auto Responses'!$J$27,$H171=""),"N/A",IF(AND($D171='Auto Responses'!$J$27,$H171='Auto Responses'!$J$7),1,IF(AND($D171='Auto Responses'!$J$27,$H171='Auto Responses'!$J$8),0,IF(OR($F171=$G171,$H171='Auto Responses'!$J$7),1,0)))))</f>
        <v>1</v>
      </c>
      <c r="M171" s="282" t="str">
        <f>VLOOKUP($A171,'Institution Evaluation'!$A$56:$K$346,10,0)&amp;""</f>
        <v/>
      </c>
      <c r="N171" s="282">
        <f t="shared" si="3"/>
        <v>0</v>
      </c>
      <c r="O171" s="282">
        <f t="shared" si="23"/>
        <v>5</v>
      </c>
      <c r="P171" s="282">
        <f t="shared" si="5"/>
        <v>5</v>
      </c>
      <c r="Q171" s="282">
        <f t="shared" si="6"/>
        <v>0</v>
      </c>
      <c r="R171" s="282">
        <f t="shared" si="10"/>
        <v>0</v>
      </c>
      <c r="S171" s="282">
        <f t="shared" si="7"/>
        <v>0</v>
      </c>
      <c r="T171" s="282">
        <f t="shared" si="8"/>
        <v>0</v>
      </c>
      <c r="U171" s="282">
        <f t="shared" si="11"/>
        <v>53</v>
      </c>
      <c r="V171" s="282">
        <f t="shared" si="9"/>
        <v>0</v>
      </c>
      <c r="W171" s="61"/>
      <c r="X171" s="61"/>
      <c r="Y171" s="61"/>
      <c r="Z171" s="61"/>
    </row>
    <row r="172" ht="15.75" customHeight="1">
      <c r="A172" s="282" t="str">
        <f>Questions!$A172</f>
        <v>PPPR-11</v>
      </c>
      <c r="B172" s="282" t="str">
        <f t="shared" si="1"/>
        <v>PPPR</v>
      </c>
      <c r="C172" s="282" t="str">
        <f>VLOOKUP($A172,Questions!$A$3:$L$333,2,0)&amp;""</f>
        <v>Do you have an information security awareness program?</v>
      </c>
      <c r="D172" s="282" t="str">
        <f>VLOOKUP($A172,Questions!$A$3:$L$333,11,0)&amp;""</f>
        <v/>
      </c>
      <c r="E172" s="282" t="str">
        <f>VLOOKUP($A172,Questions!$A$3:$L$333,12,0)&amp;""</f>
        <v>Organization</v>
      </c>
      <c r="F172" s="282" t="str">
        <f>VLOOKUP($A172,'Institution Evaluation'!$A$56:$K$346,3,0)&amp;""</f>
        <v>Yes</v>
      </c>
      <c r="G172" s="282" t="str">
        <f>VLOOKUP($A172,'Institution Evaluation'!$A$56:$K$346,7,0)&amp;""</f>
        <v>Yes</v>
      </c>
      <c r="H172" s="282" t="str">
        <f>VLOOKUP($A172,'Institution Evaluation'!$A$56:$K$346,8,0)&amp;""</f>
        <v/>
      </c>
      <c r="I172" s="282" t="str">
        <f>VLOOKUP($A172,'Institution Evaluation'!$A$56:$K$346,9,0)&amp;""</f>
        <v>Minor Importance</v>
      </c>
      <c r="J172" s="282" t="str">
        <f>VLOOKUP($A172,'Institution Evaluation'!$A$56:$K$346,10,0)&amp;""</f>
        <v/>
      </c>
      <c r="K172" s="282">
        <f t="shared" si="2"/>
        <v>5</v>
      </c>
      <c r="L172" s="282">
        <f>IF($E172="Not Scored", "N/A",IF(AND($D172='Auto Responses'!$J$27,$H172=""),"N/A",IF(AND($D172='Auto Responses'!$J$27,$H172='Auto Responses'!$J$7),1,IF(AND($D172='Auto Responses'!$J$27,$H172='Auto Responses'!$J$8),0,IF(OR($F172=$G172,$H172='Auto Responses'!$J$7),1,0)))))</f>
        <v>1</v>
      </c>
      <c r="M172" s="282" t="str">
        <f>VLOOKUP($A172,'Institution Evaluation'!$A$56:$K$346,10,0)&amp;""</f>
        <v/>
      </c>
      <c r="N172" s="282">
        <f t="shared" si="3"/>
        <v>0</v>
      </c>
      <c r="O172" s="282">
        <f t="shared" si="23"/>
        <v>5</v>
      </c>
      <c r="P172" s="282">
        <f t="shared" si="5"/>
        <v>5</v>
      </c>
      <c r="Q172" s="282">
        <f t="shared" si="6"/>
        <v>0</v>
      </c>
      <c r="R172" s="282">
        <f t="shared" si="10"/>
        <v>0</v>
      </c>
      <c r="S172" s="282">
        <f t="shared" si="7"/>
        <v>0</v>
      </c>
      <c r="T172" s="282">
        <f t="shared" si="8"/>
        <v>0</v>
      </c>
      <c r="U172" s="282">
        <f t="shared" si="11"/>
        <v>53</v>
      </c>
      <c r="V172" s="282">
        <f t="shared" si="9"/>
        <v>0</v>
      </c>
      <c r="W172" s="61"/>
      <c r="X172" s="61"/>
      <c r="Y172" s="61"/>
      <c r="Z172" s="61"/>
    </row>
    <row r="173" ht="15.75" customHeight="1">
      <c r="A173" s="282" t="str">
        <f>Questions!$A173</f>
        <v>PPPR-12</v>
      </c>
      <c r="B173" s="282" t="str">
        <f t="shared" si="1"/>
        <v>PPPR</v>
      </c>
      <c r="C173" s="282" t="str">
        <f>VLOOKUP($A173,Questions!$A$3:$L$333,2,0)&amp;""</f>
        <v>Is security awareness training mandatory for all employees?</v>
      </c>
      <c r="D173" s="282" t="str">
        <f>VLOOKUP($A173,Questions!$A$3:$L$333,11,0)&amp;""</f>
        <v/>
      </c>
      <c r="E173" s="282" t="str">
        <f>VLOOKUP($A173,Questions!$A$3:$L$333,12,0)&amp;""</f>
        <v>Organization</v>
      </c>
      <c r="F173" s="282" t="str">
        <f>VLOOKUP($A173,'Institution Evaluation'!$A$56:$K$346,3,0)&amp;""</f>
        <v>Yes</v>
      </c>
      <c r="G173" s="282" t="str">
        <f>VLOOKUP($A173,'Institution Evaluation'!$A$56:$K$346,7,0)&amp;""</f>
        <v>Yes</v>
      </c>
      <c r="H173" s="282" t="str">
        <f>VLOOKUP($A173,'Institution Evaluation'!$A$56:$K$346,8,0)&amp;""</f>
        <v/>
      </c>
      <c r="I173" s="282" t="str">
        <f>VLOOKUP($A173,'Institution Evaluation'!$A$56:$K$346,9,0)&amp;""</f>
        <v>Minor Importance</v>
      </c>
      <c r="J173" s="282" t="str">
        <f>VLOOKUP($A173,'Institution Evaluation'!$A$56:$K$346,10,0)&amp;""</f>
        <v/>
      </c>
      <c r="K173" s="282">
        <f t="shared" si="2"/>
        <v>5</v>
      </c>
      <c r="L173" s="282">
        <f>IF($E173="Not Scored", "N/A",IF(AND($D173='Auto Responses'!$J$27,$H173=""),"N/A",IF(AND($D173='Auto Responses'!$J$27,$H173='Auto Responses'!$J$7),1,IF(AND($D173='Auto Responses'!$J$27,$H173='Auto Responses'!$J$8),0,IF(OR($F173=$G173,$H173='Auto Responses'!$J$7),1,0)))))</f>
        <v>1</v>
      </c>
      <c r="M173" s="282" t="str">
        <f>VLOOKUP($A173,'Institution Evaluation'!$A$56:$K$346,10,0)&amp;""</f>
        <v/>
      </c>
      <c r="N173" s="282">
        <f t="shared" si="3"/>
        <v>0</v>
      </c>
      <c r="O173" s="282">
        <f t="shared" si="23"/>
        <v>5</v>
      </c>
      <c r="P173" s="282">
        <f t="shared" si="5"/>
        <v>5</v>
      </c>
      <c r="Q173" s="282">
        <f t="shared" si="6"/>
        <v>0</v>
      </c>
      <c r="R173" s="282">
        <f t="shared" si="10"/>
        <v>0</v>
      </c>
      <c r="S173" s="282">
        <f t="shared" si="7"/>
        <v>0</v>
      </c>
      <c r="T173" s="282">
        <f t="shared" si="8"/>
        <v>0</v>
      </c>
      <c r="U173" s="282">
        <f t="shared" si="11"/>
        <v>53</v>
      </c>
      <c r="V173" s="282">
        <f t="shared" si="9"/>
        <v>0</v>
      </c>
      <c r="W173" s="61"/>
      <c r="X173" s="61"/>
      <c r="Y173" s="61"/>
      <c r="Z173" s="61"/>
    </row>
    <row r="174" ht="15.75" customHeight="1">
      <c r="A174" s="282" t="str">
        <f>Questions!$A174</f>
        <v>PPPR-13</v>
      </c>
      <c r="B174" s="282" t="str">
        <f t="shared" si="1"/>
        <v>PPPR</v>
      </c>
      <c r="C174" s="282" t="str">
        <f>VLOOKUP($A174,Questions!$A$3:$L$333,2,0)&amp;""</f>
        <v>Do you have process and procedure(s) documented, and currently followed, that require a review and update of the access list(s) for privileged accounts?</v>
      </c>
      <c r="D174" s="282" t="str">
        <f>VLOOKUP($A174,Questions!$A$3:$L$333,11,0)&amp;""</f>
        <v/>
      </c>
      <c r="E174" s="282" t="str">
        <f>VLOOKUP($A174,Questions!$A$3:$L$333,12,0)&amp;""</f>
        <v>Organization</v>
      </c>
      <c r="F174" s="282" t="str">
        <f>VLOOKUP($A174,'Institution Evaluation'!$A$56:$K$346,3,0)&amp;""</f>
        <v>Yes</v>
      </c>
      <c r="G174" s="282" t="str">
        <f>VLOOKUP($A174,'Institution Evaluation'!$A$56:$K$346,7,0)&amp;""</f>
        <v>Yes</v>
      </c>
      <c r="H174" s="282" t="str">
        <f>VLOOKUP($A174,'Institution Evaluation'!$A$56:$K$346,8,0)&amp;""</f>
        <v/>
      </c>
      <c r="I174" s="282" t="str">
        <f>VLOOKUP($A174,'Institution Evaluation'!$A$56:$K$346,9,0)&amp;""</f>
        <v>Minor Importance</v>
      </c>
      <c r="J174" s="282" t="str">
        <f>VLOOKUP($A174,'Institution Evaluation'!$A$56:$K$346,10,0)&amp;""</f>
        <v/>
      </c>
      <c r="K174" s="282">
        <f t="shared" si="2"/>
        <v>5</v>
      </c>
      <c r="L174" s="282">
        <f>IF($E174="Not Scored", "N/A",IF(AND($D174='Auto Responses'!$J$27,$H174=""),"N/A",IF(AND($D174='Auto Responses'!$J$27,$H174='Auto Responses'!$J$7),1,IF(AND($D174='Auto Responses'!$J$27,$H174='Auto Responses'!$J$8),0,IF(OR($F174=$G174,$H174='Auto Responses'!$J$7),1,0)))))</f>
        <v>1</v>
      </c>
      <c r="M174" s="282" t="str">
        <f>VLOOKUP($A174,'Institution Evaluation'!$A$56:$K$346,10,0)&amp;""</f>
        <v/>
      </c>
      <c r="N174" s="282">
        <f t="shared" si="3"/>
        <v>0</v>
      </c>
      <c r="O174" s="282">
        <f t="shared" si="23"/>
        <v>5</v>
      </c>
      <c r="P174" s="282">
        <f t="shared" si="5"/>
        <v>5</v>
      </c>
      <c r="Q174" s="282">
        <f t="shared" si="6"/>
        <v>0</v>
      </c>
      <c r="R174" s="282">
        <f t="shared" si="10"/>
        <v>0</v>
      </c>
      <c r="S174" s="282">
        <f t="shared" si="7"/>
        <v>0</v>
      </c>
      <c r="T174" s="282">
        <f t="shared" si="8"/>
        <v>0</v>
      </c>
      <c r="U174" s="282">
        <f t="shared" si="11"/>
        <v>53</v>
      </c>
      <c r="V174" s="282">
        <f t="shared" si="9"/>
        <v>0</v>
      </c>
      <c r="W174" s="61"/>
      <c r="X174" s="61"/>
      <c r="Y174" s="61"/>
      <c r="Z174" s="61"/>
    </row>
    <row r="175" ht="15.75" customHeight="1">
      <c r="A175" s="282" t="str">
        <f>Questions!$A175</f>
        <v>PPPR-14</v>
      </c>
      <c r="B175" s="282" t="str">
        <f t="shared" si="1"/>
        <v>PPPR</v>
      </c>
      <c r="C175" s="282" t="str">
        <f>VLOOKUP($A175,Questions!$A$3:$L$333,2,0)&amp;""</f>
        <v>Do you have documented, and currently implemented, internal audit processes and procedures?</v>
      </c>
      <c r="D175" s="282" t="str">
        <f>VLOOKUP($A175,Questions!$A$3:$L$333,11,0)&amp;""</f>
        <v/>
      </c>
      <c r="E175" s="282" t="str">
        <f>VLOOKUP($A175,Questions!$A$3:$L$333,12,0)&amp;""</f>
        <v>Organization</v>
      </c>
      <c r="F175" s="282" t="str">
        <f>VLOOKUP($A175,'Institution Evaluation'!$A$56:$K$346,3,0)&amp;""</f>
        <v>Yes</v>
      </c>
      <c r="G175" s="282" t="str">
        <f>VLOOKUP($A175,'Institution Evaluation'!$A$56:$K$346,7,0)&amp;""</f>
        <v>Yes</v>
      </c>
      <c r="H175" s="282" t="str">
        <f>VLOOKUP($A175,'Institution Evaluation'!$A$56:$K$346,8,0)&amp;""</f>
        <v/>
      </c>
      <c r="I175" s="282" t="str">
        <f>VLOOKUP($A175,'Institution Evaluation'!$A$56:$K$346,9,0)&amp;""</f>
        <v>Minor Importance</v>
      </c>
      <c r="J175" s="282" t="str">
        <f>VLOOKUP($A175,'Institution Evaluation'!$A$56:$K$346,10,0)&amp;""</f>
        <v/>
      </c>
      <c r="K175" s="282">
        <f t="shared" si="2"/>
        <v>5</v>
      </c>
      <c r="L175" s="282">
        <f>IF($E175="Not Scored", "N/A",IF(AND($D175='Auto Responses'!$J$27,$H175=""),"N/A",IF(AND($D175='Auto Responses'!$J$27,$H175='Auto Responses'!$J$7),1,IF(AND($D175='Auto Responses'!$J$27,$H175='Auto Responses'!$J$8),0,IF(OR($F175=$G175,$H175='Auto Responses'!$J$7),1,0)))))</f>
        <v>1</v>
      </c>
      <c r="M175" s="282" t="str">
        <f>VLOOKUP($A175,'Institution Evaluation'!$A$56:$K$346,10,0)&amp;""</f>
        <v/>
      </c>
      <c r="N175" s="282">
        <f t="shared" si="3"/>
        <v>0</v>
      </c>
      <c r="O175" s="282">
        <f t="shared" si="23"/>
        <v>5</v>
      </c>
      <c r="P175" s="282">
        <f t="shared" si="5"/>
        <v>5</v>
      </c>
      <c r="Q175" s="282">
        <f t="shared" si="6"/>
        <v>0</v>
      </c>
      <c r="R175" s="282">
        <f t="shared" si="10"/>
        <v>0</v>
      </c>
      <c r="S175" s="282">
        <f t="shared" si="7"/>
        <v>0</v>
      </c>
      <c r="T175" s="282">
        <f t="shared" si="8"/>
        <v>0</v>
      </c>
      <c r="U175" s="282">
        <f t="shared" si="11"/>
        <v>53</v>
      </c>
      <c r="V175" s="282">
        <f t="shared" si="9"/>
        <v>0</v>
      </c>
      <c r="W175" s="61"/>
      <c r="X175" s="61"/>
      <c r="Y175" s="61"/>
      <c r="Z175" s="61"/>
    </row>
    <row r="176" ht="15.75" customHeight="1">
      <c r="A176" s="282" t="str">
        <f>Questions!$A176</f>
        <v>PPPR-15</v>
      </c>
      <c r="B176" s="282" t="str">
        <f t="shared" si="1"/>
        <v>PPPR</v>
      </c>
      <c r="C176" s="282" t="str">
        <f>VLOOKUP($A176,Questions!$A$3:$L$333,2,0)&amp;""</f>
        <v>Does your organization have physical security controls and policies in place?</v>
      </c>
      <c r="D176" s="282" t="str">
        <f>VLOOKUP($A176,Questions!$A$3:$L$333,11,0)&amp;""</f>
        <v/>
      </c>
      <c r="E176" s="282" t="str">
        <f>VLOOKUP($A176,Questions!$A$3:$L$333,12,0)&amp;""</f>
        <v>Organization</v>
      </c>
      <c r="F176" s="282" t="str">
        <f>VLOOKUP($A176,'Institution Evaluation'!$A$56:$K$346,3,0)&amp;""</f>
        <v>Yes</v>
      </c>
      <c r="G176" s="282" t="str">
        <f>VLOOKUP($A176,'Institution Evaluation'!$A$56:$K$346,7,0)&amp;""</f>
        <v>Yes</v>
      </c>
      <c r="H176" s="282" t="str">
        <f>VLOOKUP($A176,'Institution Evaluation'!$A$56:$K$346,8,0)&amp;""</f>
        <v/>
      </c>
      <c r="I176" s="282" t="str">
        <f>VLOOKUP($A176,'Institution Evaluation'!$A$56:$K$346,9,0)&amp;""</f>
        <v>Minor Importance</v>
      </c>
      <c r="J176" s="282" t="str">
        <f>VLOOKUP($A176,'Institution Evaluation'!$A$56:$K$346,10,0)&amp;""</f>
        <v/>
      </c>
      <c r="K176" s="282">
        <f t="shared" si="2"/>
        <v>5</v>
      </c>
      <c r="L176" s="282">
        <f>IF($E176="Not Scored", "N/A",IF(AND($D176='Auto Responses'!$J$27,$H176=""),"N/A",IF(AND($D176='Auto Responses'!$J$27,$H176='Auto Responses'!$J$7),1,IF(AND($D176='Auto Responses'!$J$27,$H176='Auto Responses'!$J$8),0,IF(OR($F176=$G176,$H176='Auto Responses'!$J$7),1,0)))))</f>
        <v>1</v>
      </c>
      <c r="M176" s="282" t="str">
        <f>VLOOKUP($A176,'Institution Evaluation'!$A$56:$K$346,10,0)&amp;""</f>
        <v/>
      </c>
      <c r="N176" s="282">
        <f t="shared" si="3"/>
        <v>0</v>
      </c>
      <c r="O176" s="282">
        <f>IF(OR($E176="Not Scored",$F176="N/A"),"N/A",IF($J176="",$K176,IF($J176="Minor Importance",5,IF($J176="Standard Importance",10,IF($J176="Critical Importance",20,0)))))</f>
        <v>5</v>
      </c>
      <c r="P176" s="282">
        <f t="shared" si="5"/>
        <v>5</v>
      </c>
      <c r="Q176" s="282">
        <f t="shared" si="6"/>
        <v>0</v>
      </c>
      <c r="R176" s="282">
        <f t="shared" si="10"/>
        <v>0</v>
      </c>
      <c r="S176" s="282">
        <f t="shared" si="7"/>
        <v>0</v>
      </c>
      <c r="T176" s="282">
        <f t="shared" si="8"/>
        <v>0</v>
      </c>
      <c r="U176" s="282">
        <f t="shared" si="11"/>
        <v>53</v>
      </c>
      <c r="V176" s="282">
        <f t="shared" si="9"/>
        <v>0</v>
      </c>
      <c r="W176" s="61"/>
      <c r="X176" s="61"/>
      <c r="Y176" s="61"/>
      <c r="Z176" s="61"/>
    </row>
    <row r="177" ht="15.75" customHeight="1">
      <c r="A177" s="282" t="str">
        <f>Questions!$A177</f>
        <v>HFIH-01</v>
      </c>
      <c r="B177" s="282" t="str">
        <f t="shared" si="1"/>
        <v>HFIH</v>
      </c>
      <c r="C177" s="282" t="str">
        <f>VLOOKUP($A177,Questions!$A$3:$L$333,2,0)&amp;""</f>
        <v>Do you have a formal incident response plan?</v>
      </c>
      <c r="D177" s="282" t="str">
        <f>VLOOKUP($A177,Questions!$A$3:$L$333,11,0)&amp;""</f>
        <v/>
      </c>
      <c r="E177" s="282" t="str">
        <f>VLOOKUP($A177,Questions!$A$3:$L$333,12,0)&amp;""</f>
        <v>Infrastructure</v>
      </c>
      <c r="F177" s="282" t="str">
        <f>VLOOKUP($A177,'Institution Evaluation'!$A$56:$K$346,3,0)&amp;""</f>
        <v>Yes</v>
      </c>
      <c r="G177" s="282" t="str">
        <f>VLOOKUP($A177,'Institution Evaluation'!$A$56:$K$346,7,0)&amp;""</f>
        <v>Yes</v>
      </c>
      <c r="H177" s="282" t="str">
        <f>VLOOKUP($A177,'Institution Evaluation'!$A$56:$K$346,8,0)&amp;""</f>
        <v/>
      </c>
      <c r="I177" s="282" t="str">
        <f>VLOOKUP($A177,'Institution Evaluation'!$A$56:$K$346,9,0)&amp;""</f>
        <v>Standard Importance</v>
      </c>
      <c r="J177" s="282" t="str">
        <f>VLOOKUP($A177,'Institution Evaluation'!$A$56:$K$346,10,0)&amp;""</f>
        <v/>
      </c>
      <c r="K177" s="282">
        <f t="shared" si="2"/>
        <v>10</v>
      </c>
      <c r="L177" s="282">
        <f>IF($E177="Not Scored", "N/A",IF(AND($D177='Auto Responses'!$J$27,$H177=""),"N/A",IF(AND($D177='Auto Responses'!$J$27,$H177='Auto Responses'!$J$7),1,IF(AND($D177='Auto Responses'!$J$27,$H177='Auto Responses'!$J$8),0,IF(OR($F177=$G177,$H177='Auto Responses'!$J$7),1,0)))))</f>
        <v>1</v>
      </c>
      <c r="M177" s="282" t="str">
        <f>VLOOKUP($A177,'Institution Evaluation'!$A$56:$K$346,10,0)&amp;""</f>
        <v/>
      </c>
      <c r="N177" s="282">
        <f t="shared" si="3"/>
        <v>0</v>
      </c>
      <c r="O177" s="282">
        <f t="shared" ref="O177:O186" si="24">IF(OR($F$17="No",$E177="Not Scored"),"N/A",IF($J177="",$K177,IF($J177="Minor Importance",5,IF($J177="Standard Importance",10,IF($J177="Critical Importance",20,0)))))</f>
        <v>10</v>
      </c>
      <c r="P177" s="282">
        <f t="shared" si="5"/>
        <v>10</v>
      </c>
      <c r="Q177" s="282">
        <f t="shared" si="6"/>
        <v>0</v>
      </c>
      <c r="R177" s="282">
        <f t="shared" si="10"/>
        <v>0</v>
      </c>
      <c r="S177" s="282">
        <f t="shared" si="7"/>
        <v>0</v>
      </c>
      <c r="T177" s="282">
        <f t="shared" si="8"/>
        <v>0</v>
      </c>
      <c r="U177" s="282">
        <f t="shared" si="11"/>
        <v>53</v>
      </c>
      <c r="V177" s="282">
        <f t="shared" si="9"/>
        <v>0</v>
      </c>
      <c r="W177" s="61"/>
      <c r="X177" s="61"/>
      <c r="Y177" s="61"/>
      <c r="Z177" s="61"/>
    </row>
    <row r="178" ht="15.75" customHeight="1">
      <c r="A178" s="282" t="str">
        <f>Questions!$A178</f>
        <v>HFIH-02</v>
      </c>
      <c r="B178" s="282" t="str">
        <f t="shared" si="1"/>
        <v>HFIH</v>
      </c>
      <c r="C178" s="282" t="str">
        <f>VLOOKUP($A178,Questions!$A$3:$L$333,2,0)&amp;""</f>
        <v>Do you either have an internal incident response team or retain an external team?</v>
      </c>
      <c r="D178" s="282" t="str">
        <f>VLOOKUP($A178,Questions!$A$3:$L$333,11,0)&amp;""</f>
        <v/>
      </c>
      <c r="E178" s="282" t="str">
        <f>VLOOKUP($A178,Questions!$A$3:$L$333,12,0)&amp;""</f>
        <v>Infrastructure</v>
      </c>
      <c r="F178" s="282" t="str">
        <f>VLOOKUP($A178,'Institution Evaluation'!$A$56:$K$346,3,0)&amp;""</f>
        <v>Yes</v>
      </c>
      <c r="G178" s="282" t="str">
        <f>VLOOKUP($A178,'Institution Evaluation'!$A$56:$K$346,7,0)&amp;""</f>
        <v>Yes</v>
      </c>
      <c r="H178" s="282" t="str">
        <f>VLOOKUP($A178,'Institution Evaluation'!$A$56:$K$346,8,0)&amp;""</f>
        <v/>
      </c>
      <c r="I178" s="282" t="str">
        <f>VLOOKUP($A178,'Institution Evaluation'!$A$56:$K$346,9,0)&amp;""</f>
        <v>Minor Importance</v>
      </c>
      <c r="J178" s="282" t="str">
        <f>VLOOKUP($A178,'Institution Evaluation'!$A$56:$K$346,10,0)&amp;""</f>
        <v/>
      </c>
      <c r="K178" s="282">
        <f t="shared" si="2"/>
        <v>5</v>
      </c>
      <c r="L178" s="282">
        <f>IF($E178="Not Scored", "N/A",IF(AND($D178='Auto Responses'!$J$27,$H178=""),"N/A",IF(AND($D178='Auto Responses'!$J$27,$H178='Auto Responses'!$J$7),1,IF(AND($D178='Auto Responses'!$J$27,$H178='Auto Responses'!$J$8),0,IF(OR($F178=$G178,$H178='Auto Responses'!$J$7),1,0)))))</f>
        <v>1</v>
      </c>
      <c r="M178" s="282" t="str">
        <f>VLOOKUP($A178,'Institution Evaluation'!$A$56:$K$346,10,0)&amp;""</f>
        <v/>
      </c>
      <c r="N178" s="282">
        <f t="shared" si="3"/>
        <v>0</v>
      </c>
      <c r="O178" s="282">
        <f t="shared" si="24"/>
        <v>5</v>
      </c>
      <c r="P178" s="282">
        <f t="shared" si="5"/>
        <v>5</v>
      </c>
      <c r="Q178" s="282">
        <f t="shared" si="6"/>
        <v>0</v>
      </c>
      <c r="R178" s="282">
        <f t="shared" si="10"/>
        <v>0</v>
      </c>
      <c r="S178" s="282">
        <f t="shared" si="7"/>
        <v>0</v>
      </c>
      <c r="T178" s="282">
        <f t="shared" si="8"/>
        <v>0</v>
      </c>
      <c r="U178" s="282">
        <f t="shared" si="11"/>
        <v>53</v>
      </c>
      <c r="V178" s="282">
        <f t="shared" si="9"/>
        <v>0</v>
      </c>
      <c r="W178" s="61"/>
      <c r="X178" s="61"/>
      <c r="Y178" s="61"/>
      <c r="Z178" s="61"/>
    </row>
    <row r="179" ht="15.75" customHeight="1">
      <c r="A179" s="282" t="str">
        <f>Questions!$A179</f>
        <v>HFIH-03</v>
      </c>
      <c r="B179" s="282" t="str">
        <f t="shared" si="1"/>
        <v>HFIH</v>
      </c>
      <c r="C179" s="282" t="str">
        <f>VLOOKUP($A179,Questions!$A$3:$L$333,2,0)&amp;""</f>
        <v>Do you have the capability to respond to incidents on a 24 x 7 x 365 basis?</v>
      </c>
      <c r="D179" s="282" t="str">
        <f>VLOOKUP($A179,Questions!$A$3:$L$333,11,0)&amp;""</f>
        <v/>
      </c>
      <c r="E179" s="282" t="str">
        <f>VLOOKUP($A179,Questions!$A$3:$L$333,12,0)&amp;""</f>
        <v>Infrastructure</v>
      </c>
      <c r="F179" s="282" t="str">
        <f>VLOOKUP($A179,'Institution Evaluation'!$A$56:$K$346,3,0)&amp;""</f>
        <v>Yes</v>
      </c>
      <c r="G179" s="282" t="str">
        <f>VLOOKUP($A179,'Institution Evaluation'!$A$56:$K$346,7,0)&amp;""</f>
        <v>Yes</v>
      </c>
      <c r="H179" s="282" t="str">
        <f>VLOOKUP($A179,'Institution Evaluation'!$A$56:$K$346,8,0)&amp;""</f>
        <v/>
      </c>
      <c r="I179" s="282" t="str">
        <f>VLOOKUP($A179,'Institution Evaluation'!$A$56:$K$346,9,0)&amp;""</f>
        <v>Minor Importance</v>
      </c>
      <c r="J179" s="282" t="str">
        <f>VLOOKUP($A179,'Institution Evaluation'!$A$56:$K$346,10,0)&amp;""</f>
        <v/>
      </c>
      <c r="K179" s="282">
        <f t="shared" si="2"/>
        <v>5</v>
      </c>
      <c r="L179" s="282">
        <f>IF($E179="Not Scored", "N/A",IF(AND($D179='Auto Responses'!$J$27,$H179=""),"N/A",IF(AND($D179='Auto Responses'!$J$27,$H179='Auto Responses'!$J$7),1,IF(AND($D179='Auto Responses'!$J$27,$H179='Auto Responses'!$J$8),0,IF(OR($F179=$G179,$H179='Auto Responses'!$J$7),1,0)))))</f>
        <v>1</v>
      </c>
      <c r="M179" s="282" t="str">
        <f>VLOOKUP($A179,'Institution Evaluation'!$A$56:$K$346,10,0)&amp;""</f>
        <v/>
      </c>
      <c r="N179" s="282">
        <f t="shared" si="3"/>
        <v>0</v>
      </c>
      <c r="O179" s="282">
        <f t="shared" si="24"/>
        <v>5</v>
      </c>
      <c r="P179" s="282">
        <f t="shared" si="5"/>
        <v>5</v>
      </c>
      <c r="Q179" s="282">
        <f t="shared" si="6"/>
        <v>0</v>
      </c>
      <c r="R179" s="282">
        <f t="shared" si="10"/>
        <v>0</v>
      </c>
      <c r="S179" s="282">
        <f t="shared" si="7"/>
        <v>0</v>
      </c>
      <c r="T179" s="282">
        <f t="shared" si="8"/>
        <v>0</v>
      </c>
      <c r="U179" s="282">
        <f t="shared" si="11"/>
        <v>53</v>
      </c>
      <c r="V179" s="282">
        <f t="shared" si="9"/>
        <v>0</v>
      </c>
      <c r="W179" s="61"/>
      <c r="X179" s="61"/>
      <c r="Y179" s="61"/>
      <c r="Z179" s="61"/>
    </row>
    <row r="180" ht="15.75" customHeight="1">
      <c r="A180" s="282" t="str">
        <f>Questions!$A180</f>
        <v>HFIH-04</v>
      </c>
      <c r="B180" s="282" t="str">
        <f t="shared" si="1"/>
        <v>HFIH</v>
      </c>
      <c r="C180" s="282" t="str">
        <f>VLOOKUP($A180,Questions!$A$3:$L$333,2,0)&amp;""</f>
        <v>Do you carry cyber-risk insurance to protect against unforeseen service outages, data that is lost or stolen, and security incidents?</v>
      </c>
      <c r="D180" s="282" t="str">
        <f>VLOOKUP($A180,Questions!$A$3:$L$333,11,0)&amp;""</f>
        <v/>
      </c>
      <c r="E180" s="282" t="str">
        <f>VLOOKUP($A180,Questions!$A$3:$L$333,12,0)&amp;""</f>
        <v>Infrastructure</v>
      </c>
      <c r="F180" s="282" t="str">
        <f>VLOOKUP($A180,'Institution Evaluation'!$A$56:$K$346,3,0)&amp;""</f>
        <v>Yes</v>
      </c>
      <c r="G180" s="282" t="str">
        <f>VLOOKUP($A180,'Institution Evaluation'!$A$56:$K$346,7,0)&amp;""</f>
        <v>Yes</v>
      </c>
      <c r="H180" s="282" t="str">
        <f>VLOOKUP($A180,'Institution Evaluation'!$A$56:$K$346,8,0)&amp;""</f>
        <v/>
      </c>
      <c r="I180" s="282" t="str">
        <f>VLOOKUP($A180,'Institution Evaluation'!$A$56:$K$346,9,0)&amp;""</f>
        <v>Minor Importance</v>
      </c>
      <c r="J180" s="282" t="str">
        <f>VLOOKUP($A180,'Institution Evaluation'!$A$56:$K$346,10,0)&amp;""</f>
        <v/>
      </c>
      <c r="K180" s="282">
        <f t="shared" si="2"/>
        <v>5</v>
      </c>
      <c r="L180" s="282">
        <f>IF($E180="Not Scored", "N/A",IF(AND($D180='Auto Responses'!$J$27,$H180=""),"N/A",IF(AND($D180='Auto Responses'!$J$27,$H180='Auto Responses'!$J$7),1,IF(AND($D180='Auto Responses'!$J$27,$H180='Auto Responses'!$J$8),0,IF(OR($F180=$G180,$H180='Auto Responses'!$J$7),1,0)))))</f>
        <v>1</v>
      </c>
      <c r="M180" s="282" t="str">
        <f>VLOOKUP($A180,'Institution Evaluation'!$A$56:$K$346,10,0)&amp;""</f>
        <v/>
      </c>
      <c r="N180" s="282">
        <f t="shared" si="3"/>
        <v>0</v>
      </c>
      <c r="O180" s="282">
        <f t="shared" si="24"/>
        <v>5</v>
      </c>
      <c r="P180" s="282">
        <f t="shared" si="5"/>
        <v>5</v>
      </c>
      <c r="Q180" s="282">
        <f t="shared" si="6"/>
        <v>0</v>
      </c>
      <c r="R180" s="282">
        <f t="shared" si="10"/>
        <v>0</v>
      </c>
      <c r="S180" s="282">
        <f t="shared" si="7"/>
        <v>0</v>
      </c>
      <c r="T180" s="282">
        <f t="shared" si="8"/>
        <v>0</v>
      </c>
      <c r="U180" s="282">
        <f t="shared" si="11"/>
        <v>53</v>
      </c>
      <c r="V180" s="282">
        <f t="shared" si="9"/>
        <v>0</v>
      </c>
      <c r="W180" s="61"/>
      <c r="X180" s="61"/>
      <c r="Y180" s="61"/>
      <c r="Z180" s="61"/>
    </row>
    <row r="181" ht="15.75" customHeight="1">
      <c r="A181" s="282" t="str">
        <f>Questions!$A181</f>
        <v>VULN-01</v>
      </c>
      <c r="B181" s="282" t="str">
        <f t="shared" si="1"/>
        <v>VULN</v>
      </c>
      <c r="C181" s="282" t="str">
        <f>VLOOKUP($A181,Questions!$A$3:$L$333,2,0)&amp;""</f>
        <v>Are your systems and applications scanned with an authenticated user account for vulnerabilities (that are remediated) prior to new releases?*</v>
      </c>
      <c r="D181" s="282" t="str">
        <f>VLOOKUP($A181,Questions!$A$3:$L$333,11,0)&amp;""</f>
        <v/>
      </c>
      <c r="E181" s="282" t="str">
        <f>VLOOKUP($A181,Questions!$A$3:$L$333,12,0)&amp;""</f>
        <v>Infrastructure</v>
      </c>
      <c r="F181" s="282" t="str">
        <f>VLOOKUP($A181,'Institution Evaluation'!$A$56:$K$346,3,0)&amp;""</f>
        <v>Yes</v>
      </c>
      <c r="G181" s="282" t="str">
        <f>VLOOKUP($A181,'Institution Evaluation'!$A$56:$K$346,7,0)&amp;""</f>
        <v>Yes</v>
      </c>
      <c r="H181" s="282" t="str">
        <f>VLOOKUP($A181,'Institution Evaluation'!$A$56:$K$346,8,0)&amp;""</f>
        <v/>
      </c>
      <c r="I181" s="282" t="str">
        <f>VLOOKUP($A181,'Institution Evaluation'!$A$56:$K$346,9,0)&amp;""</f>
        <v>Critical Importance</v>
      </c>
      <c r="J181" s="282" t="str">
        <f>VLOOKUP($A181,'Institution Evaluation'!$A$56:$K$346,10,0)&amp;""</f>
        <v/>
      </c>
      <c r="K181" s="282">
        <f t="shared" si="2"/>
        <v>20</v>
      </c>
      <c r="L181" s="282">
        <f>IF($E181="Not Scored", "N/A",IF(AND($D181='Auto Responses'!$J$27,$H181=""),"N/A",IF(AND($D181='Auto Responses'!$J$27,$H181='Auto Responses'!$J$7),1,IF(AND($D181='Auto Responses'!$J$27,$H181='Auto Responses'!$J$8),0,IF(OR($F181=$G181,$H181='Auto Responses'!$J$7),1,0)))))</f>
        <v>1</v>
      </c>
      <c r="M181" s="282" t="str">
        <f>VLOOKUP($A181,'Institution Evaluation'!$A$56:$K$346,10,0)&amp;""</f>
        <v/>
      </c>
      <c r="N181" s="282">
        <f t="shared" si="3"/>
        <v>1</v>
      </c>
      <c r="O181" s="282">
        <f t="shared" si="24"/>
        <v>20</v>
      </c>
      <c r="P181" s="282">
        <f t="shared" si="5"/>
        <v>20</v>
      </c>
      <c r="Q181" s="282">
        <f t="shared" si="6"/>
        <v>0</v>
      </c>
      <c r="R181" s="282">
        <f t="shared" si="10"/>
        <v>0</v>
      </c>
      <c r="S181" s="282">
        <f t="shared" si="7"/>
        <v>0</v>
      </c>
      <c r="T181" s="282">
        <f t="shared" si="8"/>
        <v>1</v>
      </c>
      <c r="U181" s="282">
        <f t="shared" si="11"/>
        <v>54</v>
      </c>
      <c r="V181" s="282">
        <f t="shared" si="9"/>
        <v>54</v>
      </c>
      <c r="W181" s="61"/>
      <c r="X181" s="61"/>
      <c r="Y181" s="61"/>
      <c r="Z181" s="61"/>
    </row>
    <row r="182" ht="15.75" customHeight="1">
      <c r="A182" s="282" t="str">
        <f>Questions!$A182</f>
        <v>VULN-02</v>
      </c>
      <c r="B182" s="282" t="str">
        <f t="shared" si="1"/>
        <v>VULN</v>
      </c>
      <c r="C182" s="282" t="str">
        <f>VLOOKUP($A182,Questions!$A$3:$L$333,2,0)&amp;""</f>
        <v>Will you provide results of application and system vulnerability scans to the institution?*</v>
      </c>
      <c r="D182" s="282" t="str">
        <f>VLOOKUP($A182,Questions!$A$3:$L$333,11,0)&amp;""</f>
        <v/>
      </c>
      <c r="E182" s="282" t="str">
        <f>VLOOKUP($A182,Questions!$A$3:$L$333,12,0)&amp;""</f>
        <v>Infrastructure</v>
      </c>
      <c r="F182" s="282" t="str">
        <f>VLOOKUP($A182,'Institution Evaluation'!$A$56:$K$346,3,0)&amp;""</f>
        <v>Yes</v>
      </c>
      <c r="G182" s="282" t="str">
        <f>VLOOKUP($A182,'Institution Evaluation'!$A$56:$K$346,7,0)&amp;""</f>
        <v>Yes</v>
      </c>
      <c r="H182" s="282" t="str">
        <f>VLOOKUP($A182,'Institution Evaluation'!$A$56:$K$346,8,0)&amp;""</f>
        <v/>
      </c>
      <c r="I182" s="282" t="str">
        <f>VLOOKUP($A182,'Institution Evaluation'!$A$56:$K$346,9,0)&amp;""</f>
        <v>Critical Importance</v>
      </c>
      <c r="J182" s="282" t="str">
        <f>VLOOKUP($A182,'Institution Evaluation'!$A$56:$K$346,10,0)&amp;""</f>
        <v/>
      </c>
      <c r="K182" s="282">
        <f t="shared" si="2"/>
        <v>20</v>
      </c>
      <c r="L182" s="282">
        <f>IF($E182="Not Scored", "N/A",IF(AND($D182='Auto Responses'!$J$27,$H182=""),"N/A",IF(AND($D182='Auto Responses'!$J$27,$H182='Auto Responses'!$J$7),1,IF(AND($D182='Auto Responses'!$J$27,$H182='Auto Responses'!$J$8),0,IF(OR($F182=$G182,$H182='Auto Responses'!$J$7),1,0)))))</f>
        <v>1</v>
      </c>
      <c r="M182" s="282" t="str">
        <f>VLOOKUP($A182,'Institution Evaluation'!$A$56:$K$346,10,0)&amp;""</f>
        <v/>
      </c>
      <c r="N182" s="282">
        <f t="shared" si="3"/>
        <v>1</v>
      </c>
      <c r="O182" s="282">
        <f t="shared" si="24"/>
        <v>20</v>
      </c>
      <c r="P182" s="282">
        <f t="shared" si="5"/>
        <v>20</v>
      </c>
      <c r="Q182" s="282">
        <f t="shared" si="6"/>
        <v>0</v>
      </c>
      <c r="R182" s="282">
        <f t="shared" si="10"/>
        <v>0</v>
      </c>
      <c r="S182" s="282">
        <f t="shared" si="7"/>
        <v>0</v>
      </c>
      <c r="T182" s="282">
        <f t="shared" si="8"/>
        <v>1</v>
      </c>
      <c r="U182" s="282">
        <f t="shared" si="11"/>
        <v>55</v>
      </c>
      <c r="V182" s="282">
        <f t="shared" si="9"/>
        <v>55</v>
      </c>
      <c r="W182" s="61"/>
      <c r="X182" s="61"/>
      <c r="Y182" s="61"/>
      <c r="Z182" s="61"/>
    </row>
    <row r="183" ht="15.75" customHeight="1">
      <c r="A183" s="282" t="str">
        <f>Questions!$A183</f>
        <v>VULN-03</v>
      </c>
      <c r="B183" s="282" t="str">
        <f t="shared" si="1"/>
        <v>VULN</v>
      </c>
      <c r="C183" s="282" t="str">
        <f>VLOOKUP($A183,Questions!$A$3:$L$333,2,0)&amp;""</f>
        <v>Will you allow the institution to perform its own vulnerability testing and/or scanning of your systems and/or application, provided that testing is performed at a mutually agreed upon time and date?*</v>
      </c>
      <c r="D183" s="282" t="str">
        <f>VLOOKUP($A183,Questions!$A$3:$L$333,11,0)&amp;""</f>
        <v/>
      </c>
      <c r="E183" s="282" t="str">
        <f>VLOOKUP($A183,Questions!$A$3:$L$333,12,0)&amp;""</f>
        <v>Infrastructure</v>
      </c>
      <c r="F183" s="282" t="str">
        <f>VLOOKUP($A183,'Institution Evaluation'!$A$56:$K$346,3,0)&amp;""</f>
        <v>Yes</v>
      </c>
      <c r="G183" s="282" t="str">
        <f>VLOOKUP($A183,'Institution Evaluation'!$A$56:$K$346,7,0)&amp;""</f>
        <v>Yes</v>
      </c>
      <c r="H183" s="282" t="str">
        <f>VLOOKUP($A183,'Institution Evaluation'!$A$56:$K$346,8,0)&amp;""</f>
        <v/>
      </c>
      <c r="I183" s="282" t="str">
        <f>VLOOKUP($A183,'Institution Evaluation'!$A$56:$K$346,9,0)&amp;""</f>
        <v>Critical Importance</v>
      </c>
      <c r="J183" s="282" t="str">
        <f>VLOOKUP($A183,'Institution Evaluation'!$A$56:$K$346,10,0)&amp;""</f>
        <v/>
      </c>
      <c r="K183" s="282">
        <f t="shared" si="2"/>
        <v>20</v>
      </c>
      <c r="L183" s="282">
        <f>IF($E183="Not Scored", "N/A",IF(AND($D183='Auto Responses'!$J$27,$H183=""),"N/A",IF(AND($D183='Auto Responses'!$J$27,$H183='Auto Responses'!$J$7),1,IF(AND($D183='Auto Responses'!$J$27,$H183='Auto Responses'!$J$8),0,IF(OR($F183=$G183,$H183='Auto Responses'!$J$7),1,0)))))</f>
        <v>1</v>
      </c>
      <c r="M183" s="282" t="str">
        <f>VLOOKUP($A183,'Institution Evaluation'!$A$56:$K$346,10,0)&amp;""</f>
        <v/>
      </c>
      <c r="N183" s="282">
        <f t="shared" si="3"/>
        <v>1</v>
      </c>
      <c r="O183" s="282">
        <f t="shared" si="24"/>
        <v>20</v>
      </c>
      <c r="P183" s="282">
        <f t="shared" si="5"/>
        <v>20</v>
      </c>
      <c r="Q183" s="282">
        <f t="shared" si="6"/>
        <v>0</v>
      </c>
      <c r="R183" s="282">
        <f t="shared" si="10"/>
        <v>0</v>
      </c>
      <c r="S183" s="282">
        <f t="shared" si="7"/>
        <v>0</v>
      </c>
      <c r="T183" s="282">
        <f t="shared" si="8"/>
        <v>1</v>
      </c>
      <c r="U183" s="282">
        <f t="shared" si="11"/>
        <v>56</v>
      </c>
      <c r="V183" s="282">
        <f t="shared" si="9"/>
        <v>56</v>
      </c>
      <c r="W183" s="61"/>
      <c r="X183" s="61"/>
      <c r="Y183" s="61"/>
      <c r="Z183" s="61"/>
    </row>
    <row r="184" ht="15.75" customHeight="1">
      <c r="A184" s="282" t="str">
        <f>Questions!$A184</f>
        <v>VULN-04</v>
      </c>
      <c r="B184" s="282" t="str">
        <f t="shared" si="1"/>
        <v>VULN</v>
      </c>
      <c r="C184" s="282" t="str">
        <f>VLOOKUP($A184,Questions!$A$3:$L$333,2,0)&amp;""</f>
        <v>Have your systems and applications had a third-party security assessment completed in the last year?</v>
      </c>
      <c r="D184" s="282" t="str">
        <f>VLOOKUP($A184,Questions!$A$3:$L$333,11,0)&amp;""</f>
        <v/>
      </c>
      <c r="E184" s="282" t="str">
        <f>VLOOKUP($A184,Questions!$A$3:$L$333,12,0)&amp;""</f>
        <v>Infrastructure</v>
      </c>
      <c r="F184" s="282" t="str">
        <f>VLOOKUP($A184,'Institution Evaluation'!$A$56:$K$346,3,0)&amp;""</f>
        <v>Yes</v>
      </c>
      <c r="G184" s="282" t="str">
        <f>VLOOKUP($A184,'Institution Evaluation'!$A$56:$K$346,7,0)&amp;""</f>
        <v>Yes</v>
      </c>
      <c r="H184" s="282" t="str">
        <f>VLOOKUP($A184,'Institution Evaluation'!$A$56:$K$346,8,0)&amp;""</f>
        <v/>
      </c>
      <c r="I184" s="282" t="str">
        <f>VLOOKUP($A184,'Institution Evaluation'!$A$56:$K$346,9,0)&amp;""</f>
        <v>Standard Importance</v>
      </c>
      <c r="J184" s="282" t="str">
        <f>VLOOKUP($A184,'Institution Evaluation'!$A$56:$K$346,10,0)&amp;""</f>
        <v/>
      </c>
      <c r="K184" s="282">
        <f t="shared" si="2"/>
        <v>10</v>
      </c>
      <c r="L184" s="282">
        <f>IF($E184="Not Scored", "N/A",IF(AND($D184='Auto Responses'!$J$27,$H184=""),"N/A",IF(AND($D184='Auto Responses'!$J$27,$H184='Auto Responses'!$J$7),1,IF(AND($D184='Auto Responses'!$J$27,$H184='Auto Responses'!$J$8),0,IF(OR($F184=$G184,$H184='Auto Responses'!$J$7),1,0)))))</f>
        <v>1</v>
      </c>
      <c r="M184" s="282" t="str">
        <f>VLOOKUP($A184,'Institution Evaluation'!$A$56:$K$346,10,0)&amp;""</f>
        <v/>
      </c>
      <c r="N184" s="282">
        <f t="shared" si="3"/>
        <v>0</v>
      </c>
      <c r="O184" s="282">
        <f t="shared" si="24"/>
        <v>10</v>
      </c>
      <c r="P184" s="282">
        <f t="shared" si="5"/>
        <v>10</v>
      </c>
      <c r="Q184" s="282">
        <f t="shared" si="6"/>
        <v>0</v>
      </c>
      <c r="R184" s="282">
        <f t="shared" si="10"/>
        <v>0</v>
      </c>
      <c r="S184" s="282">
        <f t="shared" si="7"/>
        <v>0</v>
      </c>
      <c r="T184" s="282">
        <f t="shared" si="8"/>
        <v>0</v>
      </c>
      <c r="U184" s="282">
        <f t="shared" si="11"/>
        <v>56</v>
      </c>
      <c r="V184" s="282">
        <f t="shared" si="9"/>
        <v>0</v>
      </c>
      <c r="W184" s="61"/>
      <c r="X184" s="61"/>
      <c r="Y184" s="61"/>
      <c r="Z184" s="61"/>
    </row>
    <row r="185" ht="15.75" customHeight="1">
      <c r="A185" s="282" t="str">
        <f>Questions!$A185</f>
        <v>VULN-05</v>
      </c>
      <c r="B185" s="282" t="str">
        <f t="shared" si="1"/>
        <v>VULN</v>
      </c>
      <c r="C185" s="282" t="str">
        <f>VLOOKUP($A185,Questions!$A$3:$L$333,2,0)&amp;""</f>
        <v>Do you regularly scan for common web application security vulnerabilities (e.g., SQL injection, XSS, XSRF, etc.)?</v>
      </c>
      <c r="D185" s="282" t="str">
        <f>VLOOKUP($A185,Questions!$A$3:$L$333,11,0)&amp;""</f>
        <v/>
      </c>
      <c r="E185" s="282" t="str">
        <f>VLOOKUP($A185,Questions!$A$3:$L$333,12,0)&amp;""</f>
        <v>Infrastructure</v>
      </c>
      <c r="F185" s="282" t="str">
        <f>VLOOKUP($A185,'Institution Evaluation'!$A$56:$K$346,3,0)&amp;""</f>
        <v>Yes</v>
      </c>
      <c r="G185" s="282" t="str">
        <f>VLOOKUP($A185,'Institution Evaluation'!$A$56:$K$346,7,0)&amp;""</f>
        <v>Yes</v>
      </c>
      <c r="H185" s="282" t="str">
        <f>VLOOKUP($A185,'Institution Evaluation'!$A$56:$K$346,8,0)&amp;""</f>
        <v/>
      </c>
      <c r="I185" s="282" t="str">
        <f>VLOOKUP($A185,'Institution Evaluation'!$A$56:$K$346,9,0)&amp;""</f>
        <v>Standard Importance</v>
      </c>
      <c r="J185" s="282" t="str">
        <f>VLOOKUP($A185,'Institution Evaluation'!$A$56:$K$346,10,0)&amp;""</f>
        <v/>
      </c>
      <c r="K185" s="282">
        <f t="shared" si="2"/>
        <v>10</v>
      </c>
      <c r="L185" s="282">
        <f>IF($E185="Not Scored", "N/A",IF(AND($D185='Auto Responses'!$J$27,$H185=""),"N/A",IF(AND($D185='Auto Responses'!$J$27,$H185='Auto Responses'!$J$7),1,IF(AND($D185='Auto Responses'!$J$27,$H185='Auto Responses'!$J$8),0,IF(OR($F185=$G185,$H185='Auto Responses'!$J$7),1,0)))))</f>
        <v>1</v>
      </c>
      <c r="M185" s="282" t="str">
        <f>VLOOKUP($A185,'Institution Evaluation'!$A$56:$K$346,10,0)&amp;""</f>
        <v/>
      </c>
      <c r="N185" s="282">
        <f t="shared" si="3"/>
        <v>0</v>
      </c>
      <c r="O185" s="282">
        <f t="shared" si="24"/>
        <v>10</v>
      </c>
      <c r="P185" s="282">
        <f t="shared" si="5"/>
        <v>10</v>
      </c>
      <c r="Q185" s="282">
        <f t="shared" si="6"/>
        <v>0</v>
      </c>
      <c r="R185" s="282">
        <f t="shared" si="10"/>
        <v>0</v>
      </c>
      <c r="S185" s="282">
        <f t="shared" si="7"/>
        <v>0</v>
      </c>
      <c r="T185" s="282">
        <f t="shared" si="8"/>
        <v>0</v>
      </c>
      <c r="U185" s="282">
        <f t="shared" si="11"/>
        <v>56</v>
      </c>
      <c r="V185" s="282">
        <f t="shared" si="9"/>
        <v>0</v>
      </c>
      <c r="W185" s="61"/>
      <c r="X185" s="61"/>
      <c r="Y185" s="61"/>
      <c r="Z185" s="61"/>
    </row>
    <row r="186" ht="15.75" customHeight="1">
      <c r="A186" s="282" t="str">
        <f>Questions!$A186</f>
        <v>VULN-06</v>
      </c>
      <c r="B186" s="282" t="str">
        <f t="shared" si="1"/>
        <v>VULN</v>
      </c>
      <c r="C186" s="282" t="str">
        <f>VLOOKUP($A186,Questions!$A$3:$L$333,2,0)&amp;""</f>
        <v>Are your systems and applications regularly scanned externally for vulnerabilities?</v>
      </c>
      <c r="D186" s="282" t="str">
        <f>VLOOKUP($A186,Questions!$A$3:$L$333,11,0)&amp;""</f>
        <v/>
      </c>
      <c r="E186" s="282" t="str">
        <f>VLOOKUP($A186,Questions!$A$3:$L$333,12,0)&amp;""</f>
        <v>Infrastructure</v>
      </c>
      <c r="F186" s="282" t="str">
        <f>VLOOKUP($A186,'Institution Evaluation'!$A$56:$K$346,3,0)&amp;""</f>
        <v>Yes</v>
      </c>
      <c r="G186" s="282" t="str">
        <f>VLOOKUP($A186,'Institution Evaluation'!$A$56:$K$346,7,0)&amp;""</f>
        <v>Yes</v>
      </c>
      <c r="H186" s="282" t="str">
        <f>VLOOKUP($A186,'Institution Evaluation'!$A$56:$K$346,8,0)&amp;""</f>
        <v/>
      </c>
      <c r="I186" s="282" t="str">
        <f>VLOOKUP($A186,'Institution Evaluation'!$A$56:$K$346,9,0)&amp;""</f>
        <v>Minor Importance</v>
      </c>
      <c r="J186" s="282" t="str">
        <f>VLOOKUP($A186,'Institution Evaluation'!$A$56:$K$346,10,0)&amp;""</f>
        <v/>
      </c>
      <c r="K186" s="282">
        <f t="shared" si="2"/>
        <v>5</v>
      </c>
      <c r="L186" s="282">
        <f>IF($E186="Not Scored", "N/A",IF(AND($D186='Auto Responses'!$J$27,$H186=""),"N/A",IF(AND($D186='Auto Responses'!$J$27,$H186='Auto Responses'!$J$7),1,IF(AND($D186='Auto Responses'!$J$27,$H186='Auto Responses'!$J$8),0,IF(OR($F186=$G186,$H186='Auto Responses'!$J$7),1,0)))))</f>
        <v>1</v>
      </c>
      <c r="M186" s="282" t="str">
        <f>VLOOKUP($A186,'Institution Evaluation'!$A$56:$K$346,10,0)&amp;""</f>
        <v/>
      </c>
      <c r="N186" s="282">
        <f t="shared" si="3"/>
        <v>0</v>
      </c>
      <c r="O186" s="282">
        <f t="shared" si="24"/>
        <v>5</v>
      </c>
      <c r="P186" s="282">
        <f t="shared" si="5"/>
        <v>5</v>
      </c>
      <c r="Q186" s="282">
        <f t="shared" si="6"/>
        <v>0</v>
      </c>
      <c r="R186" s="282">
        <f t="shared" si="10"/>
        <v>0</v>
      </c>
      <c r="S186" s="282">
        <f t="shared" si="7"/>
        <v>0</v>
      </c>
      <c r="T186" s="282">
        <f t="shared" si="8"/>
        <v>0</v>
      </c>
      <c r="U186" s="282">
        <f t="shared" si="11"/>
        <v>56</v>
      </c>
      <c r="V186" s="282">
        <f t="shared" si="9"/>
        <v>0</v>
      </c>
      <c r="W186" s="61"/>
      <c r="X186" s="61"/>
      <c r="Y186" s="61"/>
      <c r="Z186" s="61"/>
    </row>
    <row r="187" ht="15.75" customHeight="1">
      <c r="A187" s="282" t="str">
        <f>Questions!$A187</f>
        <v>HIPA-01</v>
      </c>
      <c r="B187" s="282" t="str">
        <f t="shared" si="1"/>
        <v>HIPA</v>
      </c>
      <c r="C187" s="282" t="str">
        <f>VLOOKUP($A187,Questions!$A$3:$L$333,2,0)&amp;""</f>
        <v>Do your workforce members receive regular training related to the Health Insurance Portability and Accountability Act (HIPAA) Privacy and Security Rules and the HITECH Act?*</v>
      </c>
      <c r="D187" s="282" t="str">
        <f>VLOOKUP($A187,Questions!$A$3:$L$333,11,0)&amp;""</f>
        <v/>
      </c>
      <c r="E187" s="282" t="str">
        <f>VLOOKUP($A187,Questions!$A$3:$L$333,12,0)&amp;""</f>
        <v>Case-specific</v>
      </c>
      <c r="F187" s="282" t="str">
        <f>VLOOKUP($A187,'Institution Evaluation'!$A$56:$K$346,3,0)&amp;""</f>
        <v/>
      </c>
      <c r="G187" s="282" t="str">
        <f>VLOOKUP($A187,'Institution Evaluation'!$A$56:$K$346,7,0)&amp;""</f>
        <v>Yes</v>
      </c>
      <c r="H187" s="282" t="str">
        <f>VLOOKUP($A187,'Institution Evaluation'!$A$56:$K$346,8,0)&amp;""</f>
        <v/>
      </c>
      <c r="I187" s="282" t="str">
        <f>VLOOKUP($A187,'Institution Evaluation'!$A$56:$K$346,9,0)&amp;""</f>
        <v>Critical Importance</v>
      </c>
      <c r="J187" s="282" t="str">
        <f>VLOOKUP($A187,'Institution Evaluation'!$A$56:$K$346,10,0)&amp;""</f>
        <v/>
      </c>
      <c r="K187" s="282">
        <f t="shared" si="2"/>
        <v>20</v>
      </c>
      <c r="L187" s="282">
        <f>IF($E187="Not Scored", "N/A",IF(AND($D187='Auto Responses'!$J$27,$H187=""),"N/A",IF(AND($D187='Auto Responses'!$J$27,$H187='Auto Responses'!$J$7),1,IF(AND($D187='Auto Responses'!$J$27,$H187='Auto Responses'!$J$8),0,IF(OR($F187=$G187,$H187='Auto Responses'!$J$7),1,0)))))</f>
        <v>0</v>
      </c>
      <c r="M187" s="282" t="str">
        <f>VLOOKUP($A187,'Institution Evaluation'!$A$56:$K$346,10,0)&amp;""</f>
        <v/>
      </c>
      <c r="N187" s="282">
        <f t="shared" si="3"/>
        <v>1</v>
      </c>
      <c r="O187" s="282" t="str">
        <f t="shared" ref="O187:O215" si="25">IF(OR($F$21="No",$E187="Not Scored"),"N/A",IF($J187="",$K187,IF($J187="Minor Importance",5,IF($J187="Standard Importance",10,IF($J187="Critical Importance",20,0)))))</f>
        <v>N/A</v>
      </c>
      <c r="P187" s="282" t="str">
        <f t="shared" si="5"/>
        <v>N/A</v>
      </c>
      <c r="Q187" s="282">
        <f t="shared" si="6"/>
        <v>0</v>
      </c>
      <c r="R187" s="282">
        <f t="shared" si="10"/>
        <v>0</v>
      </c>
      <c r="S187" s="282">
        <f t="shared" si="7"/>
        <v>0</v>
      </c>
      <c r="T187" s="282">
        <f t="shared" si="8"/>
        <v>1</v>
      </c>
      <c r="U187" s="282">
        <f t="shared" si="11"/>
        <v>57</v>
      </c>
      <c r="V187" s="282">
        <f t="shared" si="9"/>
        <v>57</v>
      </c>
      <c r="W187" s="61"/>
      <c r="X187" s="61"/>
      <c r="Y187" s="61"/>
      <c r="Z187" s="61"/>
    </row>
    <row r="188" ht="15.75" customHeight="1">
      <c r="A188" s="282" t="str">
        <f>Questions!$A188</f>
        <v>HIPA-02</v>
      </c>
      <c r="B188" s="282" t="str">
        <f t="shared" si="1"/>
        <v>HIPA</v>
      </c>
      <c r="C188" s="282" t="str">
        <f>VLOOKUP($A188,Questions!$A$3:$L$333,2,0)&amp;""</f>
        <v>Have you identified areas of risk?*</v>
      </c>
      <c r="D188" s="282" t="str">
        <f>VLOOKUP($A188,Questions!$A$3:$L$333,11,0)&amp;""</f>
        <v/>
      </c>
      <c r="E188" s="282" t="str">
        <f>VLOOKUP($A188,Questions!$A$3:$L$333,12,0)&amp;""</f>
        <v>Case-specific</v>
      </c>
      <c r="F188" s="282" t="str">
        <f>VLOOKUP($A188,'Institution Evaluation'!$A$56:$K$346,3,0)&amp;""</f>
        <v/>
      </c>
      <c r="G188" s="282" t="str">
        <f>VLOOKUP($A188,'Institution Evaluation'!$A$56:$K$346,7,0)&amp;""</f>
        <v>Yes</v>
      </c>
      <c r="H188" s="282" t="str">
        <f>VLOOKUP($A188,'Institution Evaluation'!$A$56:$K$346,8,0)&amp;""</f>
        <v/>
      </c>
      <c r="I188" s="282" t="str">
        <f>VLOOKUP($A188,'Institution Evaluation'!$A$56:$K$346,9,0)&amp;""</f>
        <v>Critical Importance</v>
      </c>
      <c r="J188" s="282" t="str">
        <f>VLOOKUP($A188,'Institution Evaluation'!$A$56:$K$346,10,0)&amp;""</f>
        <v/>
      </c>
      <c r="K188" s="282">
        <f t="shared" si="2"/>
        <v>20</v>
      </c>
      <c r="L188" s="282">
        <f>IF($E188="Not Scored", "N/A",IF(AND($D188='Auto Responses'!$J$27,$H188=""),"N/A",IF(AND($D188='Auto Responses'!$J$27,$H188='Auto Responses'!$J$7),1,IF(AND($D188='Auto Responses'!$J$27,$H188='Auto Responses'!$J$8),0,IF(OR($F188=$G188,$H188='Auto Responses'!$J$7),1,0)))))</f>
        <v>0</v>
      </c>
      <c r="M188" s="282" t="str">
        <f>VLOOKUP($A188,'Institution Evaluation'!$A$56:$K$346,10,0)&amp;""</f>
        <v/>
      </c>
      <c r="N188" s="282">
        <f t="shared" si="3"/>
        <v>1</v>
      </c>
      <c r="O188" s="282" t="str">
        <f t="shared" si="25"/>
        <v>N/A</v>
      </c>
      <c r="P188" s="282" t="str">
        <f t="shared" si="5"/>
        <v>N/A</v>
      </c>
      <c r="Q188" s="282">
        <f t="shared" si="6"/>
        <v>0</v>
      </c>
      <c r="R188" s="282">
        <f t="shared" si="10"/>
        <v>0</v>
      </c>
      <c r="S188" s="282">
        <f t="shared" si="7"/>
        <v>0</v>
      </c>
      <c r="T188" s="282">
        <f t="shared" si="8"/>
        <v>1</v>
      </c>
      <c r="U188" s="282">
        <f t="shared" si="11"/>
        <v>58</v>
      </c>
      <c r="V188" s="282">
        <f t="shared" si="9"/>
        <v>58</v>
      </c>
      <c r="W188" s="61"/>
      <c r="X188" s="61"/>
      <c r="Y188" s="61"/>
      <c r="Z188" s="61"/>
    </row>
    <row r="189" ht="15.75" customHeight="1">
      <c r="A189" s="282" t="str">
        <f>Questions!$A189</f>
        <v>HIPA-03</v>
      </c>
      <c r="B189" s="282" t="str">
        <f t="shared" si="1"/>
        <v>HIPA</v>
      </c>
      <c r="C189" s="282" t="str">
        <f>VLOOKUP($A189,Questions!$A$3:$L$333,2,0)&amp;""</f>
        <v>Have the relevant policies/plans been tested?*</v>
      </c>
      <c r="D189" s="282" t="str">
        <f>VLOOKUP($A189,Questions!$A$3:$L$333,11,0)&amp;""</f>
        <v/>
      </c>
      <c r="E189" s="282" t="str">
        <f>VLOOKUP($A189,Questions!$A$3:$L$333,12,0)&amp;""</f>
        <v>Case-specific</v>
      </c>
      <c r="F189" s="282" t="str">
        <f>VLOOKUP($A189,'Institution Evaluation'!$A$56:$K$346,3,0)&amp;""</f>
        <v/>
      </c>
      <c r="G189" s="282" t="str">
        <f>VLOOKUP($A189,'Institution Evaluation'!$A$56:$K$346,7,0)&amp;""</f>
        <v>Yes</v>
      </c>
      <c r="H189" s="282" t="str">
        <f>VLOOKUP($A189,'Institution Evaluation'!$A$56:$K$346,8,0)&amp;""</f>
        <v/>
      </c>
      <c r="I189" s="282" t="str">
        <f>VLOOKUP($A189,'Institution Evaluation'!$A$56:$K$346,9,0)&amp;""</f>
        <v>Critical Importance</v>
      </c>
      <c r="J189" s="282" t="str">
        <f>VLOOKUP($A189,'Institution Evaluation'!$A$56:$K$346,10,0)&amp;""</f>
        <v/>
      </c>
      <c r="K189" s="282">
        <f t="shared" si="2"/>
        <v>20</v>
      </c>
      <c r="L189" s="282">
        <f>IF($E189="Not Scored", "N/A",IF(AND($D189='Auto Responses'!$J$27,$H189=""),"N/A",IF(AND($D189='Auto Responses'!$J$27,$H189='Auto Responses'!$J$7),1,IF(AND($D189='Auto Responses'!$J$27,$H189='Auto Responses'!$J$8),0,IF(OR($F189=$G189,$H189='Auto Responses'!$J$7),1,0)))))</f>
        <v>0</v>
      </c>
      <c r="M189" s="282" t="str">
        <f>VLOOKUP($A189,'Institution Evaluation'!$A$56:$K$346,10,0)&amp;""</f>
        <v/>
      </c>
      <c r="N189" s="282">
        <f t="shared" si="3"/>
        <v>1</v>
      </c>
      <c r="O189" s="282" t="str">
        <f t="shared" si="25"/>
        <v>N/A</v>
      </c>
      <c r="P189" s="282" t="str">
        <f t="shared" si="5"/>
        <v>N/A</v>
      </c>
      <c r="Q189" s="282">
        <f t="shared" si="6"/>
        <v>0</v>
      </c>
      <c r="R189" s="282">
        <f t="shared" si="10"/>
        <v>0</v>
      </c>
      <c r="S189" s="282">
        <f t="shared" si="7"/>
        <v>0</v>
      </c>
      <c r="T189" s="282">
        <f t="shared" si="8"/>
        <v>1</v>
      </c>
      <c r="U189" s="282">
        <f t="shared" si="11"/>
        <v>59</v>
      </c>
      <c r="V189" s="282">
        <f t="shared" si="9"/>
        <v>59</v>
      </c>
      <c r="W189" s="61"/>
      <c r="X189" s="61"/>
      <c r="Y189" s="61"/>
      <c r="Z189" s="61"/>
    </row>
    <row r="190" ht="15.75" customHeight="1">
      <c r="A190" s="282" t="str">
        <f>Questions!$A190</f>
        <v>HIPA-04</v>
      </c>
      <c r="B190" s="282" t="str">
        <f t="shared" si="1"/>
        <v>HIPA</v>
      </c>
      <c r="C190" s="282" t="str">
        <f>VLOOKUP($A190,Questions!$A$3:$L$333,2,0)&amp;""</f>
        <v>Have you entered into a Business Associate Agreements with all subcontractors who may have access to protected health information (PHI)?*</v>
      </c>
      <c r="D190" s="282" t="str">
        <f>VLOOKUP($A190,Questions!$A$3:$L$333,11,0)&amp;""</f>
        <v/>
      </c>
      <c r="E190" s="282" t="str">
        <f>VLOOKUP($A190,Questions!$A$3:$L$333,12,0)&amp;""</f>
        <v>Case-specific</v>
      </c>
      <c r="F190" s="282" t="str">
        <f>VLOOKUP($A190,'Institution Evaluation'!$A$56:$K$346,3,0)&amp;""</f>
        <v/>
      </c>
      <c r="G190" s="282" t="str">
        <f>VLOOKUP($A190,'Institution Evaluation'!$A$56:$K$346,7,0)&amp;""</f>
        <v>Yes</v>
      </c>
      <c r="H190" s="282" t="str">
        <f>VLOOKUP($A190,'Institution Evaluation'!$A$56:$K$346,8,0)&amp;""</f>
        <v/>
      </c>
      <c r="I190" s="282" t="str">
        <f>VLOOKUP($A190,'Institution Evaluation'!$A$56:$K$346,9,0)&amp;""</f>
        <v>Critical Importance</v>
      </c>
      <c r="J190" s="282" t="str">
        <f>VLOOKUP($A190,'Institution Evaluation'!$A$56:$K$346,10,0)&amp;""</f>
        <v/>
      </c>
      <c r="K190" s="282">
        <f t="shared" si="2"/>
        <v>20</v>
      </c>
      <c r="L190" s="282">
        <f>IF($E190="Not Scored", "N/A",IF(AND($D190='Auto Responses'!$J$27,$H190=""),"N/A",IF(AND($D190='Auto Responses'!$J$27,$H190='Auto Responses'!$J$7),1,IF(AND($D190='Auto Responses'!$J$27,$H190='Auto Responses'!$J$8),0,IF(OR($F190=$G190,$H190='Auto Responses'!$J$7),1,0)))))</f>
        <v>0</v>
      </c>
      <c r="M190" s="282" t="str">
        <f>VLOOKUP($A190,'Institution Evaluation'!$A$56:$K$346,10,0)&amp;""</f>
        <v/>
      </c>
      <c r="N190" s="282">
        <f t="shared" si="3"/>
        <v>1</v>
      </c>
      <c r="O190" s="282" t="str">
        <f t="shared" si="25"/>
        <v>N/A</v>
      </c>
      <c r="P190" s="282" t="str">
        <f t="shared" si="5"/>
        <v>N/A</v>
      </c>
      <c r="Q190" s="282">
        <f t="shared" si="6"/>
        <v>0</v>
      </c>
      <c r="R190" s="282">
        <f t="shared" si="10"/>
        <v>0</v>
      </c>
      <c r="S190" s="282">
        <f t="shared" si="7"/>
        <v>0</v>
      </c>
      <c r="T190" s="282">
        <f t="shared" si="8"/>
        <v>1</v>
      </c>
      <c r="U190" s="282">
        <f t="shared" si="11"/>
        <v>60</v>
      </c>
      <c r="V190" s="282">
        <f t="shared" si="9"/>
        <v>60</v>
      </c>
      <c r="W190" s="61"/>
      <c r="X190" s="61"/>
      <c r="Y190" s="61"/>
      <c r="Z190" s="61"/>
    </row>
    <row r="191" ht="15.75" customHeight="1">
      <c r="A191" s="282" t="str">
        <f>Questions!$A191</f>
        <v>HIPA-05</v>
      </c>
      <c r="B191" s="282" t="str">
        <f t="shared" si="1"/>
        <v>HIPA</v>
      </c>
      <c r="C191" s="282" t="str">
        <f>VLOOKUP($A191,Questions!$A$3:$L$333,2,0)&amp;""</f>
        <v>Do you monitor or receive information regarding changes in HIPAA regulations?</v>
      </c>
      <c r="D191" s="282" t="str">
        <f>VLOOKUP($A191,Questions!$A$3:$L$333,11,0)&amp;""</f>
        <v/>
      </c>
      <c r="E191" s="282" t="str">
        <f>VLOOKUP($A191,Questions!$A$3:$L$333,12,0)&amp;""</f>
        <v>Case-specific</v>
      </c>
      <c r="F191" s="282" t="str">
        <f>VLOOKUP($A191,'Institution Evaluation'!$A$56:$K$346,3,0)&amp;""</f>
        <v/>
      </c>
      <c r="G191" s="282" t="str">
        <f>VLOOKUP($A191,'Institution Evaluation'!$A$56:$K$346,7,0)&amp;""</f>
        <v>Yes</v>
      </c>
      <c r="H191" s="282" t="str">
        <f>VLOOKUP($A191,'Institution Evaluation'!$A$56:$K$346,8,0)&amp;""</f>
        <v/>
      </c>
      <c r="I191" s="282" t="str">
        <f>VLOOKUP($A191,'Institution Evaluation'!$A$56:$K$346,9,0)&amp;""</f>
        <v>Standard Importance</v>
      </c>
      <c r="J191" s="282" t="str">
        <f>VLOOKUP($A191,'Institution Evaluation'!$A$56:$K$346,10,0)&amp;""</f>
        <v/>
      </c>
      <c r="K191" s="282">
        <f t="shared" si="2"/>
        <v>10</v>
      </c>
      <c r="L191" s="282">
        <f>IF($E191="Not Scored", "N/A",IF(AND($D191='Auto Responses'!$J$27,$H191=""),"N/A",IF(AND($D191='Auto Responses'!$J$27,$H191='Auto Responses'!$J$7),1,IF(AND($D191='Auto Responses'!$J$27,$H191='Auto Responses'!$J$8),0,IF(OR($F191=$G191,$H191='Auto Responses'!$J$7),1,0)))))</f>
        <v>0</v>
      </c>
      <c r="M191" s="282" t="str">
        <f>VLOOKUP($A191,'Institution Evaluation'!$A$56:$K$346,10,0)&amp;""</f>
        <v/>
      </c>
      <c r="N191" s="282">
        <f t="shared" si="3"/>
        <v>0</v>
      </c>
      <c r="O191" s="282" t="str">
        <f t="shared" si="25"/>
        <v>N/A</v>
      </c>
      <c r="P191" s="282" t="str">
        <f t="shared" si="5"/>
        <v>N/A</v>
      </c>
      <c r="Q191" s="282">
        <f t="shared" si="6"/>
        <v>0</v>
      </c>
      <c r="R191" s="282">
        <f t="shared" si="10"/>
        <v>0</v>
      </c>
      <c r="S191" s="282">
        <f t="shared" si="7"/>
        <v>0</v>
      </c>
      <c r="T191" s="282">
        <f t="shared" si="8"/>
        <v>0</v>
      </c>
      <c r="U191" s="282">
        <f t="shared" si="11"/>
        <v>60</v>
      </c>
      <c r="V191" s="282">
        <f t="shared" si="9"/>
        <v>0</v>
      </c>
      <c r="W191" s="61"/>
      <c r="X191" s="61"/>
      <c r="Y191" s="61"/>
      <c r="Z191" s="61"/>
    </row>
    <row r="192" ht="15.75" customHeight="1">
      <c r="A192" s="282" t="str">
        <f>Questions!$A192</f>
        <v>HIPA-06</v>
      </c>
      <c r="B192" s="282" t="str">
        <f t="shared" si="1"/>
        <v>HIPA</v>
      </c>
      <c r="C192" s="282" t="str">
        <f>VLOOKUP($A192,Questions!$A$3:$L$333,2,0)&amp;""</f>
        <v>Has your organization designated HIPAA Privacy and Security officers as required by the rules?</v>
      </c>
      <c r="D192" s="282" t="str">
        <f>VLOOKUP($A192,Questions!$A$3:$L$333,11,0)&amp;""</f>
        <v/>
      </c>
      <c r="E192" s="282" t="str">
        <f>VLOOKUP($A192,Questions!$A$3:$L$333,12,0)&amp;""</f>
        <v>Case-specific</v>
      </c>
      <c r="F192" s="282" t="str">
        <f>VLOOKUP($A192,'Institution Evaluation'!$A$56:$K$346,3,0)&amp;""</f>
        <v/>
      </c>
      <c r="G192" s="282" t="str">
        <f>VLOOKUP($A192,'Institution Evaluation'!$A$56:$K$346,7,0)&amp;""</f>
        <v>Yes</v>
      </c>
      <c r="H192" s="282" t="str">
        <f>VLOOKUP($A192,'Institution Evaluation'!$A$56:$K$346,8,0)&amp;""</f>
        <v/>
      </c>
      <c r="I192" s="282" t="str">
        <f>VLOOKUP($A192,'Institution Evaluation'!$A$56:$K$346,9,0)&amp;""</f>
        <v>Standard Importance</v>
      </c>
      <c r="J192" s="282" t="str">
        <f>VLOOKUP($A192,'Institution Evaluation'!$A$56:$K$346,10,0)&amp;""</f>
        <v/>
      </c>
      <c r="K192" s="282">
        <f t="shared" si="2"/>
        <v>10</v>
      </c>
      <c r="L192" s="282">
        <f>IF($E192="Not Scored", "N/A",IF(AND($D192='Auto Responses'!$J$27,$H192=""),"N/A",IF(AND($D192='Auto Responses'!$J$27,$H192='Auto Responses'!$J$7),1,IF(AND($D192='Auto Responses'!$J$27,$H192='Auto Responses'!$J$8),0,IF(OR($F192=$G192,$H192='Auto Responses'!$J$7),1,0)))))</f>
        <v>0</v>
      </c>
      <c r="M192" s="282" t="str">
        <f>VLOOKUP($A192,'Institution Evaluation'!$A$56:$K$346,10,0)&amp;""</f>
        <v/>
      </c>
      <c r="N192" s="282">
        <f t="shared" si="3"/>
        <v>0</v>
      </c>
      <c r="O192" s="282" t="str">
        <f t="shared" si="25"/>
        <v>N/A</v>
      </c>
      <c r="P192" s="282" t="str">
        <f t="shared" si="5"/>
        <v>N/A</v>
      </c>
      <c r="Q192" s="282">
        <f t="shared" si="6"/>
        <v>0</v>
      </c>
      <c r="R192" s="282">
        <f t="shared" si="10"/>
        <v>0</v>
      </c>
      <c r="S192" s="282">
        <f t="shared" si="7"/>
        <v>0</v>
      </c>
      <c r="T192" s="282">
        <f t="shared" si="8"/>
        <v>0</v>
      </c>
      <c r="U192" s="282">
        <f t="shared" si="11"/>
        <v>60</v>
      </c>
      <c r="V192" s="282">
        <f t="shared" si="9"/>
        <v>0</v>
      </c>
      <c r="W192" s="61"/>
      <c r="X192" s="61"/>
      <c r="Y192" s="61"/>
      <c r="Z192" s="61"/>
    </row>
    <row r="193" ht="15.75" customHeight="1">
      <c r="A193" s="282" t="str">
        <f>Questions!$A193</f>
        <v>HIPA-07</v>
      </c>
      <c r="B193" s="282" t="str">
        <f t="shared" si="1"/>
        <v>HIPA</v>
      </c>
      <c r="C193" s="282" t="str">
        <f>VLOOKUP($A193,Questions!$A$3:$L$333,2,0)&amp;""</f>
        <v>Do you comply with the requirements of the Health Information Technology for Economic and Clinical Health Act (HITECH)?</v>
      </c>
      <c r="D193" s="282" t="str">
        <f>VLOOKUP($A193,Questions!$A$3:$L$333,11,0)&amp;""</f>
        <v/>
      </c>
      <c r="E193" s="282" t="str">
        <f>VLOOKUP($A193,Questions!$A$3:$L$333,12,0)&amp;""</f>
        <v>Case-specific</v>
      </c>
      <c r="F193" s="282" t="str">
        <f>VLOOKUP($A193,'Institution Evaluation'!$A$56:$K$346,3,0)&amp;""</f>
        <v/>
      </c>
      <c r="G193" s="282" t="str">
        <f>VLOOKUP($A193,'Institution Evaluation'!$A$56:$K$346,7,0)&amp;""</f>
        <v>Yes</v>
      </c>
      <c r="H193" s="282" t="str">
        <f>VLOOKUP($A193,'Institution Evaluation'!$A$56:$K$346,8,0)&amp;""</f>
        <v/>
      </c>
      <c r="I193" s="282" t="str">
        <f>VLOOKUP($A193,'Institution Evaluation'!$A$56:$K$346,9,0)&amp;""</f>
        <v>Standard Importance</v>
      </c>
      <c r="J193" s="282" t="str">
        <f>VLOOKUP($A193,'Institution Evaluation'!$A$56:$K$346,10,0)&amp;""</f>
        <v/>
      </c>
      <c r="K193" s="282">
        <f t="shared" si="2"/>
        <v>10</v>
      </c>
      <c r="L193" s="282">
        <f>IF($E193="Not Scored", "N/A",IF(AND($D193='Auto Responses'!$J$27,$H193=""),"N/A",IF(AND($D193='Auto Responses'!$J$27,$H193='Auto Responses'!$J$7),1,IF(AND($D193='Auto Responses'!$J$27,$H193='Auto Responses'!$J$8),0,IF(OR($F193=$G193,$H193='Auto Responses'!$J$7),1,0)))))</f>
        <v>0</v>
      </c>
      <c r="M193" s="282" t="str">
        <f>VLOOKUP($A193,'Institution Evaluation'!$A$56:$K$346,10,0)&amp;""</f>
        <v/>
      </c>
      <c r="N193" s="282">
        <f t="shared" si="3"/>
        <v>0</v>
      </c>
      <c r="O193" s="282" t="str">
        <f t="shared" si="25"/>
        <v>N/A</v>
      </c>
      <c r="P193" s="282" t="str">
        <f t="shared" si="5"/>
        <v>N/A</v>
      </c>
      <c r="Q193" s="282">
        <f t="shared" si="6"/>
        <v>0</v>
      </c>
      <c r="R193" s="282">
        <f t="shared" si="10"/>
        <v>0</v>
      </c>
      <c r="S193" s="282">
        <f t="shared" si="7"/>
        <v>0</v>
      </c>
      <c r="T193" s="282">
        <f t="shared" si="8"/>
        <v>0</v>
      </c>
      <c r="U193" s="282">
        <f t="shared" si="11"/>
        <v>60</v>
      </c>
      <c r="V193" s="282">
        <f t="shared" si="9"/>
        <v>0</v>
      </c>
      <c r="W193" s="61"/>
      <c r="X193" s="61"/>
      <c r="Y193" s="61"/>
      <c r="Z193" s="61"/>
    </row>
    <row r="194" ht="15.75" customHeight="1">
      <c r="A194" s="282" t="str">
        <f>Questions!$A194</f>
        <v>HIPA-08</v>
      </c>
      <c r="B194" s="282" t="str">
        <f t="shared" si="1"/>
        <v>HIPA</v>
      </c>
      <c r="C194" s="282" t="str">
        <f>VLOOKUP($A194,Questions!$A$3:$L$333,2,0)&amp;""</f>
        <v>Have you conducted a risk analysis as required under the HIPAA Security Rule?</v>
      </c>
      <c r="D194" s="282" t="str">
        <f>VLOOKUP($A194,Questions!$A$3:$L$333,11,0)&amp;""</f>
        <v/>
      </c>
      <c r="E194" s="282" t="str">
        <f>VLOOKUP($A194,Questions!$A$3:$L$333,12,0)&amp;""</f>
        <v>Case-specific</v>
      </c>
      <c r="F194" s="282" t="str">
        <f>VLOOKUP($A194,'Institution Evaluation'!$A$56:$K$346,3,0)&amp;""</f>
        <v/>
      </c>
      <c r="G194" s="282" t="str">
        <f>VLOOKUP($A194,'Institution Evaluation'!$A$56:$K$346,7,0)&amp;""</f>
        <v>Yes</v>
      </c>
      <c r="H194" s="282" t="str">
        <f>VLOOKUP($A194,'Institution Evaluation'!$A$56:$K$346,8,0)&amp;""</f>
        <v/>
      </c>
      <c r="I194" s="282" t="str">
        <f>VLOOKUP($A194,'Institution Evaluation'!$A$56:$K$346,9,0)&amp;""</f>
        <v>Standard Importance</v>
      </c>
      <c r="J194" s="282" t="str">
        <f>VLOOKUP($A194,'Institution Evaluation'!$A$56:$K$346,10,0)&amp;""</f>
        <v/>
      </c>
      <c r="K194" s="282">
        <f t="shared" si="2"/>
        <v>10</v>
      </c>
      <c r="L194" s="282">
        <f>IF($E194="Not Scored", "N/A",IF(AND($D194='Auto Responses'!$J$27,$H194=""),"N/A",IF(AND($D194='Auto Responses'!$J$27,$H194='Auto Responses'!$J$7),1,IF(AND($D194='Auto Responses'!$J$27,$H194='Auto Responses'!$J$8),0,IF(OR($F194=$G194,$H194='Auto Responses'!$J$7),1,0)))))</f>
        <v>0</v>
      </c>
      <c r="M194" s="282" t="str">
        <f>VLOOKUP($A194,'Institution Evaluation'!$A$56:$K$346,10,0)&amp;""</f>
        <v/>
      </c>
      <c r="N194" s="282">
        <f t="shared" si="3"/>
        <v>0</v>
      </c>
      <c r="O194" s="282" t="str">
        <f t="shared" si="25"/>
        <v>N/A</v>
      </c>
      <c r="P194" s="282" t="str">
        <f t="shared" si="5"/>
        <v>N/A</v>
      </c>
      <c r="Q194" s="282">
        <f t="shared" si="6"/>
        <v>0</v>
      </c>
      <c r="R194" s="282">
        <f t="shared" si="10"/>
        <v>0</v>
      </c>
      <c r="S194" s="282">
        <f t="shared" si="7"/>
        <v>0</v>
      </c>
      <c r="T194" s="282">
        <f t="shared" si="8"/>
        <v>0</v>
      </c>
      <c r="U194" s="282">
        <f t="shared" si="11"/>
        <v>60</v>
      </c>
      <c r="V194" s="282">
        <f t="shared" si="9"/>
        <v>0</v>
      </c>
      <c r="W194" s="61"/>
      <c r="X194" s="61"/>
      <c r="Y194" s="61"/>
      <c r="Z194" s="61"/>
    </row>
    <row r="195" ht="15.75" customHeight="1">
      <c r="A195" s="282" t="str">
        <f>Questions!$A195</f>
        <v>HIPA-09</v>
      </c>
      <c r="B195" s="282" t="str">
        <f t="shared" si="1"/>
        <v>HIPA</v>
      </c>
      <c r="C195" s="282" t="str">
        <f>VLOOKUP($A195,Questions!$A$3:$L$333,2,0)&amp;""</f>
        <v>Have you taken actions to mitigate the identified risks?</v>
      </c>
      <c r="D195" s="282" t="str">
        <f>VLOOKUP($A195,Questions!$A$3:$L$333,11,0)&amp;""</f>
        <v/>
      </c>
      <c r="E195" s="282" t="str">
        <f>VLOOKUP($A195,Questions!$A$3:$L$333,12,0)&amp;""</f>
        <v>Case-specific</v>
      </c>
      <c r="F195" s="282" t="str">
        <f>VLOOKUP($A195,'Institution Evaluation'!$A$56:$K$346,3,0)&amp;""</f>
        <v/>
      </c>
      <c r="G195" s="282" t="str">
        <f>VLOOKUP($A195,'Institution Evaluation'!$A$56:$K$346,7,0)&amp;""</f>
        <v>Yes</v>
      </c>
      <c r="H195" s="282" t="str">
        <f>VLOOKUP($A195,'Institution Evaluation'!$A$56:$K$346,8,0)&amp;""</f>
        <v/>
      </c>
      <c r="I195" s="282" t="str">
        <f>VLOOKUP($A195,'Institution Evaluation'!$A$56:$K$346,9,0)&amp;""</f>
        <v>Standard Importance</v>
      </c>
      <c r="J195" s="282" t="str">
        <f>VLOOKUP($A195,'Institution Evaluation'!$A$56:$K$346,10,0)&amp;""</f>
        <v/>
      </c>
      <c r="K195" s="282">
        <f t="shared" si="2"/>
        <v>10</v>
      </c>
      <c r="L195" s="282">
        <f>IF($E195="Not Scored", "N/A",IF(AND($D195='Auto Responses'!$J$27,$H195=""),"N/A",IF(AND($D195='Auto Responses'!$J$27,$H195='Auto Responses'!$J$7),1,IF(AND($D195='Auto Responses'!$J$27,$H195='Auto Responses'!$J$8),0,IF(OR($F195=$G195,$H195='Auto Responses'!$J$7),1,0)))))</f>
        <v>0</v>
      </c>
      <c r="M195" s="282" t="str">
        <f>VLOOKUP($A195,'Institution Evaluation'!$A$56:$K$346,10,0)&amp;""</f>
        <v/>
      </c>
      <c r="N195" s="282">
        <f t="shared" si="3"/>
        <v>0</v>
      </c>
      <c r="O195" s="282" t="str">
        <f t="shared" si="25"/>
        <v>N/A</v>
      </c>
      <c r="P195" s="282" t="str">
        <f t="shared" si="5"/>
        <v>N/A</v>
      </c>
      <c r="Q195" s="282">
        <f t="shared" si="6"/>
        <v>0</v>
      </c>
      <c r="R195" s="282">
        <f t="shared" si="10"/>
        <v>0</v>
      </c>
      <c r="S195" s="282">
        <f t="shared" si="7"/>
        <v>0</v>
      </c>
      <c r="T195" s="282">
        <f t="shared" si="8"/>
        <v>0</v>
      </c>
      <c r="U195" s="282">
        <f t="shared" si="11"/>
        <v>60</v>
      </c>
      <c r="V195" s="282">
        <f t="shared" si="9"/>
        <v>0</v>
      </c>
      <c r="W195" s="61"/>
      <c r="X195" s="61"/>
      <c r="Y195" s="61"/>
      <c r="Z195" s="61"/>
    </row>
    <row r="196" ht="15.75" customHeight="1">
      <c r="A196" s="282" t="str">
        <f>Questions!$A196</f>
        <v>HIPA-10</v>
      </c>
      <c r="B196" s="282" t="str">
        <f t="shared" si="1"/>
        <v>HIPA</v>
      </c>
      <c r="C196" s="282" t="str">
        <f>VLOOKUP($A196,Questions!$A$3:$L$333,2,0)&amp;""</f>
        <v>Does your application require user and system administrator password changes at a frequency no greater than 90 days?</v>
      </c>
      <c r="D196" s="282" t="str">
        <f>VLOOKUP($A196,Questions!$A$3:$L$333,11,0)&amp;""</f>
        <v/>
      </c>
      <c r="E196" s="282" t="str">
        <f>VLOOKUP($A196,Questions!$A$3:$L$333,12,0)&amp;""</f>
        <v>Case-specific</v>
      </c>
      <c r="F196" s="282" t="str">
        <f>VLOOKUP($A196,'Institution Evaluation'!$A$56:$K$346,3,0)&amp;""</f>
        <v/>
      </c>
      <c r="G196" s="282" t="str">
        <f>VLOOKUP($A196,'Institution Evaluation'!$A$56:$K$346,7,0)&amp;""</f>
        <v>Yes</v>
      </c>
      <c r="H196" s="282" t="str">
        <f>VLOOKUP($A196,'Institution Evaluation'!$A$56:$K$346,8,0)&amp;""</f>
        <v/>
      </c>
      <c r="I196" s="282" t="str">
        <f>VLOOKUP($A196,'Institution Evaluation'!$A$56:$K$346,9,0)&amp;""</f>
        <v>Standard Importance</v>
      </c>
      <c r="J196" s="282" t="str">
        <f>VLOOKUP($A196,'Institution Evaluation'!$A$56:$K$346,10,0)&amp;""</f>
        <v/>
      </c>
      <c r="K196" s="282">
        <f t="shared" si="2"/>
        <v>10</v>
      </c>
      <c r="L196" s="282">
        <f>IF($E196="Not Scored", "N/A",IF(AND($D196='Auto Responses'!$J$27,$H196=""),"N/A",IF(AND($D196='Auto Responses'!$J$27,$H196='Auto Responses'!$J$7),1,IF(AND($D196='Auto Responses'!$J$27,$H196='Auto Responses'!$J$8),0,IF(OR($F196=$G196,$H196='Auto Responses'!$J$7),1,0)))))</f>
        <v>0</v>
      </c>
      <c r="M196" s="282" t="str">
        <f>VLOOKUP($A196,'Institution Evaluation'!$A$56:$K$346,10,0)&amp;""</f>
        <v/>
      </c>
      <c r="N196" s="282">
        <f t="shared" si="3"/>
        <v>0</v>
      </c>
      <c r="O196" s="282" t="str">
        <f t="shared" si="25"/>
        <v>N/A</v>
      </c>
      <c r="P196" s="282" t="str">
        <f t="shared" si="5"/>
        <v>N/A</v>
      </c>
      <c r="Q196" s="282">
        <f t="shared" si="6"/>
        <v>0</v>
      </c>
      <c r="R196" s="282">
        <f t="shared" si="10"/>
        <v>0</v>
      </c>
      <c r="S196" s="282">
        <f t="shared" si="7"/>
        <v>0</v>
      </c>
      <c r="T196" s="282">
        <f t="shared" si="8"/>
        <v>0</v>
      </c>
      <c r="U196" s="282">
        <f t="shared" si="11"/>
        <v>60</v>
      </c>
      <c r="V196" s="282">
        <f t="shared" si="9"/>
        <v>0</v>
      </c>
      <c r="W196" s="61"/>
      <c r="X196" s="61"/>
      <c r="Y196" s="61"/>
      <c r="Z196" s="61"/>
    </row>
    <row r="197" ht="15.75" customHeight="1">
      <c r="A197" s="282" t="str">
        <f>Questions!$A197</f>
        <v>HIPA-11</v>
      </c>
      <c r="B197" s="282" t="str">
        <f t="shared" si="1"/>
        <v>HIPA</v>
      </c>
      <c r="C197" s="282" t="str">
        <f>VLOOKUP($A197,Questions!$A$3:$L$333,2,0)&amp;""</f>
        <v>Does your application require users to set their own password after an administrator reset or on first use of the account?</v>
      </c>
      <c r="D197" s="282" t="str">
        <f>VLOOKUP($A197,Questions!$A$3:$L$333,11,0)&amp;""</f>
        <v/>
      </c>
      <c r="E197" s="282" t="str">
        <f>VLOOKUP($A197,Questions!$A$3:$L$333,12,0)&amp;""</f>
        <v>Case-specific</v>
      </c>
      <c r="F197" s="282" t="str">
        <f>VLOOKUP($A197,'Institution Evaluation'!$A$56:$K$346,3,0)&amp;""</f>
        <v/>
      </c>
      <c r="G197" s="282" t="str">
        <f>VLOOKUP($A197,'Institution Evaluation'!$A$56:$K$346,7,0)&amp;""</f>
        <v>Yes</v>
      </c>
      <c r="H197" s="282" t="str">
        <f>VLOOKUP($A197,'Institution Evaluation'!$A$56:$K$346,8,0)&amp;""</f>
        <v/>
      </c>
      <c r="I197" s="282" t="str">
        <f>VLOOKUP($A197,'Institution Evaluation'!$A$56:$K$346,9,0)&amp;""</f>
        <v>Standard Importance</v>
      </c>
      <c r="J197" s="282" t="str">
        <f>VLOOKUP($A197,'Institution Evaluation'!$A$56:$K$346,10,0)&amp;""</f>
        <v/>
      </c>
      <c r="K197" s="282">
        <f t="shared" si="2"/>
        <v>10</v>
      </c>
      <c r="L197" s="282">
        <f>IF($E197="Not Scored", "N/A",IF(AND($D197='Auto Responses'!$J$27,$H197=""),"N/A",IF(AND($D197='Auto Responses'!$J$27,$H197='Auto Responses'!$J$7),1,IF(AND($D197='Auto Responses'!$J$27,$H197='Auto Responses'!$J$8),0,IF(OR($F197=$G197,$H197='Auto Responses'!$J$7),1,0)))))</f>
        <v>0</v>
      </c>
      <c r="M197" s="282" t="str">
        <f>VLOOKUP($A197,'Institution Evaluation'!$A$56:$K$346,10,0)&amp;""</f>
        <v/>
      </c>
      <c r="N197" s="282">
        <f t="shared" si="3"/>
        <v>0</v>
      </c>
      <c r="O197" s="282" t="str">
        <f t="shared" si="25"/>
        <v>N/A</v>
      </c>
      <c r="P197" s="282" t="str">
        <f t="shared" si="5"/>
        <v>N/A</v>
      </c>
      <c r="Q197" s="282">
        <f t="shared" si="6"/>
        <v>0</v>
      </c>
      <c r="R197" s="282">
        <f t="shared" si="10"/>
        <v>0</v>
      </c>
      <c r="S197" s="282">
        <f t="shared" si="7"/>
        <v>0</v>
      </c>
      <c r="T197" s="282">
        <f t="shared" si="8"/>
        <v>0</v>
      </c>
      <c r="U197" s="282">
        <f t="shared" si="11"/>
        <v>60</v>
      </c>
      <c r="V197" s="282">
        <f t="shared" si="9"/>
        <v>0</v>
      </c>
      <c r="W197" s="61"/>
      <c r="X197" s="61"/>
      <c r="Y197" s="61"/>
      <c r="Z197" s="61"/>
    </row>
    <row r="198" ht="15.75" customHeight="1">
      <c r="A198" s="282" t="str">
        <f>Questions!$A198</f>
        <v>HIPA-12</v>
      </c>
      <c r="B198" s="282" t="str">
        <f t="shared" si="1"/>
        <v>HIPA</v>
      </c>
      <c r="C198" s="282" t="str">
        <f>VLOOKUP($A198,Questions!$A$3:$L$333,2,0)&amp;""</f>
        <v>Does your application lock out an account after a number of failed login attempts?</v>
      </c>
      <c r="D198" s="282" t="str">
        <f>VLOOKUP($A198,Questions!$A$3:$L$333,11,0)&amp;""</f>
        <v/>
      </c>
      <c r="E198" s="282" t="str">
        <f>VLOOKUP($A198,Questions!$A$3:$L$333,12,0)&amp;""</f>
        <v>Case-specific</v>
      </c>
      <c r="F198" s="282" t="str">
        <f>VLOOKUP($A198,'Institution Evaluation'!$A$56:$K$346,3,0)&amp;""</f>
        <v/>
      </c>
      <c r="G198" s="282" t="str">
        <f>VLOOKUP($A198,'Institution Evaluation'!$A$56:$K$346,7,0)&amp;""</f>
        <v>Yes</v>
      </c>
      <c r="H198" s="282" t="str">
        <f>VLOOKUP($A198,'Institution Evaluation'!$A$56:$K$346,8,0)&amp;""</f>
        <v/>
      </c>
      <c r="I198" s="282" t="str">
        <f>VLOOKUP($A198,'Institution Evaluation'!$A$56:$K$346,9,0)&amp;""</f>
        <v>Standard Importance</v>
      </c>
      <c r="J198" s="282" t="str">
        <f>VLOOKUP($A198,'Institution Evaluation'!$A$56:$K$346,10,0)&amp;""</f>
        <v/>
      </c>
      <c r="K198" s="282">
        <f t="shared" si="2"/>
        <v>10</v>
      </c>
      <c r="L198" s="282">
        <f>IF($E198="Not Scored", "N/A",IF(AND($D198='Auto Responses'!$J$27,$H198=""),"N/A",IF(AND($D198='Auto Responses'!$J$27,$H198='Auto Responses'!$J$7),1,IF(AND($D198='Auto Responses'!$J$27,$H198='Auto Responses'!$J$8),0,IF(OR($F198=$G198,$H198='Auto Responses'!$J$7),1,0)))))</f>
        <v>0</v>
      </c>
      <c r="M198" s="282" t="str">
        <f>VLOOKUP($A198,'Institution Evaluation'!$A$56:$K$346,10,0)&amp;""</f>
        <v/>
      </c>
      <c r="N198" s="282">
        <f t="shared" si="3"/>
        <v>0</v>
      </c>
      <c r="O198" s="282" t="str">
        <f t="shared" si="25"/>
        <v>N/A</v>
      </c>
      <c r="P198" s="282" t="str">
        <f t="shared" si="5"/>
        <v>N/A</v>
      </c>
      <c r="Q198" s="282">
        <f t="shared" si="6"/>
        <v>0</v>
      </c>
      <c r="R198" s="282">
        <f t="shared" si="10"/>
        <v>0</v>
      </c>
      <c r="S198" s="282">
        <f t="shared" si="7"/>
        <v>0</v>
      </c>
      <c r="T198" s="282">
        <f t="shared" si="8"/>
        <v>0</v>
      </c>
      <c r="U198" s="282">
        <f t="shared" si="11"/>
        <v>60</v>
      </c>
      <c r="V198" s="282">
        <f t="shared" si="9"/>
        <v>0</v>
      </c>
      <c r="W198" s="61"/>
      <c r="X198" s="61"/>
      <c r="Y198" s="61"/>
      <c r="Z198" s="61"/>
    </row>
    <row r="199" ht="15.75" customHeight="1">
      <c r="A199" s="282" t="str">
        <f>Questions!$A199</f>
        <v>HIPA-13</v>
      </c>
      <c r="B199" s="282" t="str">
        <f t="shared" si="1"/>
        <v>HIPA</v>
      </c>
      <c r="C199" s="282" t="str">
        <f>VLOOKUP($A199,Questions!$A$3:$L$333,2,0)&amp;""</f>
        <v>Does your application automatically lock or log-out an account after a period of inactivity?</v>
      </c>
      <c r="D199" s="282" t="str">
        <f>VLOOKUP($A199,Questions!$A$3:$L$333,11,0)&amp;""</f>
        <v/>
      </c>
      <c r="E199" s="282" t="str">
        <f>VLOOKUP($A199,Questions!$A$3:$L$333,12,0)&amp;""</f>
        <v>Case-specific</v>
      </c>
      <c r="F199" s="282" t="str">
        <f>VLOOKUP($A199,'Institution Evaluation'!$A$56:$K$346,3,0)&amp;""</f>
        <v/>
      </c>
      <c r="G199" s="282" t="str">
        <f>VLOOKUP($A199,'Institution Evaluation'!$A$56:$K$346,7,0)&amp;""</f>
        <v>Yes</v>
      </c>
      <c r="H199" s="282" t="str">
        <f>VLOOKUP($A199,'Institution Evaluation'!$A$56:$K$346,8,0)&amp;""</f>
        <v/>
      </c>
      <c r="I199" s="282" t="str">
        <f>VLOOKUP($A199,'Institution Evaluation'!$A$56:$K$346,9,0)&amp;""</f>
        <v>Standard Importance</v>
      </c>
      <c r="J199" s="282" t="str">
        <f>VLOOKUP($A199,'Institution Evaluation'!$A$56:$K$346,10,0)&amp;""</f>
        <v/>
      </c>
      <c r="K199" s="282">
        <f t="shared" si="2"/>
        <v>10</v>
      </c>
      <c r="L199" s="282">
        <f>IF($E199="Not Scored", "N/A",IF(AND($D199='Auto Responses'!$J$27,$H199=""),"N/A",IF(AND($D199='Auto Responses'!$J$27,$H199='Auto Responses'!$J$7),1,IF(AND($D199='Auto Responses'!$J$27,$H199='Auto Responses'!$J$8),0,IF(OR($F199=$G199,$H199='Auto Responses'!$J$7),1,0)))))</f>
        <v>0</v>
      </c>
      <c r="M199" s="282" t="str">
        <f>VLOOKUP($A199,'Institution Evaluation'!$A$56:$K$346,10,0)&amp;""</f>
        <v/>
      </c>
      <c r="N199" s="282">
        <f t="shared" si="3"/>
        <v>0</v>
      </c>
      <c r="O199" s="282" t="str">
        <f t="shared" si="25"/>
        <v>N/A</v>
      </c>
      <c r="P199" s="282" t="str">
        <f t="shared" si="5"/>
        <v>N/A</v>
      </c>
      <c r="Q199" s="282">
        <f t="shared" si="6"/>
        <v>0</v>
      </c>
      <c r="R199" s="282">
        <f t="shared" si="10"/>
        <v>0</v>
      </c>
      <c r="S199" s="282">
        <f t="shared" si="7"/>
        <v>0</v>
      </c>
      <c r="T199" s="282">
        <f t="shared" si="8"/>
        <v>0</v>
      </c>
      <c r="U199" s="282">
        <f t="shared" si="11"/>
        <v>60</v>
      </c>
      <c r="V199" s="282">
        <f t="shared" si="9"/>
        <v>0</v>
      </c>
      <c r="W199" s="61"/>
      <c r="X199" s="61"/>
      <c r="Y199" s="61"/>
      <c r="Z199" s="61"/>
    </row>
    <row r="200" ht="15.75" customHeight="1">
      <c r="A200" s="282" t="str">
        <f>Questions!$A200</f>
        <v>HIPA-14</v>
      </c>
      <c r="B200" s="282" t="str">
        <f t="shared" si="1"/>
        <v>HIPA</v>
      </c>
      <c r="C200" s="282" t="str">
        <f>VLOOKUP($A200,Questions!$A$3:$L$333,2,0)&amp;""</f>
        <v>Are passwords visible in plain text, whether when stored or entered, including service level accounts (i.e., database accounts, etc.)?</v>
      </c>
      <c r="D200" s="282" t="str">
        <f>VLOOKUP($A200,Questions!$A$3:$L$333,11,0)&amp;""</f>
        <v/>
      </c>
      <c r="E200" s="282" t="str">
        <f>VLOOKUP($A200,Questions!$A$3:$L$333,12,0)&amp;""</f>
        <v>Case-specific</v>
      </c>
      <c r="F200" s="282" t="str">
        <f>VLOOKUP($A200,'Institution Evaluation'!$A$56:$K$346,3,0)&amp;""</f>
        <v/>
      </c>
      <c r="G200" s="282" t="str">
        <f>VLOOKUP($A200,'Institution Evaluation'!$A$56:$K$346,7,0)&amp;""</f>
        <v>No</v>
      </c>
      <c r="H200" s="282" t="str">
        <f>VLOOKUP($A200,'Institution Evaluation'!$A$56:$K$346,8,0)&amp;""</f>
        <v/>
      </c>
      <c r="I200" s="282" t="str">
        <f>VLOOKUP($A200,'Institution Evaluation'!$A$56:$K$346,9,0)&amp;""</f>
        <v>Standard Importance</v>
      </c>
      <c r="J200" s="282" t="str">
        <f>VLOOKUP($A200,'Institution Evaluation'!$A$56:$K$346,10,0)&amp;""</f>
        <v/>
      </c>
      <c r="K200" s="282">
        <f t="shared" si="2"/>
        <v>10</v>
      </c>
      <c r="L200" s="282">
        <f>IF($E200="Not Scored", "N/A",IF(AND($D200='Auto Responses'!$J$27,$H200=""),"N/A",IF(AND($D200='Auto Responses'!$J$27,$H200='Auto Responses'!$J$7),1,IF(AND($D200='Auto Responses'!$J$27,$H200='Auto Responses'!$J$8),0,IF(OR($F200=$G200,$H200='Auto Responses'!$J$7),1,0)))))</f>
        <v>0</v>
      </c>
      <c r="M200" s="282" t="str">
        <f>VLOOKUP($A200,'Institution Evaluation'!$A$56:$K$346,10,0)&amp;""</f>
        <v/>
      </c>
      <c r="N200" s="282">
        <f t="shared" si="3"/>
        <v>0</v>
      </c>
      <c r="O200" s="282" t="str">
        <f t="shared" si="25"/>
        <v>N/A</v>
      </c>
      <c r="P200" s="282" t="str">
        <f t="shared" si="5"/>
        <v>N/A</v>
      </c>
      <c r="Q200" s="282">
        <f t="shared" si="6"/>
        <v>0</v>
      </c>
      <c r="R200" s="282">
        <f t="shared" si="10"/>
        <v>0</v>
      </c>
      <c r="S200" s="282">
        <f t="shared" si="7"/>
        <v>0</v>
      </c>
      <c r="T200" s="282">
        <f t="shared" si="8"/>
        <v>0</v>
      </c>
      <c r="U200" s="282">
        <f t="shared" si="11"/>
        <v>60</v>
      </c>
      <c r="V200" s="282">
        <f t="shared" si="9"/>
        <v>0</v>
      </c>
      <c r="W200" s="61"/>
      <c r="X200" s="61"/>
      <c r="Y200" s="61"/>
      <c r="Z200" s="61"/>
    </row>
    <row r="201" ht="15.75" customHeight="1">
      <c r="A201" s="282" t="str">
        <f>Questions!$A201</f>
        <v>HIPA-15</v>
      </c>
      <c r="B201" s="282" t="str">
        <f t="shared" si="1"/>
        <v>HIPA</v>
      </c>
      <c r="C201" s="282" t="str">
        <f>VLOOKUP($A201,Questions!$A$3:$L$333,2,0)&amp;""</f>
        <v>If the application is institution-hosted, can all service level and administrative account passwords be changed by the institution?</v>
      </c>
      <c r="D201" s="282" t="str">
        <f>VLOOKUP($A201,Questions!$A$3:$L$333,11,0)&amp;""</f>
        <v/>
      </c>
      <c r="E201" s="282" t="str">
        <f>VLOOKUP($A201,Questions!$A$3:$L$333,12,0)&amp;""</f>
        <v>Case-specific</v>
      </c>
      <c r="F201" s="282" t="str">
        <f>VLOOKUP($A201,'Institution Evaluation'!$A$56:$K$346,3,0)&amp;""</f>
        <v/>
      </c>
      <c r="G201" s="282" t="str">
        <f>VLOOKUP($A201,'Institution Evaluation'!$A$56:$K$346,7,0)&amp;""</f>
        <v>Yes</v>
      </c>
      <c r="H201" s="282" t="str">
        <f>VLOOKUP($A201,'Institution Evaluation'!$A$56:$K$346,8,0)&amp;""</f>
        <v/>
      </c>
      <c r="I201" s="282" t="str">
        <f>VLOOKUP($A201,'Institution Evaluation'!$A$56:$K$346,9,0)&amp;""</f>
        <v>Standard Importance</v>
      </c>
      <c r="J201" s="282" t="str">
        <f>VLOOKUP($A201,'Institution Evaluation'!$A$56:$K$346,10,0)&amp;""</f>
        <v/>
      </c>
      <c r="K201" s="282">
        <f t="shared" si="2"/>
        <v>10</v>
      </c>
      <c r="L201" s="282">
        <f>IF($E201="Not Scored", "N/A",IF(AND($D201='Auto Responses'!$J$27,$H201=""),"N/A",IF(AND($D201='Auto Responses'!$J$27,$H201='Auto Responses'!$J$7),1,IF(AND($D201='Auto Responses'!$J$27,$H201='Auto Responses'!$J$8),0,IF(OR($F201=$G201,$H201='Auto Responses'!$J$7),1,0)))))</f>
        <v>0</v>
      </c>
      <c r="M201" s="282" t="str">
        <f>VLOOKUP($A201,'Institution Evaluation'!$A$56:$K$346,10,0)&amp;""</f>
        <v/>
      </c>
      <c r="N201" s="282">
        <f t="shared" si="3"/>
        <v>0</v>
      </c>
      <c r="O201" s="282" t="str">
        <f t="shared" si="25"/>
        <v>N/A</v>
      </c>
      <c r="P201" s="282" t="str">
        <f t="shared" si="5"/>
        <v>N/A</v>
      </c>
      <c r="Q201" s="282">
        <f t="shared" si="6"/>
        <v>0</v>
      </c>
      <c r="R201" s="282">
        <f t="shared" si="10"/>
        <v>0</v>
      </c>
      <c r="S201" s="282">
        <f t="shared" si="7"/>
        <v>0</v>
      </c>
      <c r="T201" s="282">
        <f t="shared" si="8"/>
        <v>0</v>
      </c>
      <c r="U201" s="282">
        <f t="shared" si="11"/>
        <v>60</v>
      </c>
      <c r="V201" s="282">
        <f t="shared" si="9"/>
        <v>0</v>
      </c>
      <c r="W201" s="61"/>
      <c r="X201" s="61"/>
      <c r="Y201" s="61"/>
      <c r="Z201" s="61"/>
    </row>
    <row r="202" ht="15.75" customHeight="1">
      <c r="A202" s="282" t="str">
        <f>Questions!$A202</f>
        <v>HIPA-16</v>
      </c>
      <c r="B202" s="282" t="str">
        <f t="shared" si="1"/>
        <v>HIPA</v>
      </c>
      <c r="C202" s="282" t="str">
        <f>VLOOKUP($A202,Questions!$A$3:$L$333,2,0)&amp;""</f>
        <v>Does your application provide the ability to define user access levels?</v>
      </c>
      <c r="D202" s="282" t="str">
        <f>VLOOKUP($A202,Questions!$A$3:$L$333,11,0)&amp;""</f>
        <v/>
      </c>
      <c r="E202" s="282" t="str">
        <f>VLOOKUP($A202,Questions!$A$3:$L$333,12,0)&amp;""</f>
        <v>Case-specific</v>
      </c>
      <c r="F202" s="282" t="str">
        <f>VLOOKUP($A202,'Institution Evaluation'!$A$56:$K$346,3,0)&amp;""</f>
        <v/>
      </c>
      <c r="G202" s="282" t="str">
        <f>VLOOKUP($A202,'Institution Evaluation'!$A$56:$K$346,7,0)&amp;""</f>
        <v>Yes</v>
      </c>
      <c r="H202" s="282" t="str">
        <f>VLOOKUP($A202,'Institution Evaluation'!$A$56:$K$346,8,0)&amp;""</f>
        <v/>
      </c>
      <c r="I202" s="282" t="str">
        <f>VLOOKUP($A202,'Institution Evaluation'!$A$56:$K$346,9,0)&amp;""</f>
        <v>Standard Importance</v>
      </c>
      <c r="J202" s="282" t="str">
        <f>VLOOKUP($A202,'Institution Evaluation'!$A$56:$K$346,10,0)&amp;""</f>
        <v/>
      </c>
      <c r="K202" s="282">
        <f t="shared" si="2"/>
        <v>10</v>
      </c>
      <c r="L202" s="282">
        <f>IF($E202="Not Scored", "N/A",IF(AND($D202='Auto Responses'!$J$27,$H202=""),"N/A",IF(AND($D202='Auto Responses'!$J$27,$H202='Auto Responses'!$J$7),1,IF(AND($D202='Auto Responses'!$J$27,$H202='Auto Responses'!$J$8),0,IF(OR($F202=$G202,$H202='Auto Responses'!$J$7),1,0)))))</f>
        <v>0</v>
      </c>
      <c r="M202" s="282" t="str">
        <f>VLOOKUP($A202,'Institution Evaluation'!$A$56:$K$346,10,0)&amp;""</f>
        <v/>
      </c>
      <c r="N202" s="282">
        <f t="shared" si="3"/>
        <v>0</v>
      </c>
      <c r="O202" s="282" t="str">
        <f t="shared" si="25"/>
        <v>N/A</v>
      </c>
      <c r="P202" s="282" t="str">
        <f t="shared" si="5"/>
        <v>N/A</v>
      </c>
      <c r="Q202" s="282">
        <f t="shared" si="6"/>
        <v>0</v>
      </c>
      <c r="R202" s="282">
        <f t="shared" si="10"/>
        <v>0</v>
      </c>
      <c r="S202" s="282">
        <f t="shared" si="7"/>
        <v>0</v>
      </c>
      <c r="T202" s="282">
        <f t="shared" si="8"/>
        <v>0</v>
      </c>
      <c r="U202" s="282">
        <f t="shared" si="11"/>
        <v>60</v>
      </c>
      <c r="V202" s="282">
        <f t="shared" si="9"/>
        <v>0</v>
      </c>
      <c r="W202" s="61"/>
      <c r="X202" s="61"/>
      <c r="Y202" s="61"/>
      <c r="Z202" s="61"/>
    </row>
    <row r="203" ht="15.75" customHeight="1">
      <c r="A203" s="282" t="str">
        <f>Questions!$A203</f>
        <v>HIPA-17</v>
      </c>
      <c r="B203" s="282" t="str">
        <f t="shared" si="1"/>
        <v>HIPA</v>
      </c>
      <c r="C203" s="282" t="str">
        <f>VLOOKUP($A203,Questions!$A$3:$L$333,2,0)&amp;""</f>
        <v>Does your application support varying levels of access to administrative tasks defined individually per user?</v>
      </c>
      <c r="D203" s="282" t="str">
        <f>VLOOKUP($A203,Questions!$A$3:$L$333,11,0)&amp;""</f>
        <v/>
      </c>
      <c r="E203" s="282" t="str">
        <f>VLOOKUP($A203,Questions!$A$3:$L$333,12,0)&amp;""</f>
        <v>Case-specific</v>
      </c>
      <c r="F203" s="282" t="str">
        <f>VLOOKUP($A203,'Institution Evaluation'!$A$56:$K$346,3,0)&amp;""</f>
        <v/>
      </c>
      <c r="G203" s="282" t="str">
        <f>VLOOKUP($A203,'Institution Evaluation'!$A$56:$K$346,7,0)&amp;""</f>
        <v>Yes</v>
      </c>
      <c r="H203" s="282" t="str">
        <f>VLOOKUP($A203,'Institution Evaluation'!$A$56:$K$346,8,0)&amp;""</f>
        <v/>
      </c>
      <c r="I203" s="282" t="str">
        <f>VLOOKUP($A203,'Institution Evaluation'!$A$56:$K$346,9,0)&amp;""</f>
        <v>Standard Importance</v>
      </c>
      <c r="J203" s="282" t="str">
        <f>VLOOKUP($A203,'Institution Evaluation'!$A$56:$K$346,10,0)&amp;""</f>
        <v/>
      </c>
      <c r="K203" s="282">
        <f t="shared" si="2"/>
        <v>10</v>
      </c>
      <c r="L203" s="282">
        <f>IF($E203="Not Scored", "N/A",IF(AND($D203='Auto Responses'!$J$27,$H203=""),"N/A",IF(AND($D203='Auto Responses'!$J$27,$H203='Auto Responses'!$J$7),1,IF(AND($D203='Auto Responses'!$J$27,$H203='Auto Responses'!$J$8),0,IF(OR($F203=$G203,$H203='Auto Responses'!$J$7),1,0)))))</f>
        <v>0</v>
      </c>
      <c r="M203" s="282" t="str">
        <f>VLOOKUP($A203,'Institution Evaluation'!$A$56:$K$346,10,0)&amp;""</f>
        <v/>
      </c>
      <c r="N203" s="282">
        <f t="shared" si="3"/>
        <v>0</v>
      </c>
      <c r="O203" s="282" t="str">
        <f t="shared" si="25"/>
        <v>N/A</v>
      </c>
      <c r="P203" s="282" t="str">
        <f t="shared" si="5"/>
        <v>N/A</v>
      </c>
      <c r="Q203" s="282">
        <f t="shared" si="6"/>
        <v>0</v>
      </c>
      <c r="R203" s="282">
        <f t="shared" si="10"/>
        <v>0</v>
      </c>
      <c r="S203" s="282">
        <f t="shared" si="7"/>
        <v>0</v>
      </c>
      <c r="T203" s="282">
        <f t="shared" si="8"/>
        <v>0</v>
      </c>
      <c r="U203" s="282">
        <f t="shared" si="11"/>
        <v>60</v>
      </c>
      <c r="V203" s="282">
        <f t="shared" si="9"/>
        <v>0</v>
      </c>
      <c r="W203" s="61"/>
      <c r="X203" s="61"/>
      <c r="Y203" s="61"/>
      <c r="Z203" s="61"/>
    </row>
    <row r="204" ht="15.75" customHeight="1">
      <c r="A204" s="282" t="str">
        <f>Questions!$A204</f>
        <v>HIPA-18</v>
      </c>
      <c r="B204" s="282" t="str">
        <f t="shared" si="1"/>
        <v>HIPA</v>
      </c>
      <c r="C204" s="282" t="str">
        <f>VLOOKUP($A204,Questions!$A$3:$L$333,2,0)&amp;""</f>
        <v>Does your application support varying levels of access to records based on user ID?</v>
      </c>
      <c r="D204" s="282" t="str">
        <f>VLOOKUP($A204,Questions!$A$3:$L$333,11,0)&amp;""</f>
        <v/>
      </c>
      <c r="E204" s="282" t="str">
        <f>VLOOKUP($A204,Questions!$A$3:$L$333,12,0)&amp;""</f>
        <v>Case-specific</v>
      </c>
      <c r="F204" s="282" t="str">
        <f>VLOOKUP($A204,'Institution Evaluation'!$A$56:$K$346,3,0)&amp;""</f>
        <v/>
      </c>
      <c r="G204" s="282" t="str">
        <f>VLOOKUP($A204,'Institution Evaluation'!$A$56:$K$346,7,0)&amp;""</f>
        <v>No</v>
      </c>
      <c r="H204" s="282" t="str">
        <f>VLOOKUP($A204,'Institution Evaluation'!$A$56:$K$346,8,0)&amp;""</f>
        <v/>
      </c>
      <c r="I204" s="282" t="str">
        <f>VLOOKUP($A204,'Institution Evaluation'!$A$56:$K$346,9,0)&amp;""</f>
        <v>Standard Importance</v>
      </c>
      <c r="J204" s="282" t="str">
        <f>VLOOKUP($A204,'Institution Evaluation'!$A$56:$K$346,10,0)&amp;""</f>
        <v/>
      </c>
      <c r="K204" s="282">
        <f t="shared" si="2"/>
        <v>10</v>
      </c>
      <c r="L204" s="282">
        <f>IF($E204="Not Scored", "N/A",IF(AND($D204='Auto Responses'!$J$27,$H204=""),"N/A",IF(AND($D204='Auto Responses'!$J$27,$H204='Auto Responses'!$J$7),1,IF(AND($D204='Auto Responses'!$J$27,$H204='Auto Responses'!$J$8),0,IF(OR($F204=$G204,$H204='Auto Responses'!$J$7),1,0)))))</f>
        <v>0</v>
      </c>
      <c r="M204" s="282" t="str">
        <f>VLOOKUP($A204,'Institution Evaluation'!$A$56:$K$346,10,0)&amp;""</f>
        <v/>
      </c>
      <c r="N204" s="282">
        <f t="shared" si="3"/>
        <v>0</v>
      </c>
      <c r="O204" s="282" t="str">
        <f t="shared" si="25"/>
        <v>N/A</v>
      </c>
      <c r="P204" s="282" t="str">
        <f t="shared" si="5"/>
        <v>N/A</v>
      </c>
      <c r="Q204" s="282">
        <f t="shared" si="6"/>
        <v>0</v>
      </c>
      <c r="R204" s="282">
        <f t="shared" si="10"/>
        <v>0</v>
      </c>
      <c r="S204" s="282">
        <f t="shared" si="7"/>
        <v>0</v>
      </c>
      <c r="T204" s="282">
        <f t="shared" si="8"/>
        <v>0</v>
      </c>
      <c r="U204" s="282">
        <f t="shared" si="11"/>
        <v>60</v>
      </c>
      <c r="V204" s="282">
        <f t="shared" si="9"/>
        <v>0</v>
      </c>
      <c r="W204" s="61"/>
      <c r="X204" s="61"/>
      <c r="Y204" s="61"/>
      <c r="Z204" s="61"/>
    </row>
    <row r="205" ht="15.75" customHeight="1">
      <c r="A205" s="282" t="str">
        <f>Questions!$A205</f>
        <v>HIPA-19</v>
      </c>
      <c r="B205" s="282" t="str">
        <f t="shared" si="1"/>
        <v>HIPA</v>
      </c>
      <c r="C205" s="282" t="str">
        <f>VLOOKUP($A205,Questions!$A$3:$L$333,2,0)&amp;""</f>
        <v>Is there a limit to the number of groups to which a user can be assigned?</v>
      </c>
      <c r="D205" s="282" t="str">
        <f>VLOOKUP($A205,Questions!$A$3:$L$333,11,0)&amp;""</f>
        <v/>
      </c>
      <c r="E205" s="282" t="str">
        <f>VLOOKUP($A205,Questions!$A$3:$L$333,12,0)&amp;""</f>
        <v>Case-specific</v>
      </c>
      <c r="F205" s="282" t="str">
        <f>VLOOKUP($A205,'Institution Evaluation'!$A$56:$K$346,3,0)&amp;""</f>
        <v/>
      </c>
      <c r="G205" s="282" t="str">
        <f>VLOOKUP($A205,'Institution Evaluation'!$A$56:$K$346,7,0)&amp;""</f>
        <v>Yes</v>
      </c>
      <c r="H205" s="282" t="str">
        <f>VLOOKUP($A205,'Institution Evaluation'!$A$56:$K$346,8,0)&amp;""</f>
        <v/>
      </c>
      <c r="I205" s="282" t="str">
        <f>VLOOKUP($A205,'Institution Evaluation'!$A$56:$K$346,9,0)&amp;""</f>
        <v>Standard Importance</v>
      </c>
      <c r="J205" s="282" t="str">
        <f>VLOOKUP($A205,'Institution Evaluation'!$A$56:$K$346,10,0)&amp;""</f>
        <v/>
      </c>
      <c r="K205" s="282">
        <f t="shared" si="2"/>
        <v>10</v>
      </c>
      <c r="L205" s="282">
        <f>IF($E205="Not Scored", "N/A",IF(AND($D205='Auto Responses'!$J$27,$H205=""),"N/A",IF(AND($D205='Auto Responses'!$J$27,$H205='Auto Responses'!$J$7),1,IF(AND($D205='Auto Responses'!$J$27,$H205='Auto Responses'!$J$8),0,IF(OR($F205=$G205,$H205='Auto Responses'!$J$7),1,0)))))</f>
        <v>0</v>
      </c>
      <c r="M205" s="282" t="str">
        <f>VLOOKUP($A205,'Institution Evaluation'!$A$56:$K$346,10,0)&amp;""</f>
        <v/>
      </c>
      <c r="N205" s="282">
        <f t="shared" si="3"/>
        <v>0</v>
      </c>
      <c r="O205" s="282" t="str">
        <f t="shared" si="25"/>
        <v>N/A</v>
      </c>
      <c r="P205" s="282" t="str">
        <f t="shared" si="5"/>
        <v>N/A</v>
      </c>
      <c r="Q205" s="282">
        <f t="shared" si="6"/>
        <v>0</v>
      </c>
      <c r="R205" s="282">
        <f t="shared" si="10"/>
        <v>0</v>
      </c>
      <c r="S205" s="282">
        <f t="shared" si="7"/>
        <v>0</v>
      </c>
      <c r="T205" s="282">
        <f t="shared" si="8"/>
        <v>0</v>
      </c>
      <c r="U205" s="282">
        <f t="shared" si="11"/>
        <v>60</v>
      </c>
      <c r="V205" s="282">
        <f t="shared" si="9"/>
        <v>0</v>
      </c>
      <c r="W205" s="61"/>
      <c r="X205" s="61"/>
      <c r="Y205" s="61"/>
      <c r="Z205" s="61"/>
    </row>
    <row r="206" ht="15.75" customHeight="1">
      <c r="A206" s="282" t="str">
        <f>Questions!$A206</f>
        <v>HIPA-20</v>
      </c>
      <c r="B206" s="282" t="str">
        <f t="shared" si="1"/>
        <v>HIPA</v>
      </c>
      <c r="C206" s="282" t="str">
        <f>VLOOKUP($A206,Questions!$A$3:$L$333,2,0)&amp;""</f>
        <v>Do accounts used for solution provider-supplied remote support abide by the same authentication policies and access logging as the rest of the system?</v>
      </c>
      <c r="D206" s="282" t="str">
        <f>VLOOKUP($A206,Questions!$A$3:$L$333,11,0)&amp;""</f>
        <v/>
      </c>
      <c r="E206" s="282" t="str">
        <f>VLOOKUP($A206,Questions!$A$3:$L$333,12,0)&amp;""</f>
        <v>Case-specific</v>
      </c>
      <c r="F206" s="282" t="str">
        <f>VLOOKUP($A206,'Institution Evaluation'!$A$56:$K$346,3,0)&amp;""</f>
        <v/>
      </c>
      <c r="G206" s="282" t="str">
        <f>VLOOKUP($A206,'Institution Evaluation'!$A$56:$K$346,7,0)&amp;""</f>
        <v>Yes</v>
      </c>
      <c r="H206" s="282" t="str">
        <f>VLOOKUP($A206,'Institution Evaluation'!$A$56:$K$346,8,0)&amp;""</f>
        <v/>
      </c>
      <c r="I206" s="282" t="str">
        <f>VLOOKUP($A206,'Institution Evaluation'!$A$56:$K$346,9,0)&amp;""</f>
        <v>Standard Importance</v>
      </c>
      <c r="J206" s="282" t="str">
        <f>VLOOKUP($A206,'Institution Evaluation'!$A$56:$K$346,10,0)&amp;""</f>
        <v/>
      </c>
      <c r="K206" s="282">
        <f t="shared" si="2"/>
        <v>10</v>
      </c>
      <c r="L206" s="282">
        <f>IF($E206="Not Scored", "N/A",IF(AND($D206='Auto Responses'!$J$27,$H206=""),"N/A",IF(AND($D206='Auto Responses'!$J$27,$H206='Auto Responses'!$J$7),1,IF(AND($D206='Auto Responses'!$J$27,$H206='Auto Responses'!$J$8),0,IF(OR($F206=$G206,$H206='Auto Responses'!$J$7),1,0)))))</f>
        <v>0</v>
      </c>
      <c r="M206" s="282" t="str">
        <f>VLOOKUP($A206,'Institution Evaluation'!$A$56:$K$346,10,0)&amp;""</f>
        <v/>
      </c>
      <c r="N206" s="282">
        <f t="shared" si="3"/>
        <v>0</v>
      </c>
      <c r="O206" s="282" t="str">
        <f t="shared" si="25"/>
        <v>N/A</v>
      </c>
      <c r="P206" s="282" t="str">
        <f t="shared" si="5"/>
        <v>N/A</v>
      </c>
      <c r="Q206" s="282">
        <f t="shared" si="6"/>
        <v>0</v>
      </c>
      <c r="R206" s="282">
        <f t="shared" si="10"/>
        <v>0</v>
      </c>
      <c r="S206" s="282">
        <f t="shared" si="7"/>
        <v>0</v>
      </c>
      <c r="T206" s="282">
        <f t="shared" si="8"/>
        <v>0</v>
      </c>
      <c r="U206" s="282">
        <f t="shared" si="11"/>
        <v>60</v>
      </c>
      <c r="V206" s="282">
        <f t="shared" si="9"/>
        <v>0</v>
      </c>
      <c r="W206" s="61"/>
      <c r="X206" s="61"/>
      <c r="Y206" s="61"/>
      <c r="Z206" s="61"/>
    </row>
    <row r="207" ht="15.75" customHeight="1">
      <c r="A207" s="282" t="str">
        <f>Questions!$A207</f>
        <v>HIPA-21</v>
      </c>
      <c r="B207" s="282" t="str">
        <f t="shared" si="1"/>
        <v>HIPA</v>
      </c>
      <c r="C207" s="282" t="str">
        <f>VLOOKUP($A207,Questions!$A$3:$L$333,2,0)&amp;""</f>
        <v>Does the application log record access including specific user, date/time of access, and originating IP or device?</v>
      </c>
      <c r="D207" s="282" t="str">
        <f>VLOOKUP($A207,Questions!$A$3:$L$333,11,0)&amp;""</f>
        <v/>
      </c>
      <c r="E207" s="282" t="str">
        <f>VLOOKUP($A207,Questions!$A$3:$L$333,12,0)&amp;""</f>
        <v>Case-specific</v>
      </c>
      <c r="F207" s="282" t="str">
        <f>VLOOKUP($A207,'Institution Evaluation'!$A$56:$K$346,3,0)&amp;""</f>
        <v/>
      </c>
      <c r="G207" s="282" t="str">
        <f>VLOOKUP($A207,'Institution Evaluation'!$A$56:$K$346,7,0)&amp;""</f>
        <v>Yes</v>
      </c>
      <c r="H207" s="282" t="str">
        <f>VLOOKUP($A207,'Institution Evaluation'!$A$56:$K$346,8,0)&amp;""</f>
        <v/>
      </c>
      <c r="I207" s="282" t="str">
        <f>VLOOKUP($A207,'Institution Evaluation'!$A$56:$K$346,9,0)&amp;""</f>
        <v>Standard Importance</v>
      </c>
      <c r="J207" s="282" t="str">
        <f>VLOOKUP($A207,'Institution Evaluation'!$A$56:$K$346,10,0)&amp;""</f>
        <v/>
      </c>
      <c r="K207" s="282">
        <f t="shared" si="2"/>
        <v>10</v>
      </c>
      <c r="L207" s="282">
        <f>IF($E207="Not Scored", "N/A",IF(AND($D207='Auto Responses'!$J$27,$H207=""),"N/A",IF(AND($D207='Auto Responses'!$J$27,$H207='Auto Responses'!$J$7),1,IF(AND($D207='Auto Responses'!$J$27,$H207='Auto Responses'!$J$8),0,IF(OR($F207=$G207,$H207='Auto Responses'!$J$7),1,0)))))</f>
        <v>0</v>
      </c>
      <c r="M207" s="282" t="str">
        <f>VLOOKUP($A207,'Institution Evaluation'!$A$56:$K$346,10,0)&amp;""</f>
        <v/>
      </c>
      <c r="N207" s="282">
        <f t="shared" si="3"/>
        <v>0</v>
      </c>
      <c r="O207" s="282" t="str">
        <f t="shared" si="25"/>
        <v>N/A</v>
      </c>
      <c r="P207" s="282" t="str">
        <f t="shared" si="5"/>
        <v>N/A</v>
      </c>
      <c r="Q207" s="282">
        <f t="shared" si="6"/>
        <v>0</v>
      </c>
      <c r="R207" s="282">
        <f t="shared" si="10"/>
        <v>0</v>
      </c>
      <c r="S207" s="282">
        <f t="shared" si="7"/>
        <v>0</v>
      </c>
      <c r="T207" s="282">
        <f t="shared" si="8"/>
        <v>0</v>
      </c>
      <c r="U207" s="282">
        <f t="shared" si="11"/>
        <v>60</v>
      </c>
      <c r="V207" s="282">
        <f t="shared" si="9"/>
        <v>0</v>
      </c>
      <c r="W207" s="61"/>
      <c r="X207" s="61"/>
      <c r="Y207" s="61"/>
      <c r="Z207" s="61"/>
    </row>
    <row r="208" ht="15.75" customHeight="1">
      <c r="A208" s="282" t="str">
        <f>Questions!$A208</f>
        <v>HIPA-22</v>
      </c>
      <c r="B208" s="282" t="str">
        <f t="shared" si="1"/>
        <v>HIPA</v>
      </c>
      <c r="C208" s="282" t="str">
        <f>VLOOKUP($A208,Questions!$A$3:$L$333,2,0)&amp;""</f>
        <v>Does the application log administrative activity, such as user account access changes and password changes, including specific user, date/time of changes, and originating IP or device?</v>
      </c>
      <c r="D208" s="282" t="str">
        <f>VLOOKUP($A208,Questions!$A$3:$L$333,11,0)&amp;""</f>
        <v/>
      </c>
      <c r="E208" s="282" t="str">
        <f>VLOOKUP($A208,Questions!$A$3:$L$333,12,0)&amp;""</f>
        <v>Case-specific</v>
      </c>
      <c r="F208" s="282" t="str">
        <f>VLOOKUP($A208,'Institution Evaluation'!$A$56:$K$346,3,0)&amp;""</f>
        <v/>
      </c>
      <c r="G208" s="282" t="str">
        <f>VLOOKUP($A208,'Institution Evaluation'!$A$56:$K$346,7,0)&amp;""</f>
        <v>Yes</v>
      </c>
      <c r="H208" s="282" t="str">
        <f>VLOOKUP($A208,'Institution Evaluation'!$A$56:$K$346,8,0)&amp;""</f>
        <v/>
      </c>
      <c r="I208" s="282" t="str">
        <f>VLOOKUP($A208,'Institution Evaluation'!$A$56:$K$346,9,0)&amp;""</f>
        <v>Standard Importance</v>
      </c>
      <c r="J208" s="282" t="str">
        <f>VLOOKUP($A208,'Institution Evaluation'!$A$56:$K$346,10,0)&amp;""</f>
        <v/>
      </c>
      <c r="K208" s="282">
        <f t="shared" si="2"/>
        <v>10</v>
      </c>
      <c r="L208" s="282">
        <f>IF($E208="Not Scored", "N/A",IF(AND($D208='Auto Responses'!$J$27,$H208=""),"N/A",IF(AND($D208='Auto Responses'!$J$27,$H208='Auto Responses'!$J$7),1,IF(AND($D208='Auto Responses'!$J$27,$H208='Auto Responses'!$J$8),0,IF(OR($F208=$G208,$H208='Auto Responses'!$J$7),1,0)))))</f>
        <v>0</v>
      </c>
      <c r="M208" s="282" t="str">
        <f>VLOOKUP($A208,'Institution Evaluation'!$A$56:$K$346,10,0)&amp;""</f>
        <v/>
      </c>
      <c r="N208" s="282">
        <f t="shared" si="3"/>
        <v>0</v>
      </c>
      <c r="O208" s="282" t="str">
        <f t="shared" si="25"/>
        <v>N/A</v>
      </c>
      <c r="P208" s="282" t="str">
        <f t="shared" si="5"/>
        <v>N/A</v>
      </c>
      <c r="Q208" s="282">
        <f t="shared" si="6"/>
        <v>0</v>
      </c>
      <c r="R208" s="282">
        <f t="shared" si="10"/>
        <v>0</v>
      </c>
      <c r="S208" s="282">
        <f t="shared" si="7"/>
        <v>0</v>
      </c>
      <c r="T208" s="282">
        <f t="shared" si="8"/>
        <v>0</v>
      </c>
      <c r="U208" s="282">
        <f t="shared" si="11"/>
        <v>60</v>
      </c>
      <c r="V208" s="282">
        <f t="shared" si="9"/>
        <v>0</v>
      </c>
      <c r="W208" s="61"/>
      <c r="X208" s="61"/>
      <c r="Y208" s="61"/>
      <c r="Z208" s="61"/>
    </row>
    <row r="209" ht="15.75" customHeight="1">
      <c r="A209" s="282" t="str">
        <f>Questions!$A209</f>
        <v>HIPA-23</v>
      </c>
      <c r="B209" s="282" t="str">
        <f t="shared" si="1"/>
        <v>HIPA</v>
      </c>
      <c r="C209" s="282" t="str">
        <f>VLOOKUP($A209,Questions!$A$3:$L$333,2,0)&amp;""</f>
        <v>Do you retain logs for at least as long as required by HIPAA regulations?</v>
      </c>
      <c r="D209" s="282" t="str">
        <f>VLOOKUP($A209,Questions!$A$3:$L$333,11,0)&amp;""</f>
        <v/>
      </c>
      <c r="E209" s="282" t="str">
        <f>VLOOKUP($A209,Questions!$A$3:$L$333,12,0)&amp;""</f>
        <v>Case-specific</v>
      </c>
      <c r="F209" s="282" t="str">
        <f>VLOOKUP($A209,'Institution Evaluation'!$A$56:$K$346,3,0)&amp;""</f>
        <v/>
      </c>
      <c r="G209" s="282" t="str">
        <f>VLOOKUP($A209,'Institution Evaluation'!$A$56:$K$346,7,0)&amp;""</f>
        <v>Yes</v>
      </c>
      <c r="H209" s="282" t="str">
        <f>VLOOKUP($A209,'Institution Evaluation'!$A$56:$K$346,8,0)&amp;""</f>
        <v/>
      </c>
      <c r="I209" s="282" t="str">
        <f>VLOOKUP($A209,'Institution Evaluation'!$A$56:$K$346,9,0)&amp;""</f>
        <v>Standard Importance</v>
      </c>
      <c r="J209" s="282" t="str">
        <f>VLOOKUP($A209,'Institution Evaluation'!$A$56:$K$346,10,0)&amp;""</f>
        <v/>
      </c>
      <c r="K209" s="282">
        <f t="shared" si="2"/>
        <v>10</v>
      </c>
      <c r="L209" s="282">
        <f>IF($E209="Not Scored", "N/A",IF(AND($D209='Auto Responses'!$J$27,$H209=""),"N/A",IF(AND($D209='Auto Responses'!$J$27,$H209='Auto Responses'!$J$7),1,IF(AND($D209='Auto Responses'!$J$27,$H209='Auto Responses'!$J$8),0,IF(OR($F209=$G209,$H209='Auto Responses'!$J$7),1,0)))))</f>
        <v>0</v>
      </c>
      <c r="M209" s="282" t="str">
        <f>VLOOKUP($A209,'Institution Evaluation'!$A$56:$K$346,10,0)&amp;""</f>
        <v/>
      </c>
      <c r="N209" s="282">
        <f t="shared" si="3"/>
        <v>0</v>
      </c>
      <c r="O209" s="282" t="str">
        <f t="shared" si="25"/>
        <v>N/A</v>
      </c>
      <c r="P209" s="282" t="str">
        <f t="shared" si="5"/>
        <v>N/A</v>
      </c>
      <c r="Q209" s="282">
        <f t="shared" si="6"/>
        <v>0</v>
      </c>
      <c r="R209" s="282">
        <f t="shared" si="10"/>
        <v>0</v>
      </c>
      <c r="S209" s="282">
        <f t="shared" si="7"/>
        <v>0</v>
      </c>
      <c r="T209" s="282">
        <f t="shared" si="8"/>
        <v>0</v>
      </c>
      <c r="U209" s="282">
        <f t="shared" si="11"/>
        <v>60</v>
      </c>
      <c r="V209" s="282">
        <f t="shared" si="9"/>
        <v>0</v>
      </c>
      <c r="W209" s="61"/>
      <c r="X209" s="61"/>
      <c r="Y209" s="61"/>
      <c r="Z209" s="61"/>
    </row>
    <row r="210" ht="15.75" customHeight="1">
      <c r="A210" s="282" t="str">
        <f>Questions!$A210</f>
        <v>HIPA-24</v>
      </c>
      <c r="B210" s="282" t="str">
        <f t="shared" si="1"/>
        <v>HIPA</v>
      </c>
      <c r="C210" s="282" t="str">
        <f>VLOOKUP($A210,Questions!$A$3:$L$333,2,0)&amp;""</f>
        <v>Can the application logs be archived?</v>
      </c>
      <c r="D210" s="282" t="str">
        <f>VLOOKUP($A210,Questions!$A$3:$L$333,11,0)&amp;""</f>
        <v/>
      </c>
      <c r="E210" s="282" t="str">
        <f>VLOOKUP($A210,Questions!$A$3:$L$333,12,0)&amp;""</f>
        <v>Case-specific</v>
      </c>
      <c r="F210" s="282" t="str">
        <f>VLOOKUP($A210,'Institution Evaluation'!$A$56:$K$346,3,0)&amp;""</f>
        <v/>
      </c>
      <c r="G210" s="282" t="str">
        <f>VLOOKUP($A210,'Institution Evaluation'!$A$56:$K$346,7,0)&amp;""</f>
        <v>Yes</v>
      </c>
      <c r="H210" s="282" t="str">
        <f>VLOOKUP($A210,'Institution Evaluation'!$A$56:$K$346,8,0)&amp;""</f>
        <v/>
      </c>
      <c r="I210" s="282" t="str">
        <f>VLOOKUP($A210,'Institution Evaluation'!$A$56:$K$346,9,0)&amp;""</f>
        <v>Standard Importance</v>
      </c>
      <c r="J210" s="282" t="str">
        <f>VLOOKUP($A210,'Institution Evaluation'!$A$56:$K$346,10,0)&amp;""</f>
        <v/>
      </c>
      <c r="K210" s="282">
        <f t="shared" si="2"/>
        <v>10</v>
      </c>
      <c r="L210" s="282">
        <f>IF($E210="Not Scored", "N/A",IF(AND($D210='Auto Responses'!$J$27,$H210=""),"N/A",IF(AND($D210='Auto Responses'!$J$27,$H210='Auto Responses'!$J$7),1,IF(AND($D210='Auto Responses'!$J$27,$H210='Auto Responses'!$J$8),0,IF(OR($F210=$G210,$H210='Auto Responses'!$J$7),1,0)))))</f>
        <v>0</v>
      </c>
      <c r="M210" s="282" t="str">
        <f>VLOOKUP($A210,'Institution Evaluation'!$A$56:$K$346,10,0)&amp;""</f>
        <v/>
      </c>
      <c r="N210" s="282">
        <f t="shared" si="3"/>
        <v>0</v>
      </c>
      <c r="O210" s="282" t="str">
        <f t="shared" si="25"/>
        <v>N/A</v>
      </c>
      <c r="P210" s="282" t="str">
        <f t="shared" si="5"/>
        <v>N/A</v>
      </c>
      <c r="Q210" s="282">
        <f t="shared" si="6"/>
        <v>0</v>
      </c>
      <c r="R210" s="282">
        <f t="shared" si="10"/>
        <v>0</v>
      </c>
      <c r="S210" s="282">
        <f t="shared" si="7"/>
        <v>0</v>
      </c>
      <c r="T210" s="282">
        <f t="shared" si="8"/>
        <v>0</v>
      </c>
      <c r="U210" s="282">
        <f t="shared" si="11"/>
        <v>60</v>
      </c>
      <c r="V210" s="282">
        <f t="shared" si="9"/>
        <v>0</v>
      </c>
      <c r="W210" s="61"/>
      <c r="X210" s="61"/>
      <c r="Y210" s="61"/>
      <c r="Z210" s="61"/>
    </row>
    <row r="211" ht="15.75" customHeight="1">
      <c r="A211" s="282" t="str">
        <f>Questions!$A211</f>
        <v>HIPA-25</v>
      </c>
      <c r="B211" s="282" t="str">
        <f t="shared" si="1"/>
        <v>HIPA</v>
      </c>
      <c r="C211" s="282" t="str">
        <f>VLOOKUP($A211,Questions!$A$3:$L$333,2,0)&amp;""</f>
        <v>Can the application logs be saved externally?</v>
      </c>
      <c r="D211" s="282" t="str">
        <f>VLOOKUP($A211,Questions!$A$3:$L$333,11,0)&amp;""</f>
        <v/>
      </c>
      <c r="E211" s="282" t="str">
        <f>VLOOKUP($A211,Questions!$A$3:$L$333,12,0)&amp;""</f>
        <v>Case-specific</v>
      </c>
      <c r="F211" s="282" t="str">
        <f>VLOOKUP($A211,'Institution Evaluation'!$A$56:$K$346,3,0)&amp;""</f>
        <v/>
      </c>
      <c r="G211" s="282" t="str">
        <f>VLOOKUP($A211,'Institution Evaluation'!$A$56:$K$346,7,0)&amp;""</f>
        <v>Yes</v>
      </c>
      <c r="H211" s="282" t="str">
        <f>VLOOKUP($A211,'Institution Evaluation'!$A$56:$K$346,8,0)&amp;""</f>
        <v/>
      </c>
      <c r="I211" s="282" t="str">
        <f>VLOOKUP($A211,'Institution Evaluation'!$A$56:$K$346,9,0)&amp;""</f>
        <v>Standard Importance</v>
      </c>
      <c r="J211" s="282" t="str">
        <f>VLOOKUP($A211,'Institution Evaluation'!$A$56:$K$346,10,0)&amp;""</f>
        <v/>
      </c>
      <c r="K211" s="282">
        <f t="shared" si="2"/>
        <v>10</v>
      </c>
      <c r="L211" s="282">
        <f>IF($E211="Not Scored", "N/A",IF(AND($D211='Auto Responses'!$J$27,$H211=""),"N/A",IF(AND($D211='Auto Responses'!$J$27,$H211='Auto Responses'!$J$7),1,IF(AND($D211='Auto Responses'!$J$27,$H211='Auto Responses'!$J$8),0,IF(OR($F211=$G211,$H211='Auto Responses'!$J$7),1,0)))))</f>
        <v>0</v>
      </c>
      <c r="M211" s="282" t="str">
        <f>VLOOKUP($A211,'Institution Evaluation'!$A$56:$K$346,10,0)&amp;""</f>
        <v/>
      </c>
      <c r="N211" s="282">
        <f t="shared" si="3"/>
        <v>0</v>
      </c>
      <c r="O211" s="282" t="str">
        <f t="shared" si="25"/>
        <v>N/A</v>
      </c>
      <c r="P211" s="282" t="str">
        <f t="shared" si="5"/>
        <v>N/A</v>
      </c>
      <c r="Q211" s="282">
        <f t="shared" si="6"/>
        <v>0</v>
      </c>
      <c r="R211" s="282">
        <f t="shared" si="10"/>
        <v>0</v>
      </c>
      <c r="S211" s="282">
        <f t="shared" si="7"/>
        <v>0</v>
      </c>
      <c r="T211" s="282">
        <f t="shared" si="8"/>
        <v>0</v>
      </c>
      <c r="U211" s="282">
        <f t="shared" si="11"/>
        <v>60</v>
      </c>
      <c r="V211" s="282">
        <f t="shared" si="9"/>
        <v>0</v>
      </c>
      <c r="W211" s="61"/>
      <c r="X211" s="61"/>
      <c r="Y211" s="61"/>
      <c r="Z211" s="61"/>
    </row>
    <row r="212" ht="15.75" customHeight="1">
      <c r="A212" s="282" t="str">
        <f>Questions!$A212</f>
        <v>HIPA-26</v>
      </c>
      <c r="B212" s="282" t="str">
        <f t="shared" si="1"/>
        <v>HIPA</v>
      </c>
      <c r="C212" s="282" t="str">
        <f>VLOOKUP($A212,Questions!$A$3:$L$333,2,0)&amp;""</f>
        <v>Do you have a disaster recovery plan and emergency mode operation plan?</v>
      </c>
      <c r="D212" s="282" t="str">
        <f>VLOOKUP($A212,Questions!$A$3:$L$333,11,0)&amp;""</f>
        <v/>
      </c>
      <c r="E212" s="282" t="str">
        <f>VLOOKUP($A212,Questions!$A$3:$L$333,12,0)&amp;""</f>
        <v>Case-specific</v>
      </c>
      <c r="F212" s="282" t="str">
        <f>VLOOKUP($A212,'Institution Evaluation'!$A$56:$K$346,3,0)&amp;""</f>
        <v/>
      </c>
      <c r="G212" s="282" t="str">
        <f>VLOOKUP($A212,'Institution Evaluation'!$A$56:$K$346,7,0)&amp;""</f>
        <v>Yes</v>
      </c>
      <c r="H212" s="282" t="str">
        <f>VLOOKUP($A212,'Institution Evaluation'!$A$56:$K$346,8,0)&amp;""</f>
        <v/>
      </c>
      <c r="I212" s="282" t="str">
        <f>VLOOKUP($A212,'Institution Evaluation'!$A$56:$K$346,9,0)&amp;""</f>
        <v>Standard Importance</v>
      </c>
      <c r="J212" s="282" t="str">
        <f>VLOOKUP($A212,'Institution Evaluation'!$A$56:$K$346,10,0)&amp;""</f>
        <v/>
      </c>
      <c r="K212" s="282">
        <f t="shared" si="2"/>
        <v>10</v>
      </c>
      <c r="L212" s="282">
        <f>IF($E212="Not Scored", "N/A",IF(AND($D212='Auto Responses'!$J$27,$H212=""),"N/A",IF(AND($D212='Auto Responses'!$J$27,$H212='Auto Responses'!$J$7),1,IF(AND($D212='Auto Responses'!$J$27,$H212='Auto Responses'!$J$8),0,IF(OR($F212=$G212,$H212='Auto Responses'!$J$7),1,0)))))</f>
        <v>0</v>
      </c>
      <c r="M212" s="282" t="str">
        <f>VLOOKUP($A212,'Institution Evaluation'!$A$56:$K$346,10,0)&amp;""</f>
        <v/>
      </c>
      <c r="N212" s="282">
        <f t="shared" si="3"/>
        <v>0</v>
      </c>
      <c r="O212" s="282" t="str">
        <f t="shared" si="25"/>
        <v>N/A</v>
      </c>
      <c r="P212" s="282" t="str">
        <f t="shared" si="5"/>
        <v>N/A</v>
      </c>
      <c r="Q212" s="282">
        <f t="shared" si="6"/>
        <v>0</v>
      </c>
      <c r="R212" s="282">
        <f t="shared" si="10"/>
        <v>0</v>
      </c>
      <c r="S212" s="282">
        <f t="shared" si="7"/>
        <v>0</v>
      </c>
      <c r="T212" s="282">
        <f t="shared" si="8"/>
        <v>0</v>
      </c>
      <c r="U212" s="282">
        <f t="shared" si="11"/>
        <v>60</v>
      </c>
      <c r="V212" s="282">
        <f t="shared" si="9"/>
        <v>0</v>
      </c>
      <c r="W212" s="61"/>
      <c r="X212" s="61"/>
      <c r="Y212" s="61"/>
      <c r="Z212" s="61"/>
    </row>
    <row r="213" ht="15.75" customHeight="1">
      <c r="A213" s="282" t="str">
        <f>Questions!$A213</f>
        <v>HIPA-27</v>
      </c>
      <c r="B213" s="282" t="str">
        <f t="shared" si="1"/>
        <v>HIPA</v>
      </c>
      <c r="C213" s="282" t="str">
        <f>VLOOKUP($A213,Questions!$A$3:$L$333,2,0)&amp;""</f>
        <v>Can you provide a HIPAA compliance attestation document?</v>
      </c>
      <c r="D213" s="282" t="str">
        <f>VLOOKUP($A213,Questions!$A$3:$L$333,11,0)&amp;""</f>
        <v/>
      </c>
      <c r="E213" s="282" t="str">
        <f>VLOOKUP($A213,Questions!$A$3:$L$333,12,0)&amp;""</f>
        <v>Case-specific</v>
      </c>
      <c r="F213" s="282" t="str">
        <f>VLOOKUP($A213,'Institution Evaluation'!$A$56:$K$346,3,0)&amp;""</f>
        <v/>
      </c>
      <c r="G213" s="282" t="str">
        <f>VLOOKUP($A213,'Institution Evaluation'!$A$56:$K$346,7,0)&amp;""</f>
        <v>Yes</v>
      </c>
      <c r="H213" s="282" t="str">
        <f>VLOOKUP($A213,'Institution Evaluation'!$A$56:$K$346,8,0)&amp;""</f>
        <v/>
      </c>
      <c r="I213" s="282" t="str">
        <f>VLOOKUP($A213,'Institution Evaluation'!$A$56:$K$346,9,0)&amp;""</f>
        <v>Standard Importance</v>
      </c>
      <c r="J213" s="282" t="str">
        <f>VLOOKUP($A213,'Institution Evaluation'!$A$56:$K$346,10,0)&amp;""</f>
        <v/>
      </c>
      <c r="K213" s="282">
        <f t="shared" si="2"/>
        <v>10</v>
      </c>
      <c r="L213" s="282">
        <f>IF($E213="Not Scored", "N/A",IF(AND($D213='Auto Responses'!$J$27,$H213=""),"N/A",IF(AND($D213='Auto Responses'!$J$27,$H213='Auto Responses'!$J$7),1,IF(AND($D213='Auto Responses'!$J$27,$H213='Auto Responses'!$J$8),0,IF(OR($F213=$G213,$H213='Auto Responses'!$J$7),1,0)))))</f>
        <v>0</v>
      </c>
      <c r="M213" s="282" t="str">
        <f>VLOOKUP($A213,'Institution Evaluation'!$A$56:$K$346,10,0)&amp;""</f>
        <v/>
      </c>
      <c r="N213" s="282">
        <f t="shared" si="3"/>
        <v>0</v>
      </c>
      <c r="O213" s="282" t="str">
        <f t="shared" si="25"/>
        <v>N/A</v>
      </c>
      <c r="P213" s="282" t="str">
        <f t="shared" si="5"/>
        <v>N/A</v>
      </c>
      <c r="Q213" s="282">
        <f t="shared" si="6"/>
        <v>0</v>
      </c>
      <c r="R213" s="282">
        <f t="shared" si="10"/>
        <v>0</v>
      </c>
      <c r="S213" s="282">
        <f t="shared" si="7"/>
        <v>0</v>
      </c>
      <c r="T213" s="282">
        <f t="shared" si="8"/>
        <v>0</v>
      </c>
      <c r="U213" s="282">
        <f t="shared" si="11"/>
        <v>60</v>
      </c>
      <c r="V213" s="282">
        <f t="shared" si="9"/>
        <v>0</v>
      </c>
      <c r="W213" s="61"/>
      <c r="X213" s="61"/>
      <c r="Y213" s="61"/>
      <c r="Z213" s="61"/>
    </row>
    <row r="214" ht="15.75" customHeight="1">
      <c r="A214" s="282" t="str">
        <f>Questions!$A214</f>
        <v>HIPA-28</v>
      </c>
      <c r="B214" s="282" t="str">
        <f t="shared" si="1"/>
        <v>HIPA</v>
      </c>
      <c r="C214" s="282" t="str">
        <f>VLOOKUP($A214,Questions!$A$3:$L$333,2,0)&amp;""</f>
        <v>Are you willing to enter into a Business Associate Agreement (BAA)?</v>
      </c>
      <c r="D214" s="282" t="str">
        <f>VLOOKUP($A214,Questions!$A$3:$L$333,11,0)&amp;""</f>
        <v/>
      </c>
      <c r="E214" s="282" t="str">
        <f>VLOOKUP($A214,Questions!$A$3:$L$333,12,0)&amp;""</f>
        <v>Case-specific</v>
      </c>
      <c r="F214" s="282" t="str">
        <f>VLOOKUP($A214,'Institution Evaluation'!$A$56:$K$346,3,0)&amp;""</f>
        <v/>
      </c>
      <c r="G214" s="282" t="str">
        <f>VLOOKUP($A214,'Institution Evaluation'!$A$56:$K$346,7,0)&amp;""</f>
        <v>Yes</v>
      </c>
      <c r="H214" s="282" t="str">
        <f>VLOOKUP($A214,'Institution Evaluation'!$A$56:$K$346,8,0)&amp;""</f>
        <v/>
      </c>
      <c r="I214" s="282" t="str">
        <f>VLOOKUP($A214,'Institution Evaluation'!$A$56:$K$346,9,0)&amp;""</f>
        <v>Standard Importance</v>
      </c>
      <c r="J214" s="282" t="str">
        <f>VLOOKUP($A214,'Institution Evaluation'!$A$56:$K$346,10,0)&amp;""</f>
        <v/>
      </c>
      <c r="K214" s="282">
        <f t="shared" si="2"/>
        <v>10</v>
      </c>
      <c r="L214" s="282">
        <f>IF($E214="Not Scored", "N/A",IF(AND($D214='Auto Responses'!$J$27,$H214=""),"N/A",IF(AND($D214='Auto Responses'!$J$27,$H214='Auto Responses'!$J$7),1,IF(AND($D214='Auto Responses'!$J$27,$H214='Auto Responses'!$J$8),0,IF(OR($F214=$G214,$H214='Auto Responses'!$J$7),1,0)))))</f>
        <v>0</v>
      </c>
      <c r="M214" s="282" t="str">
        <f>VLOOKUP($A214,'Institution Evaluation'!$A$56:$K$346,10,0)&amp;""</f>
        <v/>
      </c>
      <c r="N214" s="282">
        <f t="shared" si="3"/>
        <v>0</v>
      </c>
      <c r="O214" s="282" t="str">
        <f t="shared" si="25"/>
        <v>N/A</v>
      </c>
      <c r="P214" s="282" t="str">
        <f t="shared" si="5"/>
        <v>N/A</v>
      </c>
      <c r="Q214" s="282">
        <f t="shared" si="6"/>
        <v>0</v>
      </c>
      <c r="R214" s="282">
        <f t="shared" si="10"/>
        <v>0</v>
      </c>
      <c r="S214" s="282">
        <f t="shared" si="7"/>
        <v>0</v>
      </c>
      <c r="T214" s="282">
        <f t="shared" si="8"/>
        <v>0</v>
      </c>
      <c r="U214" s="282">
        <f t="shared" si="11"/>
        <v>60</v>
      </c>
      <c r="V214" s="282">
        <f t="shared" si="9"/>
        <v>0</v>
      </c>
      <c r="W214" s="61"/>
      <c r="X214" s="61"/>
      <c r="Y214" s="61"/>
      <c r="Z214" s="61"/>
    </row>
    <row r="215" ht="15.75" customHeight="1">
      <c r="A215" s="282" t="str">
        <f>Questions!$A215</f>
        <v>HIPA-29</v>
      </c>
      <c r="B215" s="282" t="str">
        <f t="shared" si="1"/>
        <v>HIPA</v>
      </c>
      <c r="C215" s="282" t="str">
        <f>VLOOKUP($A215,Questions!$A$3:$L$333,2,0)&amp;""</f>
        <v>Do your data backup and retention policies and practices meet HIPAA requirements?</v>
      </c>
      <c r="D215" s="282" t="str">
        <f>VLOOKUP($A215,Questions!$A$3:$L$333,11,0)&amp;""</f>
        <v/>
      </c>
      <c r="E215" s="282" t="str">
        <f>VLOOKUP($A215,Questions!$A$3:$L$333,12,0)&amp;""</f>
        <v>Case-specific</v>
      </c>
      <c r="F215" s="282" t="str">
        <f>VLOOKUP($A215,'Institution Evaluation'!$A$56:$K$346,3,0)&amp;""</f>
        <v/>
      </c>
      <c r="G215" s="282" t="str">
        <f>VLOOKUP($A215,'Institution Evaluation'!$A$56:$K$346,7,0)&amp;""</f>
        <v>Yes</v>
      </c>
      <c r="H215" s="282" t="str">
        <f>VLOOKUP($A215,'Institution Evaluation'!$A$56:$K$346,8,0)&amp;""</f>
        <v/>
      </c>
      <c r="I215" s="282" t="str">
        <f>VLOOKUP($A215,'Institution Evaluation'!$A$56:$K$346,9,0)&amp;""</f>
        <v>Minor Importance</v>
      </c>
      <c r="J215" s="282" t="str">
        <f>VLOOKUP($A215,'Institution Evaluation'!$A$56:$K$346,10,0)&amp;""</f>
        <v/>
      </c>
      <c r="K215" s="282">
        <f t="shared" si="2"/>
        <v>5</v>
      </c>
      <c r="L215" s="282">
        <f>IF($E215="Not Scored", "N/A",IF(AND($D215='Auto Responses'!$J$27,$H215=""),"N/A",IF(AND($D215='Auto Responses'!$J$27,$H215='Auto Responses'!$J$7),1,IF(AND($D215='Auto Responses'!$J$27,$H215='Auto Responses'!$J$8),0,IF(OR($F215=$G215,$H215='Auto Responses'!$J$7),1,0)))))</f>
        <v>0</v>
      </c>
      <c r="M215" s="282" t="str">
        <f>VLOOKUP($A215,'Institution Evaluation'!$A$56:$K$346,10,0)&amp;""</f>
        <v/>
      </c>
      <c r="N215" s="282">
        <f t="shared" si="3"/>
        <v>0</v>
      </c>
      <c r="O215" s="282" t="str">
        <f t="shared" si="25"/>
        <v>N/A</v>
      </c>
      <c r="P215" s="282" t="str">
        <f t="shared" si="5"/>
        <v>N/A</v>
      </c>
      <c r="Q215" s="282">
        <f t="shared" si="6"/>
        <v>0</v>
      </c>
      <c r="R215" s="282">
        <f t="shared" si="10"/>
        <v>0</v>
      </c>
      <c r="S215" s="282">
        <f t="shared" si="7"/>
        <v>0</v>
      </c>
      <c r="T215" s="282">
        <f t="shared" si="8"/>
        <v>0</v>
      </c>
      <c r="U215" s="282">
        <f t="shared" si="11"/>
        <v>60</v>
      </c>
      <c r="V215" s="282">
        <f t="shared" si="9"/>
        <v>0</v>
      </c>
      <c r="W215" s="61"/>
      <c r="X215" s="61"/>
      <c r="Y215" s="61"/>
      <c r="Z215" s="61"/>
    </row>
    <row r="216" ht="15.75" customHeight="1">
      <c r="A216" s="282" t="str">
        <f>Questions!$A216</f>
        <v>PCID-01</v>
      </c>
      <c r="B216" s="282" t="str">
        <f t="shared" si="1"/>
        <v>PCID</v>
      </c>
      <c r="C216" s="282" t="str">
        <f>VLOOKUP($A216,Questions!$A$3:$L$333,2,0)&amp;""</f>
        <v>Do you have a current, executed within the past year, Attestation of Compliance (AoC) or Report on Compliance (RoC)?*</v>
      </c>
      <c r="D216" s="282" t="str">
        <f>VLOOKUP($A216,Questions!$A$3:$L$333,11,0)&amp;""</f>
        <v/>
      </c>
      <c r="E216" s="282" t="str">
        <f>VLOOKUP($A216,Questions!$A$3:$L$333,12,0)&amp;""</f>
        <v>Case-Specific</v>
      </c>
      <c r="F216" s="282" t="str">
        <f>VLOOKUP($A216,'Institution Evaluation'!$A$56:$K$346,3,0)&amp;""</f>
        <v>No</v>
      </c>
      <c r="G216" s="282" t="str">
        <f>VLOOKUP($A216,'Institution Evaluation'!$A$56:$K$346,7,0)&amp;""</f>
        <v>Yes</v>
      </c>
      <c r="H216" s="282" t="str">
        <f>VLOOKUP($A216,'Institution Evaluation'!$A$56:$K$346,8,0)&amp;""</f>
        <v/>
      </c>
      <c r="I216" s="282" t="str">
        <f>VLOOKUP($A216,'Institution Evaluation'!$A$56:$K$346,9,0)&amp;""</f>
        <v>Critical Importance</v>
      </c>
      <c r="J216" s="282" t="str">
        <f>VLOOKUP($A216,'Institution Evaluation'!$A$56:$K$346,10,0)&amp;""</f>
        <v/>
      </c>
      <c r="K216" s="282">
        <f t="shared" si="2"/>
        <v>20</v>
      </c>
      <c r="L216" s="282">
        <f>IF($E216="Not Scored", "N/A",IF(AND($D216='Auto Responses'!$J$27,$H216=""),"N/A",IF(AND($D216='Auto Responses'!$J$27,$H216='Auto Responses'!$J$7),1,IF(AND($D216='Auto Responses'!$J$27,$H216='Auto Responses'!$J$8),0,IF(OR($F216=$G216,$H216='Auto Responses'!$J$7),1,0)))))</f>
        <v>0</v>
      </c>
      <c r="M216" s="282" t="str">
        <f>VLOOKUP($A216,'Institution Evaluation'!$A$56:$K$346,10,0)&amp;""</f>
        <v/>
      </c>
      <c r="N216" s="282">
        <f t="shared" si="3"/>
        <v>1</v>
      </c>
      <c r="O216" s="282" t="str">
        <f t="shared" ref="O216:O227" si="26">IF(OR($F$22="No",$E216="Not Scored"),"N/A",IF($J216="",$K216,IF($J216="Minor Importance",5,IF($J216="Standard Importance",10,IF($J216="Critical Importance",20,0)))))</f>
        <v>N/A</v>
      </c>
      <c r="P216" s="282" t="str">
        <f t="shared" si="5"/>
        <v>N/A</v>
      </c>
      <c r="Q216" s="282">
        <f t="shared" si="6"/>
        <v>0</v>
      </c>
      <c r="R216" s="282">
        <f t="shared" si="10"/>
        <v>0</v>
      </c>
      <c r="S216" s="282">
        <f t="shared" si="7"/>
        <v>0</v>
      </c>
      <c r="T216" s="282">
        <f t="shared" si="8"/>
        <v>1</v>
      </c>
      <c r="U216" s="282">
        <f t="shared" si="11"/>
        <v>61</v>
      </c>
      <c r="V216" s="282">
        <f t="shared" si="9"/>
        <v>61</v>
      </c>
      <c r="W216" s="61"/>
      <c r="X216" s="61"/>
      <c r="Y216" s="61"/>
      <c r="Z216" s="61"/>
    </row>
    <row r="217" ht="15.75" customHeight="1">
      <c r="A217" s="282" t="str">
        <f>Questions!$A217</f>
        <v>PCID-02</v>
      </c>
      <c r="B217" s="282" t="str">
        <f t="shared" si="1"/>
        <v>PCID</v>
      </c>
      <c r="C217" s="282" t="str">
        <f>VLOOKUP($A217,Questions!$A$3:$L$333,2,0)&amp;""</f>
        <v>Is the application listed as an approved Payment Application Data Security Standard (PA-DSS) application?*</v>
      </c>
      <c r="D217" s="282" t="str">
        <f>VLOOKUP($A217,Questions!$A$3:$L$333,11,0)&amp;""</f>
        <v/>
      </c>
      <c r="E217" s="282" t="str">
        <f>VLOOKUP($A217,Questions!$A$3:$L$333,12,0)&amp;""</f>
        <v>Case-Specific</v>
      </c>
      <c r="F217" s="282" t="str">
        <f>VLOOKUP($A217,'Institution Evaluation'!$A$56:$K$346,3,0)&amp;""</f>
        <v>No</v>
      </c>
      <c r="G217" s="282" t="str">
        <f>VLOOKUP($A217,'Institution Evaluation'!$A$56:$K$346,7,0)&amp;""</f>
        <v>No</v>
      </c>
      <c r="H217" s="282" t="str">
        <f>VLOOKUP($A217,'Institution Evaluation'!$A$56:$K$346,8,0)&amp;""</f>
        <v/>
      </c>
      <c r="I217" s="282" t="str">
        <f>VLOOKUP($A217,'Institution Evaluation'!$A$56:$K$346,9,0)&amp;""</f>
        <v>Critical Importance</v>
      </c>
      <c r="J217" s="282" t="str">
        <f>VLOOKUP($A217,'Institution Evaluation'!$A$56:$K$346,10,0)&amp;""</f>
        <v/>
      </c>
      <c r="K217" s="282">
        <f t="shared" si="2"/>
        <v>20</v>
      </c>
      <c r="L217" s="282">
        <f>IF($E217="Not Scored", "N/A",IF(AND($D217='Auto Responses'!$J$27,$H217=""),"N/A",IF(AND($D217='Auto Responses'!$J$27,$H217='Auto Responses'!$J$7),1,IF(AND($D217='Auto Responses'!$J$27,$H217='Auto Responses'!$J$8),0,IF(OR($F217=$G217,$H217='Auto Responses'!$J$7),1,0)))))</f>
        <v>1</v>
      </c>
      <c r="M217" s="282" t="str">
        <f>VLOOKUP($A217,'Institution Evaluation'!$A$56:$K$346,10,0)&amp;""</f>
        <v/>
      </c>
      <c r="N217" s="282">
        <f t="shared" si="3"/>
        <v>1</v>
      </c>
      <c r="O217" s="282" t="str">
        <f t="shared" si="26"/>
        <v>N/A</v>
      </c>
      <c r="P217" s="282" t="str">
        <f t="shared" si="5"/>
        <v>N/A</v>
      </c>
      <c r="Q217" s="282">
        <f t="shared" si="6"/>
        <v>0</v>
      </c>
      <c r="R217" s="282">
        <f t="shared" si="10"/>
        <v>0</v>
      </c>
      <c r="S217" s="282">
        <f t="shared" si="7"/>
        <v>0</v>
      </c>
      <c r="T217" s="282">
        <f t="shared" si="8"/>
        <v>1</v>
      </c>
      <c r="U217" s="282">
        <f t="shared" si="11"/>
        <v>62</v>
      </c>
      <c r="V217" s="282">
        <f t="shared" si="9"/>
        <v>62</v>
      </c>
      <c r="W217" s="61"/>
      <c r="X217" s="61"/>
      <c r="Y217" s="61"/>
      <c r="Z217" s="61"/>
    </row>
    <row r="218" ht="15.75" customHeight="1">
      <c r="A218" s="282" t="str">
        <f>Questions!$A218</f>
        <v>PCID-03</v>
      </c>
      <c r="B218" s="282" t="str">
        <f t="shared" si="1"/>
        <v>PCID</v>
      </c>
      <c r="C218" s="282" t="str">
        <f>VLOOKUP($A218,Questions!$A$3:$L$333,2,0)&amp;""</f>
        <v>Does the system or solutions use a third party to collect, store, process, or transmit cardholder (payment/credit/debt card) data?*</v>
      </c>
      <c r="D218" s="282" t="str">
        <f>VLOOKUP($A218,Questions!$A$3:$L$333,11,0)&amp;""</f>
        <v/>
      </c>
      <c r="E218" s="282" t="str">
        <f>VLOOKUP($A218,Questions!$A$3:$L$333,12,0)&amp;""</f>
        <v>Case-Specific</v>
      </c>
      <c r="F218" s="282" t="str">
        <f>VLOOKUP($A218,'Institution Evaluation'!$A$56:$K$346,3,0)&amp;""</f>
        <v>Yes</v>
      </c>
      <c r="G218" s="282" t="str">
        <f>VLOOKUP($A218,'Institution Evaluation'!$A$56:$K$346,7,0)&amp;""</f>
        <v>No</v>
      </c>
      <c r="H218" s="282" t="str">
        <f>VLOOKUP($A218,'Institution Evaluation'!$A$56:$K$346,8,0)&amp;""</f>
        <v/>
      </c>
      <c r="I218" s="282" t="str">
        <f>VLOOKUP($A218,'Institution Evaluation'!$A$56:$K$346,9,0)&amp;""</f>
        <v>Critical Importance</v>
      </c>
      <c r="J218" s="282" t="str">
        <f>VLOOKUP($A218,'Institution Evaluation'!$A$56:$K$346,10,0)&amp;""</f>
        <v/>
      </c>
      <c r="K218" s="282">
        <f t="shared" si="2"/>
        <v>20</v>
      </c>
      <c r="L218" s="282">
        <f>IF($E218="Not Scored", "N/A",IF(AND($D218='Auto Responses'!$J$27,$H218=""),"N/A",IF(AND($D218='Auto Responses'!$J$27,$H218='Auto Responses'!$J$7),1,IF(AND($D218='Auto Responses'!$J$27,$H218='Auto Responses'!$J$8),0,IF(OR($F218=$G218,$H218='Auto Responses'!$J$7),1,0)))))</f>
        <v>0</v>
      </c>
      <c r="M218" s="282" t="str">
        <f>VLOOKUP($A218,'Institution Evaluation'!$A$56:$K$346,10,0)&amp;""</f>
        <v/>
      </c>
      <c r="N218" s="282">
        <f t="shared" si="3"/>
        <v>1</v>
      </c>
      <c r="O218" s="282" t="str">
        <f t="shared" si="26"/>
        <v>N/A</v>
      </c>
      <c r="P218" s="282" t="str">
        <f t="shared" si="5"/>
        <v>N/A</v>
      </c>
      <c r="Q218" s="282">
        <f t="shared" si="6"/>
        <v>0</v>
      </c>
      <c r="R218" s="282">
        <f t="shared" si="10"/>
        <v>0</v>
      </c>
      <c r="S218" s="282">
        <f t="shared" si="7"/>
        <v>0</v>
      </c>
      <c r="T218" s="282">
        <f t="shared" si="8"/>
        <v>1</v>
      </c>
      <c r="U218" s="282">
        <f t="shared" si="11"/>
        <v>63</v>
      </c>
      <c r="V218" s="282">
        <f t="shared" si="9"/>
        <v>63</v>
      </c>
      <c r="W218" s="61"/>
      <c r="X218" s="61"/>
      <c r="Y218" s="61"/>
      <c r="Z218" s="61"/>
    </row>
    <row r="219" ht="15.75" customHeight="1">
      <c r="A219" s="282" t="str">
        <f>Questions!$A219</f>
        <v>PCID-04</v>
      </c>
      <c r="B219" s="282" t="str">
        <f t="shared" si="1"/>
        <v>PCID</v>
      </c>
      <c r="C219" s="282" t="str">
        <f>VLOOKUP($A219,Questions!$A$3:$L$333,2,0)&amp;""</f>
        <v>Do your systems or solutions store, process, or transmit cardholder (payment/credit/debt card) data?</v>
      </c>
      <c r="D219" s="282" t="str">
        <f>VLOOKUP($A219,Questions!$A$3:$L$333,11,0)&amp;""</f>
        <v/>
      </c>
      <c r="E219" s="282" t="str">
        <f>VLOOKUP($A219,Questions!$A$3:$L$333,12,0)&amp;""</f>
        <v>Case-Specific</v>
      </c>
      <c r="F219" s="282" t="str">
        <f>VLOOKUP($A219,'Institution Evaluation'!$A$56:$K$346,3,0)&amp;""</f>
        <v>Yes</v>
      </c>
      <c r="G219" s="282" t="str">
        <f>VLOOKUP($A219,'Institution Evaluation'!$A$56:$K$346,7,0)&amp;""</f>
        <v>Yes</v>
      </c>
      <c r="H219" s="282" t="str">
        <f>VLOOKUP($A219,'Institution Evaluation'!$A$56:$K$346,8,0)&amp;""</f>
        <v/>
      </c>
      <c r="I219" s="282" t="str">
        <f>VLOOKUP($A219,'Institution Evaluation'!$A$56:$K$346,9,0)&amp;""</f>
        <v>Standard Importance</v>
      </c>
      <c r="J219" s="282" t="str">
        <f>VLOOKUP($A219,'Institution Evaluation'!$A$56:$K$346,10,0)&amp;""</f>
        <v/>
      </c>
      <c r="K219" s="282">
        <f t="shared" si="2"/>
        <v>10</v>
      </c>
      <c r="L219" s="282">
        <f>IF($E219="Not Scored", "N/A",IF(AND($D219='Auto Responses'!$J$27,$H219=""),"N/A",IF(AND($D219='Auto Responses'!$J$27,$H219='Auto Responses'!$J$7),1,IF(AND($D219='Auto Responses'!$J$27,$H219='Auto Responses'!$J$8),0,IF(OR($F219=$G219,$H219='Auto Responses'!$J$7),1,0)))))</f>
        <v>1</v>
      </c>
      <c r="M219" s="282" t="str">
        <f>VLOOKUP($A219,'Institution Evaluation'!$A$56:$K$346,10,0)&amp;""</f>
        <v/>
      </c>
      <c r="N219" s="282">
        <f t="shared" si="3"/>
        <v>0</v>
      </c>
      <c r="O219" s="282" t="str">
        <f t="shared" si="26"/>
        <v>N/A</v>
      </c>
      <c r="P219" s="282" t="str">
        <f t="shared" si="5"/>
        <v>N/A</v>
      </c>
      <c r="Q219" s="282">
        <f t="shared" si="6"/>
        <v>0</v>
      </c>
      <c r="R219" s="282">
        <f t="shared" si="10"/>
        <v>0</v>
      </c>
      <c r="S219" s="282">
        <f t="shared" si="7"/>
        <v>0</v>
      </c>
      <c r="T219" s="282">
        <f t="shared" si="8"/>
        <v>0</v>
      </c>
      <c r="U219" s="282">
        <f t="shared" si="11"/>
        <v>63</v>
      </c>
      <c r="V219" s="282">
        <f t="shared" si="9"/>
        <v>0</v>
      </c>
      <c r="W219" s="61"/>
      <c r="X219" s="61"/>
      <c r="Y219" s="61"/>
      <c r="Z219" s="61"/>
    </row>
    <row r="220" ht="15.75" customHeight="1">
      <c r="A220" s="282" t="str">
        <f>Questions!$A220</f>
        <v>PCID-05</v>
      </c>
      <c r="B220" s="282" t="str">
        <f t="shared" si="1"/>
        <v>PCID</v>
      </c>
      <c r="C220" s="282" t="str">
        <f>VLOOKUP($A220,Questions!$A$3:$L$333,2,0)&amp;""</f>
        <v>Are you compliant with the Payment Card Industry Data Security Standard (PCI DSS)?</v>
      </c>
      <c r="D220" s="282" t="str">
        <f>VLOOKUP($A220,Questions!$A$3:$L$333,11,0)&amp;""</f>
        <v/>
      </c>
      <c r="E220" s="282" t="str">
        <f>VLOOKUP($A220,Questions!$A$3:$L$333,12,0)&amp;""</f>
        <v>Case-Specific</v>
      </c>
      <c r="F220" s="282" t="str">
        <f>VLOOKUP($A220,'Institution Evaluation'!$A$56:$K$346,3,0)&amp;""</f>
        <v>No</v>
      </c>
      <c r="G220" s="282" t="str">
        <f>VLOOKUP($A220,'Institution Evaluation'!$A$56:$K$346,7,0)&amp;""</f>
        <v>Yes</v>
      </c>
      <c r="H220" s="282" t="str">
        <f>VLOOKUP($A220,'Institution Evaluation'!$A$56:$K$346,8,0)&amp;""</f>
        <v/>
      </c>
      <c r="I220" s="282" t="str">
        <f>VLOOKUP($A220,'Institution Evaluation'!$A$56:$K$346,9,0)&amp;""</f>
        <v>Standard Importance</v>
      </c>
      <c r="J220" s="282" t="str">
        <f>VLOOKUP($A220,'Institution Evaluation'!$A$56:$K$346,10,0)&amp;""</f>
        <v/>
      </c>
      <c r="K220" s="282">
        <f t="shared" si="2"/>
        <v>10</v>
      </c>
      <c r="L220" s="282">
        <f>IF($E220="Not Scored", "N/A",IF(AND($D220='Auto Responses'!$J$27,$H220=""),"N/A",IF(AND($D220='Auto Responses'!$J$27,$H220='Auto Responses'!$J$7),1,IF(AND($D220='Auto Responses'!$J$27,$H220='Auto Responses'!$J$8),0,IF(OR($F220=$G220,$H220='Auto Responses'!$J$7),1,0)))))</f>
        <v>0</v>
      </c>
      <c r="M220" s="282" t="str">
        <f>VLOOKUP($A220,'Institution Evaluation'!$A$56:$K$346,10,0)&amp;""</f>
        <v/>
      </c>
      <c r="N220" s="282">
        <f t="shared" si="3"/>
        <v>0</v>
      </c>
      <c r="O220" s="282" t="str">
        <f t="shared" si="26"/>
        <v>N/A</v>
      </c>
      <c r="P220" s="282" t="str">
        <f t="shared" si="5"/>
        <v>N/A</v>
      </c>
      <c r="Q220" s="282">
        <f t="shared" si="6"/>
        <v>0</v>
      </c>
      <c r="R220" s="282">
        <f t="shared" si="10"/>
        <v>0</v>
      </c>
      <c r="S220" s="282">
        <f t="shared" si="7"/>
        <v>0</v>
      </c>
      <c r="T220" s="282">
        <f t="shared" si="8"/>
        <v>0</v>
      </c>
      <c r="U220" s="282">
        <f t="shared" si="11"/>
        <v>63</v>
      </c>
      <c r="V220" s="282">
        <f t="shared" si="9"/>
        <v>0</v>
      </c>
      <c r="W220" s="61"/>
      <c r="X220" s="61"/>
      <c r="Y220" s="61"/>
      <c r="Z220" s="61"/>
    </row>
    <row r="221" ht="15.75" customHeight="1">
      <c r="A221" s="282" t="str">
        <f>Questions!$A221</f>
        <v>PCID-06</v>
      </c>
      <c r="B221" s="282" t="str">
        <f t="shared" si="1"/>
        <v>PCID</v>
      </c>
      <c r="C221" s="282" t="str">
        <f>VLOOKUP($A221,Questions!$A$3:$L$333,2,0)&amp;""</f>
        <v>Are you classified as a service provider?</v>
      </c>
      <c r="D221" s="282" t="str">
        <f>VLOOKUP($A221,Questions!$A$3:$L$333,11,0)&amp;""</f>
        <v/>
      </c>
      <c r="E221" s="282" t="str">
        <f>VLOOKUP($A221,Questions!$A$3:$L$333,12,0)&amp;""</f>
        <v>Case-Specific</v>
      </c>
      <c r="F221" s="282" t="str">
        <f>VLOOKUP($A221,'Institution Evaluation'!$A$56:$K$346,3,0)&amp;""</f>
        <v>Yes</v>
      </c>
      <c r="G221" s="282" t="str">
        <f>VLOOKUP($A221,'Institution Evaluation'!$A$56:$K$346,7,0)&amp;""</f>
        <v>Yes</v>
      </c>
      <c r="H221" s="282" t="str">
        <f>VLOOKUP($A221,'Institution Evaluation'!$A$56:$K$346,8,0)&amp;""</f>
        <v/>
      </c>
      <c r="I221" s="282" t="str">
        <f>VLOOKUP($A221,'Institution Evaluation'!$A$56:$K$346,9,0)&amp;""</f>
        <v>Standard Importance</v>
      </c>
      <c r="J221" s="282" t="str">
        <f>VLOOKUP($A221,'Institution Evaluation'!$A$56:$K$346,10,0)&amp;""</f>
        <v/>
      </c>
      <c r="K221" s="282">
        <f t="shared" si="2"/>
        <v>10</v>
      </c>
      <c r="L221" s="282">
        <f>IF($E221="Not Scored", "N/A",IF(AND($D221='Auto Responses'!$J$27,$H221=""),"N/A",IF(AND($D221='Auto Responses'!$J$27,$H221='Auto Responses'!$J$7),1,IF(AND($D221='Auto Responses'!$J$27,$H221='Auto Responses'!$J$8),0,IF(OR($F221=$G221,$H221='Auto Responses'!$J$7),1,0)))))</f>
        <v>1</v>
      </c>
      <c r="M221" s="282" t="str">
        <f>VLOOKUP($A221,'Institution Evaluation'!$A$56:$K$346,10,0)&amp;""</f>
        <v/>
      </c>
      <c r="N221" s="282">
        <f t="shared" si="3"/>
        <v>0</v>
      </c>
      <c r="O221" s="282" t="str">
        <f t="shared" si="26"/>
        <v>N/A</v>
      </c>
      <c r="P221" s="282" t="str">
        <f t="shared" si="5"/>
        <v>N/A</v>
      </c>
      <c r="Q221" s="282">
        <f t="shared" si="6"/>
        <v>0</v>
      </c>
      <c r="R221" s="282">
        <f t="shared" si="10"/>
        <v>0</v>
      </c>
      <c r="S221" s="282">
        <f t="shared" si="7"/>
        <v>0</v>
      </c>
      <c r="T221" s="282">
        <f t="shared" si="8"/>
        <v>0</v>
      </c>
      <c r="U221" s="282">
        <f t="shared" si="11"/>
        <v>63</v>
      </c>
      <c r="V221" s="282">
        <f t="shared" si="9"/>
        <v>0</v>
      </c>
      <c r="W221" s="61"/>
      <c r="X221" s="61"/>
      <c r="Y221" s="61"/>
      <c r="Z221" s="61"/>
    </row>
    <row r="222" ht="15.75" customHeight="1">
      <c r="A222" s="282" t="str">
        <f>Questions!$A222</f>
        <v>PCID-07</v>
      </c>
      <c r="B222" s="282" t="str">
        <f t="shared" si="1"/>
        <v>PCID</v>
      </c>
      <c r="C222" s="282" t="str">
        <f>VLOOKUP($A222,Questions!$A$3:$L$333,2,0)&amp;""</f>
        <v>Are you on the list of Visa approved service providers?</v>
      </c>
      <c r="D222" s="282" t="str">
        <f>VLOOKUP($A222,Questions!$A$3:$L$333,11,0)&amp;""</f>
        <v/>
      </c>
      <c r="E222" s="282" t="str">
        <f>VLOOKUP($A222,Questions!$A$3:$L$333,12,0)&amp;""</f>
        <v>Case-Specific</v>
      </c>
      <c r="F222" s="282" t="str">
        <f>VLOOKUP($A222,'Institution Evaluation'!$A$56:$K$346,3,0)&amp;""</f>
        <v>No</v>
      </c>
      <c r="G222" s="282" t="str">
        <f>VLOOKUP($A222,'Institution Evaluation'!$A$56:$K$346,7,0)&amp;""</f>
        <v>Yes</v>
      </c>
      <c r="H222" s="282" t="str">
        <f>VLOOKUP($A222,'Institution Evaluation'!$A$56:$K$346,8,0)&amp;""</f>
        <v/>
      </c>
      <c r="I222" s="282" t="str">
        <f>VLOOKUP($A222,'Institution Evaluation'!$A$56:$K$346,9,0)&amp;""</f>
        <v>Standard Importance</v>
      </c>
      <c r="J222" s="282" t="str">
        <f>VLOOKUP($A222,'Institution Evaluation'!$A$56:$K$346,10,0)&amp;""</f>
        <v/>
      </c>
      <c r="K222" s="282">
        <f t="shared" si="2"/>
        <v>10</v>
      </c>
      <c r="L222" s="282">
        <f>IF($E222="Not Scored", "N/A",IF(AND($D222='Auto Responses'!$J$27,$H222=""),"N/A",IF(AND($D222='Auto Responses'!$J$27,$H222='Auto Responses'!$J$7),1,IF(AND($D222='Auto Responses'!$J$27,$H222='Auto Responses'!$J$8),0,IF(OR($F222=$G222,$H222='Auto Responses'!$J$7),1,0)))))</f>
        <v>0</v>
      </c>
      <c r="M222" s="282" t="str">
        <f>VLOOKUP($A222,'Institution Evaluation'!$A$56:$K$346,10,0)&amp;""</f>
        <v/>
      </c>
      <c r="N222" s="282">
        <f t="shared" si="3"/>
        <v>0</v>
      </c>
      <c r="O222" s="282" t="str">
        <f t="shared" si="26"/>
        <v>N/A</v>
      </c>
      <c r="P222" s="282" t="str">
        <f t="shared" si="5"/>
        <v>N/A</v>
      </c>
      <c r="Q222" s="282">
        <f t="shared" si="6"/>
        <v>0</v>
      </c>
      <c r="R222" s="282">
        <f t="shared" si="10"/>
        <v>0</v>
      </c>
      <c r="S222" s="282">
        <f t="shared" si="7"/>
        <v>0</v>
      </c>
      <c r="T222" s="282">
        <f t="shared" si="8"/>
        <v>0</v>
      </c>
      <c r="U222" s="282">
        <f t="shared" si="11"/>
        <v>63</v>
      </c>
      <c r="V222" s="282">
        <f t="shared" si="9"/>
        <v>0</v>
      </c>
      <c r="W222" s="61"/>
      <c r="X222" s="61"/>
      <c r="Y222" s="61"/>
      <c r="Z222" s="61"/>
    </row>
    <row r="223" ht="15.75" customHeight="1">
      <c r="A223" s="282" t="str">
        <f>Questions!$A223</f>
        <v>PCID-08</v>
      </c>
      <c r="B223" s="282" t="str">
        <f t="shared" si="1"/>
        <v>PCID</v>
      </c>
      <c r="C223" s="282" t="str">
        <f>VLOOKUP($A223,Questions!$A$3:$L$333,2,0)&amp;""</f>
        <v>Are you classified as a merchant? If so, what level (1, 2, 3, 4)?</v>
      </c>
      <c r="D223" s="282" t="str">
        <f>VLOOKUP($A223,Questions!$A$3:$L$333,11,0)&amp;""</f>
        <v/>
      </c>
      <c r="E223" s="282" t="str">
        <f>VLOOKUP($A223,Questions!$A$3:$L$333,12,0)&amp;""</f>
        <v>Case-Specific</v>
      </c>
      <c r="F223" s="282" t="str">
        <f>VLOOKUP($A223,'Institution Evaluation'!$A$56:$K$346,3,0)&amp;""</f>
        <v>No</v>
      </c>
      <c r="G223" s="282" t="str">
        <f>VLOOKUP($A223,'Institution Evaluation'!$A$56:$K$346,7,0)&amp;""</f>
        <v>Yes</v>
      </c>
      <c r="H223" s="282" t="str">
        <f>VLOOKUP($A223,'Institution Evaluation'!$A$56:$K$346,8,0)&amp;""</f>
        <v/>
      </c>
      <c r="I223" s="282" t="str">
        <f>VLOOKUP($A223,'Institution Evaluation'!$A$56:$K$346,9,0)&amp;""</f>
        <v>Standard Importance</v>
      </c>
      <c r="J223" s="282" t="str">
        <f>VLOOKUP($A223,'Institution Evaluation'!$A$56:$K$346,10,0)&amp;""</f>
        <v/>
      </c>
      <c r="K223" s="282">
        <f t="shared" si="2"/>
        <v>10</v>
      </c>
      <c r="L223" s="282">
        <f>IF($E223="Not Scored", "N/A",IF(AND($D223='Auto Responses'!$J$27,$H223=""),"N/A",IF(AND($D223='Auto Responses'!$J$27,$H223='Auto Responses'!$J$7),1,IF(AND($D223='Auto Responses'!$J$27,$H223='Auto Responses'!$J$8),0,IF(OR($F223=$G223,$H223='Auto Responses'!$J$7),1,0)))))</f>
        <v>0</v>
      </c>
      <c r="M223" s="282" t="str">
        <f>VLOOKUP($A223,'Institution Evaluation'!$A$56:$K$346,10,0)&amp;""</f>
        <v/>
      </c>
      <c r="N223" s="282">
        <f t="shared" si="3"/>
        <v>0</v>
      </c>
      <c r="O223" s="282" t="str">
        <f t="shared" si="26"/>
        <v>N/A</v>
      </c>
      <c r="P223" s="282" t="str">
        <f t="shared" si="5"/>
        <v>N/A</v>
      </c>
      <c r="Q223" s="282">
        <f t="shared" si="6"/>
        <v>0</v>
      </c>
      <c r="R223" s="282">
        <f t="shared" si="10"/>
        <v>0</v>
      </c>
      <c r="S223" s="282">
        <f t="shared" si="7"/>
        <v>0</v>
      </c>
      <c r="T223" s="282">
        <f t="shared" si="8"/>
        <v>0</v>
      </c>
      <c r="U223" s="282">
        <f t="shared" si="11"/>
        <v>63</v>
      </c>
      <c r="V223" s="282">
        <f t="shared" si="9"/>
        <v>0</v>
      </c>
      <c r="W223" s="61"/>
      <c r="X223" s="61"/>
      <c r="Y223" s="61"/>
      <c r="Z223" s="61"/>
    </row>
    <row r="224" ht="15.75" customHeight="1">
      <c r="A224" s="282" t="str">
        <f>Questions!$A224</f>
        <v>PCID-09</v>
      </c>
      <c r="B224" s="282" t="str">
        <f t="shared" si="1"/>
        <v>PCID</v>
      </c>
      <c r="C224" s="282" t="str">
        <f>VLOOKUP($A224,Questions!$A$3:$L$333,2,0)&amp;""</f>
        <v>Describe the architecture employed by the system to verify and authorize credit card transactions.</v>
      </c>
      <c r="D224" s="282" t="str">
        <f>VLOOKUP($A224,Questions!$A$3:$L$333,11,0)&amp;""</f>
        <v/>
      </c>
      <c r="E224" s="282" t="str">
        <f>VLOOKUP($A224,Questions!$A$3:$L$333,12,0)&amp;""</f>
        <v>Not scored</v>
      </c>
      <c r="F224" s="282" t="str">
        <f>VLOOKUP($A224,'Institution Evaluation'!$A$56:$K$346,3,0)&amp;""</f>
        <v/>
      </c>
      <c r="G224" s="282" t="str">
        <f>VLOOKUP($A224,'Institution Evaluation'!$A$56:$K$346,7,0)&amp;""</f>
        <v>Not scored</v>
      </c>
      <c r="H224" s="282" t="str">
        <f>VLOOKUP($A224,'Institution Evaluation'!$A$56:$K$346,8,0)&amp;""</f>
        <v/>
      </c>
      <c r="I224" s="282" t="str">
        <f>VLOOKUP($A224,'Institution Evaluation'!$A$56:$K$346,9,0)&amp;""</f>
        <v/>
      </c>
      <c r="J224" s="282" t="str">
        <f>VLOOKUP($A224,'Institution Evaluation'!$A$56:$K$346,10,0)&amp;""</f>
        <v/>
      </c>
      <c r="K224" s="282">
        <f t="shared" si="2"/>
        <v>10</v>
      </c>
      <c r="L224" s="282" t="str">
        <f>IF($E224="Not Scored", "N/A",IF(AND($D224='Auto Responses'!$J$27,$H224=""),"N/A",IF(AND($D224='Auto Responses'!$J$27,$H224='Auto Responses'!$J$7),1,IF(AND($D224='Auto Responses'!$J$27,$H224='Auto Responses'!$J$8),0,IF(OR($F224=$G224,$H224='Auto Responses'!$J$7),1,0)))))</f>
        <v>N/A</v>
      </c>
      <c r="M224" s="282" t="str">
        <f>VLOOKUP($A224,'Institution Evaluation'!$A$56:$K$346,10,0)&amp;""</f>
        <v/>
      </c>
      <c r="N224" s="282">
        <f t="shared" si="3"/>
        <v>0</v>
      </c>
      <c r="O224" s="282" t="str">
        <f t="shared" si="26"/>
        <v>N/A</v>
      </c>
      <c r="P224" s="282" t="str">
        <f t="shared" si="5"/>
        <v>N/A</v>
      </c>
      <c r="Q224" s="282">
        <f t="shared" si="6"/>
        <v>0</v>
      </c>
      <c r="R224" s="282">
        <f t="shared" si="10"/>
        <v>0</v>
      </c>
      <c r="S224" s="282">
        <f t="shared" si="7"/>
        <v>0</v>
      </c>
      <c r="T224" s="282">
        <f t="shared" si="8"/>
        <v>0</v>
      </c>
      <c r="U224" s="282">
        <f t="shared" si="11"/>
        <v>63</v>
      </c>
      <c r="V224" s="282">
        <f t="shared" si="9"/>
        <v>0</v>
      </c>
      <c r="W224" s="61"/>
      <c r="X224" s="61"/>
      <c r="Y224" s="61"/>
      <c r="Z224" s="61"/>
    </row>
    <row r="225" ht="15.75" customHeight="1">
      <c r="A225" s="282" t="str">
        <f>Questions!$A225</f>
        <v>PCID-10</v>
      </c>
      <c r="B225" s="282" t="str">
        <f t="shared" si="1"/>
        <v>PCID</v>
      </c>
      <c r="C225" s="282" t="str">
        <f>VLOOKUP($A225,Questions!$A$3:$L$333,2,0)&amp;""</f>
        <v>What payment processors/gateways does the system support?</v>
      </c>
      <c r="D225" s="282" t="str">
        <f>VLOOKUP($A225,Questions!$A$3:$L$333,11,0)&amp;""</f>
        <v/>
      </c>
      <c r="E225" s="282" t="str">
        <f>VLOOKUP($A225,Questions!$A$3:$L$333,12,0)&amp;""</f>
        <v>Case-Specific</v>
      </c>
      <c r="F225" s="282" t="str">
        <f>VLOOKUP($A225,'Institution Evaluation'!$A$56:$K$346,3,0)&amp;""</f>
        <v>Customer-selected PCI-compliant processors (implemented during onboarding).</v>
      </c>
      <c r="G225" s="282" t="str">
        <f>VLOOKUP($A225,'Institution Evaluation'!$A$56:$K$346,7,0)&amp;""</f>
        <v>Not scored</v>
      </c>
      <c r="H225" s="282" t="str">
        <f>VLOOKUP($A225,'Institution Evaluation'!$A$56:$K$346,8,0)&amp;""</f>
        <v/>
      </c>
      <c r="I225" s="282" t="str">
        <f>VLOOKUP($A225,'Institution Evaluation'!$A$56:$K$346,9,0)&amp;""</f>
        <v/>
      </c>
      <c r="J225" s="282" t="str">
        <f>VLOOKUP($A225,'Institution Evaluation'!$A$56:$K$346,10,0)&amp;""</f>
        <v/>
      </c>
      <c r="K225" s="282">
        <f t="shared" si="2"/>
        <v>10</v>
      </c>
      <c r="L225" s="282">
        <f>IF($E225="Not Scored", "N/A",IF(AND($D225='Auto Responses'!$J$27,$H225=""),"N/A",IF(AND($D225='Auto Responses'!$J$27,$H225='Auto Responses'!$J$7),1,IF(AND($D225='Auto Responses'!$J$27,$H225='Auto Responses'!$J$8),0,IF(OR($F225=$G225,$H225='Auto Responses'!$J$7),1,0)))))</f>
        <v>0</v>
      </c>
      <c r="M225" s="282" t="str">
        <f>VLOOKUP($A225,'Institution Evaluation'!$A$56:$K$346,10,0)&amp;""</f>
        <v/>
      </c>
      <c r="N225" s="282">
        <f t="shared" si="3"/>
        <v>0</v>
      </c>
      <c r="O225" s="282" t="str">
        <f t="shared" si="26"/>
        <v>N/A</v>
      </c>
      <c r="P225" s="282" t="str">
        <f t="shared" si="5"/>
        <v>N/A</v>
      </c>
      <c r="Q225" s="282">
        <f t="shared" si="6"/>
        <v>0</v>
      </c>
      <c r="R225" s="282">
        <f t="shared" si="10"/>
        <v>0</v>
      </c>
      <c r="S225" s="282">
        <f t="shared" si="7"/>
        <v>0</v>
      </c>
      <c r="T225" s="282">
        <f t="shared" si="8"/>
        <v>0</v>
      </c>
      <c r="U225" s="282">
        <f t="shared" si="11"/>
        <v>63</v>
      </c>
      <c r="V225" s="282">
        <f t="shared" si="9"/>
        <v>0</v>
      </c>
      <c r="W225" s="61"/>
      <c r="X225" s="61"/>
      <c r="Y225" s="61"/>
      <c r="Z225" s="61"/>
    </row>
    <row r="226" ht="15.75" customHeight="1">
      <c r="A226" s="282" t="str">
        <f>Questions!$A226</f>
        <v>PCID-11</v>
      </c>
      <c r="B226" s="282" t="str">
        <f t="shared" si="1"/>
        <v>PCID</v>
      </c>
      <c r="C226" s="282" t="str">
        <f>VLOOKUP($A226,Questions!$A$3:$L$333,2,0)&amp;""</f>
        <v>Can the application be installed in a PCI DSS–compliant manner?</v>
      </c>
      <c r="D226" s="282" t="str">
        <f>VLOOKUP($A226,Questions!$A$3:$L$333,11,0)&amp;""</f>
        <v/>
      </c>
      <c r="E226" s="282" t="str">
        <f>VLOOKUP($A226,Questions!$A$3:$L$333,12,0)&amp;""</f>
        <v>Case-Specific</v>
      </c>
      <c r="F226" s="282" t="str">
        <f>VLOOKUP($A226,'Institution Evaluation'!$A$56:$K$346,3,0)&amp;""</f>
        <v>No</v>
      </c>
      <c r="G226" s="282" t="str">
        <f>VLOOKUP($A226,'Institution Evaluation'!$A$56:$K$346,7,0)&amp;""</f>
        <v>Yes</v>
      </c>
      <c r="H226" s="282" t="str">
        <f>VLOOKUP($A226,'Institution Evaluation'!$A$56:$K$346,8,0)&amp;""</f>
        <v/>
      </c>
      <c r="I226" s="282" t="str">
        <f>VLOOKUP($A226,'Institution Evaluation'!$A$56:$K$346,9,0)&amp;""</f>
        <v>Minor Importance</v>
      </c>
      <c r="J226" s="282" t="str">
        <f>VLOOKUP($A226,'Institution Evaluation'!$A$56:$K$346,10,0)&amp;""</f>
        <v/>
      </c>
      <c r="K226" s="282">
        <f t="shared" si="2"/>
        <v>5</v>
      </c>
      <c r="L226" s="282">
        <f>IF($E226="Not Scored", "N/A",IF(AND($D226='Auto Responses'!$J$27,$H226=""),"N/A",IF(AND($D226='Auto Responses'!$J$27,$H226='Auto Responses'!$J$7),1,IF(AND($D226='Auto Responses'!$J$27,$H226='Auto Responses'!$J$8),0,IF(OR($F226=$G226,$H226='Auto Responses'!$J$7),1,0)))))</f>
        <v>0</v>
      </c>
      <c r="M226" s="282" t="str">
        <f>VLOOKUP($A226,'Institution Evaluation'!$A$56:$K$346,10,0)&amp;""</f>
        <v/>
      </c>
      <c r="N226" s="282">
        <f t="shared" si="3"/>
        <v>0</v>
      </c>
      <c r="O226" s="282" t="str">
        <f t="shared" si="26"/>
        <v>N/A</v>
      </c>
      <c r="P226" s="282" t="str">
        <f t="shared" si="5"/>
        <v>N/A</v>
      </c>
      <c r="Q226" s="282">
        <f t="shared" si="6"/>
        <v>0</v>
      </c>
      <c r="R226" s="282">
        <f t="shared" si="10"/>
        <v>0</v>
      </c>
      <c r="S226" s="282">
        <f t="shared" si="7"/>
        <v>0</v>
      </c>
      <c r="T226" s="282">
        <f t="shared" si="8"/>
        <v>0</v>
      </c>
      <c r="U226" s="282">
        <f t="shared" si="11"/>
        <v>63</v>
      </c>
      <c r="V226" s="282">
        <f t="shared" si="9"/>
        <v>0</v>
      </c>
      <c r="W226" s="61"/>
      <c r="X226" s="61"/>
      <c r="Y226" s="61"/>
      <c r="Z226" s="61"/>
    </row>
    <row r="227" ht="15.75" customHeight="1">
      <c r="A227" s="282" t="str">
        <f>Questions!$A227</f>
        <v>PCID-12</v>
      </c>
      <c r="B227" s="282" t="str">
        <f t="shared" si="1"/>
        <v>PCID</v>
      </c>
      <c r="C227" s="282" t="str">
        <f>VLOOKUP($A227,Questions!$A$3:$L$333,2,0)&amp;""</f>
        <v>Include documentation describing the system's abilities to comply with the PCI DSS and any features or capabilities of the system that must be added or changed in order to operate in compliance with the standards.</v>
      </c>
      <c r="D227" s="282" t="str">
        <f>VLOOKUP($A227,Questions!$A$3:$L$333,11,0)&amp;""</f>
        <v/>
      </c>
      <c r="E227" s="282" t="str">
        <f>VLOOKUP($A227,Questions!$A$3:$L$333,12,0)&amp;""</f>
        <v>Not scored</v>
      </c>
      <c r="F227" s="282" t="str">
        <f>VLOOKUP($A227,'Institution Evaluation'!$A$56:$K$346,3,0)&amp;""</f>
        <v/>
      </c>
      <c r="G227" s="282" t="str">
        <f>VLOOKUP($A227,'Institution Evaluation'!$A$56:$K$346,7,0)&amp;""</f>
        <v>Not scored</v>
      </c>
      <c r="H227" s="282" t="str">
        <f>VLOOKUP($A227,'Institution Evaluation'!$A$56:$K$346,8,0)&amp;""</f>
        <v/>
      </c>
      <c r="I227" s="282" t="str">
        <f>VLOOKUP($A227,'Institution Evaluation'!$A$56:$K$346,9,0)&amp;""</f>
        <v/>
      </c>
      <c r="J227" s="282" t="str">
        <f>VLOOKUP($A227,'Institution Evaluation'!$A$56:$K$346,10,0)&amp;""</f>
        <v/>
      </c>
      <c r="K227" s="282">
        <f t="shared" si="2"/>
        <v>10</v>
      </c>
      <c r="L227" s="282" t="str">
        <f>IF($E227="Not Scored", "N/A",IF(AND($D227='Auto Responses'!$J$27,$H227=""),"N/A",IF(AND($D227='Auto Responses'!$J$27,$H227='Auto Responses'!$J$7),1,IF(AND($D227='Auto Responses'!$J$27,$H227='Auto Responses'!$J$8),0,IF(OR($F227=$G227,$H227='Auto Responses'!$J$7),1,0)))))</f>
        <v>N/A</v>
      </c>
      <c r="M227" s="282" t="str">
        <f>VLOOKUP($A227,'Institution Evaluation'!$A$56:$K$346,10,0)&amp;""</f>
        <v/>
      </c>
      <c r="N227" s="282">
        <f t="shared" si="3"/>
        <v>0</v>
      </c>
      <c r="O227" s="282" t="str">
        <f t="shared" si="26"/>
        <v>N/A</v>
      </c>
      <c r="P227" s="282" t="str">
        <f t="shared" si="5"/>
        <v>N/A</v>
      </c>
      <c r="Q227" s="282">
        <f t="shared" si="6"/>
        <v>0</v>
      </c>
      <c r="R227" s="282">
        <f t="shared" si="10"/>
        <v>0</v>
      </c>
      <c r="S227" s="282">
        <f t="shared" si="7"/>
        <v>0</v>
      </c>
      <c r="T227" s="282">
        <f t="shared" si="8"/>
        <v>0</v>
      </c>
      <c r="U227" s="282">
        <f t="shared" si="11"/>
        <v>63</v>
      </c>
      <c r="V227" s="282">
        <f t="shared" si="9"/>
        <v>0</v>
      </c>
      <c r="W227" s="61"/>
      <c r="X227" s="61"/>
      <c r="Y227" s="61"/>
      <c r="Z227" s="61"/>
    </row>
    <row r="228" ht="15.75" customHeight="1">
      <c r="A228" s="282" t="str">
        <f>Questions!$A228</f>
        <v>OPEM-01</v>
      </c>
      <c r="B228" s="282" t="str">
        <f t="shared" si="1"/>
        <v>OPEM</v>
      </c>
      <c r="C228" s="282" t="str">
        <f>VLOOKUP($A228,Questions!$A$3:$L$333,2,0)&amp;""</f>
        <v>Do you support role-based access control (RBAC) for system administrators?</v>
      </c>
      <c r="D228" s="282" t="str">
        <f>VLOOKUP($A228,Questions!$A$3:$L$333,11,0)&amp;""</f>
        <v/>
      </c>
      <c r="E228" s="282" t="str">
        <f>VLOOKUP($A228,Questions!$A$3:$L$333,12,0)&amp;""</f>
        <v>Case-Specific</v>
      </c>
      <c r="F228" s="282" t="str">
        <f>VLOOKUP($A228,'Institution Evaluation'!$A$56:$K$346,3,0)&amp;""</f>
        <v/>
      </c>
      <c r="G228" s="282" t="str">
        <f>VLOOKUP($A228,'Institution Evaluation'!$A$56:$K$346,7,0)&amp;""</f>
        <v>Yes</v>
      </c>
      <c r="H228" s="282" t="str">
        <f>VLOOKUP($A228,'Institution Evaluation'!$A$56:$K$346,8,0)&amp;""</f>
        <v/>
      </c>
      <c r="I228" s="282" t="str">
        <f>VLOOKUP($A228,'Institution Evaluation'!$A$56:$K$346,9,0)&amp;""</f>
        <v>Standard Importance</v>
      </c>
      <c r="J228" s="282" t="str">
        <f>VLOOKUP($A228,'Institution Evaluation'!$A$56:$K$346,10,0)&amp;""</f>
        <v/>
      </c>
      <c r="K228" s="282">
        <f t="shared" si="2"/>
        <v>10</v>
      </c>
      <c r="L228" s="282">
        <f>IF($E228="Not Scored", "N/A",IF(AND($D228='Auto Responses'!$J$27,$H228=""),"N/A",IF(AND($D228='Auto Responses'!$J$27,$H228='Auto Responses'!$J$7),1,IF(AND($D228='Auto Responses'!$J$27,$H228='Auto Responses'!$J$8),0,IF(OR($F228=$G228,$H228='Auto Responses'!$J$7),1,0)))))</f>
        <v>0</v>
      </c>
      <c r="M228" s="282" t="str">
        <f>VLOOKUP($A228,'Institution Evaluation'!$A$56:$K$346,10,0)&amp;""</f>
        <v/>
      </c>
      <c r="N228" s="282">
        <f t="shared" si="3"/>
        <v>0</v>
      </c>
      <c r="O228" s="282" t="str">
        <f t="shared" ref="O228:O231" si="27">IF(OR($F$23="No",$E228="Not Scored"),"N/A",IF($J228="",$K228,IF($J228="Minor Importance",5,IF($J228="Standard Importance",10,IF($J228="Critical Importance",20,0)))))</f>
        <v>N/A</v>
      </c>
      <c r="P228" s="282" t="str">
        <f t="shared" si="5"/>
        <v>N/A</v>
      </c>
      <c r="Q228" s="282">
        <f t="shared" si="6"/>
        <v>0</v>
      </c>
      <c r="R228" s="282">
        <f t="shared" si="10"/>
        <v>0</v>
      </c>
      <c r="S228" s="282">
        <f t="shared" si="7"/>
        <v>0</v>
      </c>
      <c r="T228" s="282">
        <f t="shared" si="8"/>
        <v>0</v>
      </c>
      <c r="U228" s="282">
        <f t="shared" si="11"/>
        <v>63</v>
      </c>
      <c r="V228" s="282">
        <f t="shared" si="9"/>
        <v>0</v>
      </c>
      <c r="W228" s="61"/>
      <c r="X228" s="61"/>
      <c r="Y228" s="61"/>
      <c r="Z228" s="61"/>
    </row>
    <row r="229" ht="15.75" customHeight="1">
      <c r="A229" s="282" t="str">
        <f>Questions!$A229</f>
        <v>OPEM-02</v>
      </c>
      <c r="B229" s="282" t="str">
        <f t="shared" si="1"/>
        <v>OPEM</v>
      </c>
      <c r="C229" s="282" t="str">
        <f>VLOOKUP($A229,Questions!$A$3:$L$333,2,0)&amp;""</f>
        <v>Can your employees access customer systems remotely?</v>
      </c>
      <c r="D229" s="282" t="str">
        <f>VLOOKUP($A229,Questions!$A$3:$L$333,11,0)&amp;""</f>
        <v/>
      </c>
      <c r="E229" s="282" t="str">
        <f>VLOOKUP($A229,Questions!$A$3:$L$333,12,0)&amp;""</f>
        <v>Case-Specific</v>
      </c>
      <c r="F229" s="282" t="str">
        <f>VLOOKUP($A229,'Institution Evaluation'!$A$56:$K$346,3,0)&amp;""</f>
        <v/>
      </c>
      <c r="G229" s="282" t="str">
        <f>VLOOKUP($A229,'Institution Evaluation'!$A$56:$K$346,7,0)&amp;""</f>
        <v>No</v>
      </c>
      <c r="H229" s="282" t="str">
        <f>VLOOKUP($A229,'Institution Evaluation'!$A$56:$K$346,8,0)&amp;""</f>
        <v/>
      </c>
      <c r="I229" s="282" t="str">
        <f>VLOOKUP($A229,'Institution Evaluation'!$A$56:$K$346,9,0)&amp;""</f>
        <v>Standard Importance</v>
      </c>
      <c r="J229" s="282" t="str">
        <f>VLOOKUP($A229,'Institution Evaluation'!$A$56:$K$346,10,0)&amp;""</f>
        <v/>
      </c>
      <c r="K229" s="282">
        <f t="shared" si="2"/>
        <v>10</v>
      </c>
      <c r="L229" s="282">
        <f>IF($E229="Not Scored", "N/A",IF(AND($D229='Auto Responses'!$J$27,$H229=""),"N/A",IF(AND($D229='Auto Responses'!$J$27,$H229='Auto Responses'!$J$7),1,IF(AND($D229='Auto Responses'!$J$27,$H229='Auto Responses'!$J$8),0,IF(OR($F229=$G229,$H229='Auto Responses'!$J$7),1,0)))))</f>
        <v>0</v>
      </c>
      <c r="M229" s="282" t="str">
        <f>VLOOKUP($A229,'Institution Evaluation'!$A$56:$K$346,10,0)&amp;""</f>
        <v/>
      </c>
      <c r="N229" s="282">
        <f t="shared" si="3"/>
        <v>0</v>
      </c>
      <c r="O229" s="282" t="str">
        <f t="shared" si="27"/>
        <v>N/A</v>
      </c>
      <c r="P229" s="282" t="str">
        <f t="shared" si="5"/>
        <v>N/A</v>
      </c>
      <c r="Q229" s="282">
        <f t="shared" si="6"/>
        <v>0</v>
      </c>
      <c r="R229" s="282">
        <f t="shared" si="10"/>
        <v>0</v>
      </c>
      <c r="S229" s="282">
        <f t="shared" si="7"/>
        <v>0</v>
      </c>
      <c r="T229" s="282">
        <f t="shared" si="8"/>
        <v>0</v>
      </c>
      <c r="U229" s="282">
        <f t="shared" si="11"/>
        <v>63</v>
      </c>
      <c r="V229" s="282">
        <f t="shared" si="9"/>
        <v>0</v>
      </c>
      <c r="W229" s="61"/>
      <c r="X229" s="61"/>
      <c r="Y229" s="61"/>
      <c r="Z229" s="61"/>
    </row>
    <row r="230" ht="15.75" customHeight="1">
      <c r="A230" s="282" t="str">
        <f>Questions!$A230</f>
        <v>OPEM-03</v>
      </c>
      <c r="B230" s="282" t="str">
        <f t="shared" si="1"/>
        <v>OPEM</v>
      </c>
      <c r="C230" s="282" t="str">
        <f>VLOOKUP($A230,Questions!$A$3:$L$333,2,0)&amp;""</f>
        <v>Can you provide overall system and/or application architecture diagrams including a full description of the data communications architecture for all components of the system?</v>
      </c>
      <c r="D230" s="282" t="str">
        <f>VLOOKUP($A230,Questions!$A$3:$L$333,11,0)&amp;""</f>
        <v/>
      </c>
      <c r="E230" s="282" t="str">
        <f>VLOOKUP($A230,Questions!$A$3:$L$333,12,0)&amp;""</f>
        <v>Case-Specific</v>
      </c>
      <c r="F230" s="282" t="str">
        <f>VLOOKUP($A230,'Institution Evaluation'!$A$56:$K$346,3,0)&amp;""</f>
        <v/>
      </c>
      <c r="G230" s="282" t="str">
        <f>VLOOKUP($A230,'Institution Evaluation'!$A$56:$K$346,7,0)&amp;""</f>
        <v>Yes</v>
      </c>
      <c r="H230" s="282" t="str">
        <f>VLOOKUP($A230,'Institution Evaluation'!$A$56:$K$346,8,0)&amp;""</f>
        <v/>
      </c>
      <c r="I230" s="282" t="str">
        <f>VLOOKUP($A230,'Institution Evaluation'!$A$56:$K$346,9,0)&amp;""</f>
        <v>Standard Importance</v>
      </c>
      <c r="J230" s="282" t="str">
        <f>VLOOKUP($A230,'Institution Evaluation'!$A$56:$K$346,10,0)&amp;""</f>
        <v/>
      </c>
      <c r="K230" s="282">
        <f t="shared" si="2"/>
        <v>10</v>
      </c>
      <c r="L230" s="282">
        <f>IF($E230="Not Scored", "N/A",IF(AND($D230='Auto Responses'!$J$27,$H230=""),"N/A",IF(AND($D230='Auto Responses'!$J$27,$H230='Auto Responses'!$J$7),1,IF(AND($D230='Auto Responses'!$J$27,$H230='Auto Responses'!$J$8),0,IF(OR($F230=$G230,$H230='Auto Responses'!$J$7),1,0)))))</f>
        <v>0</v>
      </c>
      <c r="M230" s="282" t="str">
        <f>VLOOKUP($A230,'Institution Evaluation'!$A$56:$K$346,10,0)&amp;""</f>
        <v/>
      </c>
      <c r="N230" s="282">
        <f t="shared" si="3"/>
        <v>0</v>
      </c>
      <c r="O230" s="282" t="str">
        <f t="shared" si="27"/>
        <v>N/A</v>
      </c>
      <c r="P230" s="282" t="str">
        <f t="shared" si="5"/>
        <v>N/A</v>
      </c>
      <c r="Q230" s="282">
        <f t="shared" si="6"/>
        <v>0</v>
      </c>
      <c r="R230" s="282">
        <f t="shared" si="10"/>
        <v>0</v>
      </c>
      <c r="S230" s="282">
        <f t="shared" si="7"/>
        <v>0</v>
      </c>
      <c r="T230" s="282">
        <f t="shared" si="8"/>
        <v>0</v>
      </c>
      <c r="U230" s="282">
        <f t="shared" si="11"/>
        <v>63</v>
      </c>
      <c r="V230" s="282">
        <f t="shared" si="9"/>
        <v>0</v>
      </c>
      <c r="W230" s="61"/>
      <c r="X230" s="61"/>
      <c r="Y230" s="61"/>
      <c r="Z230" s="61"/>
    </row>
    <row r="231" ht="15.75" customHeight="1">
      <c r="A231" s="282" t="str">
        <f>Questions!$A231</f>
        <v>OPEM-04</v>
      </c>
      <c r="B231" s="282" t="str">
        <f t="shared" si="1"/>
        <v>OPEM</v>
      </c>
      <c r="C231" s="282" t="str">
        <f>VLOOKUP($A231,Questions!$A$3:$L$333,2,0)&amp;""</f>
        <v>Do you require remote management of the system?</v>
      </c>
      <c r="D231" s="282" t="str">
        <f>VLOOKUP($A231,Questions!$A$3:$L$333,11,0)&amp;""</f>
        <v/>
      </c>
      <c r="E231" s="282" t="str">
        <f>VLOOKUP($A231,Questions!$A$3:$L$333,12,0)&amp;""</f>
        <v>Case-Specific</v>
      </c>
      <c r="F231" s="282" t="str">
        <f>VLOOKUP($A231,'Institution Evaluation'!$A$56:$K$346,3,0)&amp;""</f>
        <v/>
      </c>
      <c r="G231" s="282" t="str">
        <f>VLOOKUP($A231,'Institution Evaluation'!$A$56:$K$346,7,0)&amp;""</f>
        <v>No</v>
      </c>
      <c r="H231" s="282" t="str">
        <f>VLOOKUP($A231,'Institution Evaluation'!$A$56:$K$346,8,0)&amp;""</f>
        <v/>
      </c>
      <c r="I231" s="282" t="str">
        <f>VLOOKUP($A231,'Institution Evaluation'!$A$56:$K$346,9,0)&amp;""</f>
        <v>Standard Importance</v>
      </c>
      <c r="J231" s="282" t="str">
        <f>VLOOKUP($A231,'Institution Evaluation'!$A$56:$K$346,10,0)&amp;""</f>
        <v/>
      </c>
      <c r="K231" s="282">
        <f t="shared" si="2"/>
        <v>10</v>
      </c>
      <c r="L231" s="282">
        <f>IF($E231="Not Scored", "N/A",IF(AND($D231='Auto Responses'!$J$27,$H231=""),"N/A",IF(AND($D231='Auto Responses'!$J$27,$H231='Auto Responses'!$J$7),1,IF(AND($D231='Auto Responses'!$J$27,$H231='Auto Responses'!$J$8),0,IF(OR($F231=$G231,$H231='Auto Responses'!$J$7),1,0)))))</f>
        <v>0</v>
      </c>
      <c r="M231" s="282" t="str">
        <f>VLOOKUP($A231,'Institution Evaluation'!$A$56:$K$346,10,0)&amp;""</f>
        <v/>
      </c>
      <c r="N231" s="282">
        <f t="shared" si="3"/>
        <v>0</v>
      </c>
      <c r="O231" s="282" t="str">
        <f t="shared" si="27"/>
        <v>N/A</v>
      </c>
      <c r="P231" s="282" t="str">
        <f t="shared" si="5"/>
        <v>N/A</v>
      </c>
      <c r="Q231" s="282">
        <f t="shared" si="6"/>
        <v>0</v>
      </c>
      <c r="R231" s="282">
        <f t="shared" si="10"/>
        <v>0</v>
      </c>
      <c r="S231" s="282">
        <f t="shared" si="7"/>
        <v>0</v>
      </c>
      <c r="T231" s="282">
        <f t="shared" si="8"/>
        <v>0</v>
      </c>
      <c r="U231" s="282">
        <f t="shared" si="11"/>
        <v>63</v>
      </c>
      <c r="V231" s="282">
        <f t="shared" si="9"/>
        <v>0</v>
      </c>
      <c r="W231" s="61"/>
      <c r="X231" s="61"/>
      <c r="Y231" s="61"/>
      <c r="Z231" s="61"/>
    </row>
    <row r="232" ht="15.75" customHeight="1">
      <c r="A232" s="282" t="str">
        <f>Questions!$A232</f>
        <v>OPEM-05</v>
      </c>
      <c r="B232" s="282" t="str">
        <f t="shared" si="1"/>
        <v>OPEM</v>
      </c>
      <c r="C232" s="282" t="str">
        <f>VLOOKUP($A232,Questions!$A$3:$L$333,2,0)&amp;""</f>
        <v>If you answered "yes" to OPEM-04, are your remote actions and changes logged or otherwise visible to the campus?</v>
      </c>
      <c r="D232" s="282" t="str">
        <f>VLOOKUP($A232,Questions!$A$3:$L$333,11,0)&amp;""</f>
        <v/>
      </c>
      <c r="E232" s="282" t="str">
        <f>VLOOKUP($A232,Questions!$A$3:$L$333,12,0)&amp;""</f>
        <v>Case-Specific</v>
      </c>
      <c r="F232" s="282" t="str">
        <f>VLOOKUP($A232,'Institution Evaluation'!$A$56:$K$346,3,0)&amp;""</f>
        <v/>
      </c>
      <c r="G232" s="282" t="str">
        <f>VLOOKUP($A232,'Institution Evaluation'!$A$56:$K$346,7,0)&amp;""</f>
        <v>Yes</v>
      </c>
      <c r="H232" s="282" t="str">
        <f>VLOOKUP($A232,'Institution Evaluation'!$A$56:$K$346,8,0)&amp;""</f>
        <v/>
      </c>
      <c r="I232" s="282" t="str">
        <f>VLOOKUP($A232,'Institution Evaluation'!$A$56:$K$346,9,0)&amp;""</f>
        <v>Standard Importance</v>
      </c>
      <c r="J232" s="282" t="str">
        <f>VLOOKUP($A232,'Institution Evaluation'!$A$56:$K$346,10,0)&amp;""</f>
        <v/>
      </c>
      <c r="K232" s="282">
        <f t="shared" si="2"/>
        <v>10</v>
      </c>
      <c r="L232" s="282">
        <f>IF($E232="Not Scored", "N/A",IF(AND($D232='Auto Responses'!$J$27,$H232=""),"N/A",IF(AND($D232='Auto Responses'!$J$27,$H232='Auto Responses'!$J$7),1,IF(AND($D232='Auto Responses'!$J$27,$H232='Auto Responses'!$J$8),0,IF(OR($F232=$G232,$H232='Auto Responses'!$J$7),1,0)))))</f>
        <v>0</v>
      </c>
      <c r="M232" s="282" t="str">
        <f>VLOOKUP($A232,'Institution Evaluation'!$A$56:$K$346,10,0)&amp;""</f>
        <v/>
      </c>
      <c r="N232" s="282">
        <f t="shared" si="3"/>
        <v>0</v>
      </c>
      <c r="O232" s="282" t="str">
        <f>IF(OR($F$23="No",$E232="Not Scored",$F232="N/A"),"N/A",IF($J232="",$K232,IF($J232="Minor Importance",5,IF($J232="Standard Importance",10,IF($J232="Critical Importance",20,0)))))</f>
        <v>N/A</v>
      </c>
      <c r="P232" s="282" t="str">
        <f t="shared" si="5"/>
        <v>N/A</v>
      </c>
      <c r="Q232" s="282">
        <f t="shared" si="6"/>
        <v>0</v>
      </c>
      <c r="R232" s="282">
        <f t="shared" si="10"/>
        <v>0</v>
      </c>
      <c r="S232" s="282">
        <f t="shared" si="7"/>
        <v>0</v>
      </c>
      <c r="T232" s="282">
        <f t="shared" si="8"/>
        <v>0</v>
      </c>
      <c r="U232" s="282">
        <f t="shared" si="11"/>
        <v>63</v>
      </c>
      <c r="V232" s="282">
        <f t="shared" si="9"/>
        <v>0</v>
      </c>
      <c r="W232" s="61"/>
      <c r="X232" s="61"/>
      <c r="Y232" s="61"/>
      <c r="Z232" s="61"/>
    </row>
    <row r="233" ht="15.75" customHeight="1">
      <c r="A233" s="282" t="str">
        <f>Questions!$A233</f>
        <v>OPEM-06</v>
      </c>
      <c r="B233" s="282" t="str">
        <f t="shared" si="1"/>
        <v>OPEM</v>
      </c>
      <c r="C233" s="282" t="str">
        <f>VLOOKUP($A233,Questions!$A$3:$L$333,2,0)&amp;""</f>
        <v>If you maintain remote access to the system, will you handle data in a FERPA-compliant manner?</v>
      </c>
      <c r="D233" s="282" t="str">
        <f>VLOOKUP($A233,Questions!$A$3:$L$333,11,0)&amp;""</f>
        <v/>
      </c>
      <c r="E233" s="282" t="str">
        <f>VLOOKUP($A233,Questions!$A$3:$L$333,12,0)&amp;""</f>
        <v>Case-Specific</v>
      </c>
      <c r="F233" s="282" t="str">
        <f>VLOOKUP($A233,'Institution Evaluation'!$A$56:$K$346,3,0)&amp;""</f>
        <v/>
      </c>
      <c r="G233" s="282" t="str">
        <f>VLOOKUP($A233,'Institution Evaluation'!$A$56:$K$346,7,0)&amp;""</f>
        <v>Yes</v>
      </c>
      <c r="H233" s="282" t="str">
        <f>VLOOKUP($A233,'Institution Evaluation'!$A$56:$K$346,8,0)&amp;""</f>
        <v/>
      </c>
      <c r="I233" s="282" t="str">
        <f>VLOOKUP($A233,'Institution Evaluation'!$A$56:$K$346,9,0)&amp;""</f>
        <v>Standard Importance</v>
      </c>
      <c r="J233" s="282" t="str">
        <f>VLOOKUP($A233,'Institution Evaluation'!$A$56:$K$346,10,0)&amp;""</f>
        <v/>
      </c>
      <c r="K233" s="282">
        <f t="shared" si="2"/>
        <v>10</v>
      </c>
      <c r="L233" s="282">
        <f>IF($E233="Not Scored", "N/A",IF(AND($D233='Auto Responses'!$J$27,$H233=""),"N/A",IF(AND($D233='Auto Responses'!$J$27,$H233='Auto Responses'!$J$7),1,IF(AND($D233='Auto Responses'!$J$27,$H233='Auto Responses'!$J$8),0,IF(OR($F233=$G233,$H233='Auto Responses'!$J$7),1,0)))))</f>
        <v>0</v>
      </c>
      <c r="M233" s="282" t="str">
        <f>VLOOKUP($A233,'Institution Evaluation'!$A$56:$K$346,10,0)&amp;""</f>
        <v/>
      </c>
      <c r="N233" s="282">
        <f t="shared" si="3"/>
        <v>0</v>
      </c>
      <c r="O233" s="282" t="str">
        <f t="shared" ref="O233:O237" si="28">IF(OR($F$23="No",$E233="Not Scored"),"N/A",IF($J233="",$K233,IF($J233="Minor Importance",5,IF($J233="Standard Importance",10,IF($J233="Critical Importance",20,0)))))</f>
        <v>N/A</v>
      </c>
      <c r="P233" s="282" t="str">
        <f t="shared" si="5"/>
        <v>N/A</v>
      </c>
      <c r="Q233" s="282">
        <f t="shared" si="6"/>
        <v>0</v>
      </c>
      <c r="R233" s="282">
        <f t="shared" si="10"/>
        <v>0</v>
      </c>
      <c r="S233" s="282">
        <f t="shared" si="7"/>
        <v>0</v>
      </c>
      <c r="T233" s="282">
        <f t="shared" si="8"/>
        <v>0</v>
      </c>
      <c r="U233" s="282">
        <f t="shared" si="11"/>
        <v>63</v>
      </c>
      <c r="V233" s="282">
        <f t="shared" si="9"/>
        <v>0</v>
      </c>
      <c r="W233" s="61"/>
      <c r="X233" s="61"/>
      <c r="Y233" s="61"/>
      <c r="Z233" s="61"/>
    </row>
    <row r="234" ht="15.75" customHeight="1">
      <c r="A234" s="282" t="str">
        <f>Questions!$A234</f>
        <v>OPEM-07</v>
      </c>
      <c r="B234" s="282" t="str">
        <f t="shared" si="1"/>
        <v>OPEM</v>
      </c>
      <c r="C234" s="282" t="str">
        <f>VLOOKUP($A234,Questions!$A$3:$L$333,2,0)&amp;""</f>
        <v>Do you support campus status monitoring through SNMPv3 or other means?</v>
      </c>
      <c r="D234" s="282" t="str">
        <f>VLOOKUP($A234,Questions!$A$3:$L$333,11,0)&amp;""</f>
        <v/>
      </c>
      <c r="E234" s="282" t="str">
        <f>VLOOKUP($A234,Questions!$A$3:$L$333,12,0)&amp;""</f>
        <v>Case-Specific</v>
      </c>
      <c r="F234" s="282" t="str">
        <f>VLOOKUP($A234,'Institution Evaluation'!$A$56:$K$346,3,0)&amp;""</f>
        <v/>
      </c>
      <c r="G234" s="282" t="str">
        <f>VLOOKUP($A234,'Institution Evaluation'!$A$56:$K$346,7,0)&amp;""</f>
        <v>Yes</v>
      </c>
      <c r="H234" s="282" t="str">
        <f>VLOOKUP($A234,'Institution Evaluation'!$A$56:$K$346,8,0)&amp;""</f>
        <v/>
      </c>
      <c r="I234" s="282" t="str">
        <f>VLOOKUP($A234,'Institution Evaluation'!$A$56:$K$346,9,0)&amp;""</f>
        <v>Standard Importance</v>
      </c>
      <c r="J234" s="282" t="str">
        <f>VLOOKUP($A234,'Institution Evaluation'!$A$56:$K$346,10,0)&amp;""</f>
        <v/>
      </c>
      <c r="K234" s="282">
        <f t="shared" si="2"/>
        <v>10</v>
      </c>
      <c r="L234" s="282">
        <f>IF($E234="Not Scored", "N/A",IF(AND($D234='Auto Responses'!$J$27,$H234=""),"N/A",IF(AND($D234='Auto Responses'!$J$27,$H234='Auto Responses'!$J$7),1,IF(AND($D234='Auto Responses'!$J$27,$H234='Auto Responses'!$J$8),0,IF(OR($F234=$G234,$H234='Auto Responses'!$J$7),1,0)))))</f>
        <v>0</v>
      </c>
      <c r="M234" s="282" t="str">
        <f>VLOOKUP($A234,'Institution Evaluation'!$A$56:$K$346,10,0)&amp;""</f>
        <v/>
      </c>
      <c r="N234" s="282">
        <f t="shared" si="3"/>
        <v>0</v>
      </c>
      <c r="O234" s="282" t="str">
        <f t="shared" si="28"/>
        <v>N/A</v>
      </c>
      <c r="P234" s="282" t="str">
        <f t="shared" si="5"/>
        <v>N/A</v>
      </c>
      <c r="Q234" s="282">
        <f t="shared" si="6"/>
        <v>0</v>
      </c>
      <c r="R234" s="282">
        <f t="shared" si="10"/>
        <v>0</v>
      </c>
      <c r="S234" s="282">
        <f t="shared" si="7"/>
        <v>0</v>
      </c>
      <c r="T234" s="282">
        <f t="shared" si="8"/>
        <v>0</v>
      </c>
      <c r="U234" s="282">
        <f t="shared" si="11"/>
        <v>63</v>
      </c>
      <c r="V234" s="282">
        <f t="shared" si="9"/>
        <v>0</v>
      </c>
      <c r="W234" s="61"/>
      <c r="X234" s="61"/>
      <c r="Y234" s="61"/>
      <c r="Z234" s="61"/>
    </row>
    <row r="235" ht="15.75" customHeight="1">
      <c r="A235" s="282" t="str">
        <f>Questions!$A235</f>
        <v>OPEM-08</v>
      </c>
      <c r="B235" s="282" t="str">
        <f t="shared" si="1"/>
        <v>OPEM</v>
      </c>
      <c r="C235" s="282" t="str">
        <f>VLOOKUP($A235,Questions!$A$3:$L$333,2,0)&amp;""</f>
        <v>Describe or provide a reference to any other safeguards used to monitor for malicious activity.</v>
      </c>
      <c r="D235" s="282" t="str">
        <f>VLOOKUP($A235,Questions!$A$3:$L$333,11,0)&amp;""</f>
        <v/>
      </c>
      <c r="E235" s="282" t="str">
        <f>VLOOKUP($A235,Questions!$A$3:$L$333,12,0)&amp;""</f>
        <v>Not scored</v>
      </c>
      <c r="F235" s="282" t="str">
        <f>VLOOKUP($A235,'Institution Evaluation'!$A$56:$K$346,3,0)&amp;""</f>
        <v/>
      </c>
      <c r="G235" s="282" t="str">
        <f>VLOOKUP($A235,'Institution Evaluation'!$A$56:$K$346,7,0)&amp;""</f>
        <v>Not scored</v>
      </c>
      <c r="H235" s="282" t="str">
        <f>VLOOKUP($A235,'Institution Evaluation'!$A$56:$K$346,8,0)&amp;""</f>
        <v/>
      </c>
      <c r="I235" s="282" t="str">
        <f>VLOOKUP($A235,'Institution Evaluation'!$A$56:$K$346,9,0)&amp;""</f>
        <v/>
      </c>
      <c r="J235" s="282" t="str">
        <f>VLOOKUP($A235,'Institution Evaluation'!$A$56:$K$346,10,0)&amp;""</f>
        <v/>
      </c>
      <c r="K235" s="282">
        <f t="shared" si="2"/>
        <v>10</v>
      </c>
      <c r="L235" s="282" t="str">
        <f>IF($E235="Not Scored", "N/A",IF(AND($D235='Auto Responses'!$J$27,$H235=""),"N/A",IF(AND($D235='Auto Responses'!$J$27,$H235='Auto Responses'!$J$7),1,IF(AND($D235='Auto Responses'!$J$27,$H235='Auto Responses'!$J$8),0,IF(OR($F235=$G235,$H235='Auto Responses'!$J$7),1,0)))))</f>
        <v>N/A</v>
      </c>
      <c r="M235" s="282" t="str">
        <f>VLOOKUP($A235,'Institution Evaluation'!$A$56:$K$346,10,0)&amp;""</f>
        <v/>
      </c>
      <c r="N235" s="282">
        <f t="shared" si="3"/>
        <v>0</v>
      </c>
      <c r="O235" s="282" t="str">
        <f t="shared" si="28"/>
        <v>N/A</v>
      </c>
      <c r="P235" s="282" t="str">
        <f t="shared" si="5"/>
        <v>N/A</v>
      </c>
      <c r="Q235" s="282">
        <f t="shared" si="6"/>
        <v>0</v>
      </c>
      <c r="R235" s="282">
        <f t="shared" si="10"/>
        <v>0</v>
      </c>
      <c r="S235" s="282">
        <f t="shared" si="7"/>
        <v>0</v>
      </c>
      <c r="T235" s="282">
        <f t="shared" si="8"/>
        <v>0</v>
      </c>
      <c r="U235" s="282">
        <f t="shared" si="11"/>
        <v>63</v>
      </c>
      <c r="V235" s="282">
        <f t="shared" si="9"/>
        <v>0</v>
      </c>
      <c r="W235" s="61"/>
      <c r="X235" s="61"/>
      <c r="Y235" s="61"/>
      <c r="Z235" s="61"/>
    </row>
    <row r="236" ht="15.75" customHeight="1">
      <c r="A236" s="282" t="str">
        <f>Questions!$A236</f>
        <v>OPEM-09</v>
      </c>
      <c r="B236" s="282" t="str">
        <f t="shared" si="1"/>
        <v>OPEM</v>
      </c>
      <c r="C236" s="282" t="str">
        <f>VLOOKUP($A236,Questions!$A$3:$L$333,2,0)&amp;""</f>
        <v>Describe how long your organization has conducted business in this area.</v>
      </c>
      <c r="D236" s="282" t="str">
        <f>VLOOKUP($A236,Questions!$A$3:$L$333,11,0)&amp;""</f>
        <v/>
      </c>
      <c r="E236" s="282" t="str">
        <f>VLOOKUP($A236,Questions!$A$3:$L$333,12,0)&amp;""</f>
        <v>Not scored</v>
      </c>
      <c r="F236" s="282" t="str">
        <f>VLOOKUP($A236,'Institution Evaluation'!$A$56:$K$346,3,0)&amp;""</f>
        <v/>
      </c>
      <c r="G236" s="282" t="str">
        <f>VLOOKUP($A236,'Institution Evaluation'!$A$56:$K$346,7,0)&amp;""</f>
        <v>Not scored</v>
      </c>
      <c r="H236" s="282" t="str">
        <f>VLOOKUP($A236,'Institution Evaluation'!$A$56:$K$346,8,0)&amp;""</f>
        <v/>
      </c>
      <c r="I236" s="282" t="str">
        <f>VLOOKUP($A236,'Institution Evaluation'!$A$56:$K$346,9,0)&amp;""</f>
        <v/>
      </c>
      <c r="J236" s="282" t="str">
        <f>VLOOKUP($A236,'Institution Evaluation'!$A$56:$K$346,10,0)&amp;""</f>
        <v/>
      </c>
      <c r="K236" s="282">
        <f t="shared" si="2"/>
        <v>10</v>
      </c>
      <c r="L236" s="282" t="str">
        <f>IF($E236="Not Scored", "N/A",IF(AND($D236='Auto Responses'!$J$27,$H236=""),"N/A",IF(AND($D236='Auto Responses'!$J$27,$H236='Auto Responses'!$J$7),1,IF(AND($D236='Auto Responses'!$J$27,$H236='Auto Responses'!$J$8),0,IF(OR($F236=$G236,$H236='Auto Responses'!$J$7),1,0)))))</f>
        <v>N/A</v>
      </c>
      <c r="M236" s="282" t="str">
        <f>VLOOKUP($A236,'Institution Evaluation'!$A$56:$K$346,10,0)&amp;""</f>
        <v/>
      </c>
      <c r="N236" s="282">
        <f t="shared" si="3"/>
        <v>0</v>
      </c>
      <c r="O236" s="282" t="str">
        <f t="shared" si="28"/>
        <v>N/A</v>
      </c>
      <c r="P236" s="282" t="str">
        <f t="shared" si="5"/>
        <v>N/A</v>
      </c>
      <c r="Q236" s="282">
        <f t="shared" si="6"/>
        <v>0</v>
      </c>
      <c r="R236" s="282">
        <f t="shared" si="10"/>
        <v>0</v>
      </c>
      <c r="S236" s="282">
        <f t="shared" si="7"/>
        <v>0</v>
      </c>
      <c r="T236" s="282">
        <f t="shared" si="8"/>
        <v>0</v>
      </c>
      <c r="U236" s="282">
        <f t="shared" si="11"/>
        <v>63</v>
      </c>
      <c r="V236" s="282">
        <f t="shared" si="9"/>
        <v>0</v>
      </c>
      <c r="W236" s="61"/>
      <c r="X236" s="61"/>
      <c r="Y236" s="61"/>
      <c r="Z236" s="61"/>
    </row>
    <row r="237" ht="15.75" customHeight="1">
      <c r="A237" s="282" t="str">
        <f>Questions!$A237</f>
        <v>OPEM-10</v>
      </c>
      <c r="B237" s="282" t="str">
        <f t="shared" si="1"/>
        <v>OPEM</v>
      </c>
      <c r="C237" s="282" t="str">
        <f>VLOOKUP($A237,Questions!$A$3:$L$333,2,0)&amp;""</f>
        <v>Do you have existing higher education customers?</v>
      </c>
      <c r="D237" s="282" t="str">
        <f>VLOOKUP($A237,Questions!$A$3:$L$333,11,0)&amp;""</f>
        <v/>
      </c>
      <c r="E237" s="282" t="str">
        <f>VLOOKUP($A237,Questions!$A$3:$L$333,12,0)&amp;""</f>
        <v>Case-Specific</v>
      </c>
      <c r="F237" s="282" t="str">
        <f>VLOOKUP($A237,'Institution Evaluation'!$A$56:$K$346,3,0)&amp;""</f>
        <v/>
      </c>
      <c r="G237" s="282" t="str">
        <f>VLOOKUP($A237,'Institution Evaluation'!$A$56:$K$346,7,0)&amp;""</f>
        <v>Yes</v>
      </c>
      <c r="H237" s="282" t="str">
        <f>VLOOKUP($A237,'Institution Evaluation'!$A$56:$K$346,8,0)&amp;""</f>
        <v/>
      </c>
      <c r="I237" s="282" t="str">
        <f>VLOOKUP($A237,'Institution Evaluation'!$A$56:$K$346,9,0)&amp;""</f>
        <v>Minor Importance</v>
      </c>
      <c r="J237" s="282" t="str">
        <f>VLOOKUP($A237,'Institution Evaluation'!$A$56:$K$346,10,0)&amp;""</f>
        <v/>
      </c>
      <c r="K237" s="282">
        <f t="shared" si="2"/>
        <v>5</v>
      </c>
      <c r="L237" s="282">
        <f>IF($E237="Not Scored", "N/A",IF(AND($D237='Auto Responses'!$J$27,$H237=""),"N/A",IF(AND($D237='Auto Responses'!$J$27,$H237='Auto Responses'!$J$7),1,IF(AND($D237='Auto Responses'!$J$27,$H237='Auto Responses'!$J$8),0,IF(OR($F237=$G237,$H237='Auto Responses'!$J$7),1,0)))))</f>
        <v>0</v>
      </c>
      <c r="M237" s="282" t="str">
        <f>VLOOKUP($A237,'Institution Evaluation'!$A$56:$K$346,10,0)&amp;""</f>
        <v/>
      </c>
      <c r="N237" s="282">
        <f t="shared" si="3"/>
        <v>0</v>
      </c>
      <c r="O237" s="282" t="str">
        <f t="shared" si="28"/>
        <v>N/A</v>
      </c>
      <c r="P237" s="282" t="str">
        <f t="shared" si="5"/>
        <v>N/A</v>
      </c>
      <c r="Q237" s="282">
        <f t="shared" si="6"/>
        <v>0</v>
      </c>
      <c r="R237" s="282">
        <f t="shared" si="10"/>
        <v>0</v>
      </c>
      <c r="S237" s="282">
        <f t="shared" si="7"/>
        <v>0</v>
      </c>
      <c r="T237" s="282">
        <f t="shared" si="8"/>
        <v>0</v>
      </c>
      <c r="U237" s="282">
        <f t="shared" si="11"/>
        <v>63</v>
      </c>
      <c r="V237" s="282">
        <f t="shared" si="9"/>
        <v>0</v>
      </c>
      <c r="W237" s="61"/>
      <c r="X237" s="61"/>
      <c r="Y237" s="61"/>
      <c r="Z237" s="61"/>
    </row>
    <row r="238" ht="15.75" customHeight="1">
      <c r="A238" s="282" t="str">
        <f>Questions!$A238</f>
        <v>PRGN-01</v>
      </c>
      <c r="B238" s="282" t="str">
        <f t="shared" si="1"/>
        <v>PRGN</v>
      </c>
      <c r="C238" s="282" t="str">
        <f>VLOOKUP($A238,Questions!$A$3:$L$333,2,0)&amp;""</f>
        <v>Does your solution process FERPA-related data?</v>
      </c>
      <c r="D238" s="282" t="str">
        <f>VLOOKUP($A238,Questions!$A$3:$L$333,11,0)&amp;""</f>
        <v>NA</v>
      </c>
      <c r="E238" s="282" t="str">
        <f>VLOOKUP($A238,Questions!$A$3:$L$333,12,0)&amp;""</f>
        <v>Not scored</v>
      </c>
      <c r="F238" s="282" t="str">
        <f>VLOOKUP($A238,'Privacy Analyst Evaluation'!$A$46:$K$120,3,0)&amp;""</f>
        <v>Yes</v>
      </c>
      <c r="G238" s="282" t="str">
        <f>VLOOKUP($A238,'Privacy Analyst Evaluation'!$A$46:$K$120,7,0)&amp;""</f>
        <v/>
      </c>
      <c r="H238" s="282" t="str">
        <f>VLOOKUP($A238,'Privacy Analyst Evaluation'!$A$46:$K$120,8,0)&amp;""</f>
        <v/>
      </c>
      <c r="I238" s="282" t="str">
        <f>VLOOKUP($A238,'Privacy Analyst Evaluation'!$A$46:$K$120,9,0)&amp;""</f>
        <v/>
      </c>
      <c r="J238" s="282" t="str">
        <f>VLOOKUP($A238,'Privacy Analyst Evaluation'!$A$46:$K$120,10,0)&amp;""</f>
        <v/>
      </c>
      <c r="K238" s="282">
        <f t="shared" si="2"/>
        <v>10</v>
      </c>
      <c r="L238" s="282" t="str">
        <f>IF($E238="Not Scored", "N/A",IF(AND($D238='Auto Responses'!$J$27,$H238=""),"N/A",IF(AND($D238='Auto Responses'!$J$27,$H238='Auto Responses'!$J$7),1,IF(AND($D238='Auto Responses'!$J$27,$H238='Auto Responses'!$J$8),0,IF(OR($F238=$G238,$H238='Auto Responses'!$J$7),1,0)))))</f>
        <v>N/A</v>
      </c>
      <c r="M238" s="282" t="str">
        <f>VLOOKUP($A238,'Privacy Analyst Evaluation'!$A$46:$K$120,10,0)&amp;""</f>
        <v/>
      </c>
      <c r="N238" s="282">
        <f t="shared" si="3"/>
        <v>0</v>
      </c>
      <c r="O238" s="282" t="str">
        <f t="shared" ref="O238:O246" si="29">IF(OR($E238="Not Scored",$F$24="No"),"N/A",IF($J238="",$K238,IF($J238="Minor Importance",5,IF($J238="Standard Importance",10,IF($J238="Critical Importance",20,0)))))</f>
        <v>N/A</v>
      </c>
      <c r="P238" s="282" t="str">
        <f t="shared" si="5"/>
        <v>N/A</v>
      </c>
      <c r="Q238" s="282">
        <f t="shared" si="6"/>
        <v>0</v>
      </c>
      <c r="R238" s="282">
        <f t="shared" si="10"/>
        <v>0</v>
      </c>
      <c r="S238" s="282">
        <f t="shared" si="7"/>
        <v>0</v>
      </c>
      <c r="T238" s="282">
        <f t="shared" si="8"/>
        <v>0</v>
      </c>
      <c r="U238" s="282">
        <f t="shared" si="11"/>
        <v>63</v>
      </c>
      <c r="V238" s="282">
        <f t="shared" si="9"/>
        <v>0</v>
      </c>
      <c r="W238" s="61"/>
      <c r="X238" s="61"/>
      <c r="Y238" s="61"/>
      <c r="Z238" s="61"/>
    </row>
    <row r="239" ht="15.75" customHeight="1">
      <c r="A239" s="282" t="str">
        <f>Questions!$A239</f>
        <v>PRGN-02</v>
      </c>
      <c r="B239" s="282" t="str">
        <f t="shared" si="1"/>
        <v>PRGN</v>
      </c>
      <c r="C239" s="282" t="str">
        <f>VLOOKUP($A239,Questions!$A$3:$L$333,2,0)&amp;""</f>
        <v>Does your solution process GDPR-related or PIPL-related data?</v>
      </c>
      <c r="D239" s="282" t="str">
        <f>VLOOKUP($A239,Questions!$A$3:$L$333,11,0)&amp;""</f>
        <v>NA</v>
      </c>
      <c r="E239" s="282" t="str">
        <f>VLOOKUP($A239,Questions!$A$3:$L$333,12,0)&amp;""</f>
        <v>Not scored</v>
      </c>
      <c r="F239" s="282" t="str">
        <f>VLOOKUP($A239,'Privacy Analyst Evaluation'!$A$46:$K$120,3,0)&amp;""</f>
        <v>No</v>
      </c>
      <c r="G239" s="282" t="str">
        <f>VLOOKUP($A239,'Privacy Analyst Evaluation'!$A$46:$K$120,7,0)&amp;""</f>
        <v/>
      </c>
      <c r="H239" s="282" t="str">
        <f>VLOOKUP($A239,'Privacy Analyst Evaluation'!$A$46:$K$120,8,0)&amp;""</f>
        <v/>
      </c>
      <c r="I239" s="282" t="str">
        <f>VLOOKUP($A239,'Privacy Analyst Evaluation'!$A$46:$K$120,9,0)&amp;""</f>
        <v/>
      </c>
      <c r="J239" s="282" t="str">
        <f>VLOOKUP($A239,'Privacy Analyst Evaluation'!$A$46:$K$120,10,0)&amp;""</f>
        <v/>
      </c>
      <c r="K239" s="282">
        <f t="shared" si="2"/>
        <v>10</v>
      </c>
      <c r="L239" s="282" t="str">
        <f>IF($E239="Not Scored", "N/A",IF(AND($D239='Auto Responses'!$J$27,$H239=""),"N/A",IF(AND($D239='Auto Responses'!$J$27,$H239='Auto Responses'!$J$7),1,IF(AND($D239='Auto Responses'!$J$27,$H239='Auto Responses'!$J$8),0,IF(OR($F239=$G239,$H239='Auto Responses'!$J$7),1,0)))))</f>
        <v>N/A</v>
      </c>
      <c r="M239" s="282" t="str">
        <f>VLOOKUP($A239,'Privacy Analyst Evaluation'!$A$46:$K$120,10,0)&amp;""</f>
        <v/>
      </c>
      <c r="N239" s="282">
        <f t="shared" si="3"/>
        <v>0</v>
      </c>
      <c r="O239" s="282" t="str">
        <f t="shared" si="29"/>
        <v>N/A</v>
      </c>
      <c r="P239" s="282" t="str">
        <f t="shared" si="5"/>
        <v>N/A</v>
      </c>
      <c r="Q239" s="282">
        <f t="shared" si="6"/>
        <v>0</v>
      </c>
      <c r="R239" s="282">
        <f t="shared" si="10"/>
        <v>0</v>
      </c>
      <c r="S239" s="282">
        <f t="shared" si="7"/>
        <v>0</v>
      </c>
      <c r="T239" s="282">
        <f t="shared" si="8"/>
        <v>0</v>
      </c>
      <c r="U239" s="282">
        <f t="shared" si="11"/>
        <v>63</v>
      </c>
      <c r="V239" s="282">
        <f t="shared" si="9"/>
        <v>0</v>
      </c>
      <c r="W239" s="61"/>
      <c r="X239" s="61"/>
      <c r="Y239" s="61"/>
      <c r="Z239" s="61"/>
    </row>
    <row r="240" ht="15.75" customHeight="1">
      <c r="A240" s="282" t="str">
        <f>Questions!$A240</f>
        <v>PRGN-03</v>
      </c>
      <c r="B240" s="282" t="str">
        <f t="shared" si="1"/>
        <v>PRGN</v>
      </c>
      <c r="C240" s="282" t="str">
        <f>VLOOKUP($A240,Questions!$A$3:$L$333,2,0)&amp;""</f>
        <v>Does your solution process personal data regulated by state law(s) (e.g., CCPA)?</v>
      </c>
      <c r="D240" s="282" t="str">
        <f>VLOOKUP($A240,Questions!$A$3:$L$333,11,0)&amp;""</f>
        <v>NA</v>
      </c>
      <c r="E240" s="282" t="str">
        <f>VLOOKUP($A240,Questions!$A$3:$L$333,12,0)&amp;""</f>
        <v>Not scored</v>
      </c>
      <c r="F240" s="282" t="str">
        <f>VLOOKUP($A240,'Privacy Analyst Evaluation'!$A$46:$K$120,3,0)&amp;""</f>
        <v>Yes</v>
      </c>
      <c r="G240" s="282" t="str">
        <f>VLOOKUP($A240,'Privacy Analyst Evaluation'!$A$46:$K$120,7,0)&amp;""</f>
        <v/>
      </c>
      <c r="H240" s="282" t="str">
        <f>VLOOKUP($A240,'Privacy Analyst Evaluation'!$A$46:$K$120,8,0)&amp;""</f>
        <v/>
      </c>
      <c r="I240" s="282" t="str">
        <f>VLOOKUP($A240,'Privacy Analyst Evaluation'!$A$46:$K$120,9,0)&amp;""</f>
        <v/>
      </c>
      <c r="J240" s="282" t="str">
        <f>VLOOKUP($A240,'Privacy Analyst Evaluation'!$A$46:$K$120,10,0)&amp;""</f>
        <v/>
      </c>
      <c r="K240" s="282">
        <f t="shared" si="2"/>
        <v>10</v>
      </c>
      <c r="L240" s="282" t="str">
        <f>IF($E240="Not Scored", "N/A",IF(AND($D240='Auto Responses'!$J$27,$H240=""),"N/A",IF(AND($D240='Auto Responses'!$J$27,$H240='Auto Responses'!$J$7),1,IF(AND($D240='Auto Responses'!$J$27,$H240='Auto Responses'!$J$8),0,IF(OR($F240=$G240,$H240='Auto Responses'!$J$7),1,0)))))</f>
        <v>N/A</v>
      </c>
      <c r="M240" s="282" t="str">
        <f>VLOOKUP($A240,'Privacy Analyst Evaluation'!$A$46:$K$120,10,0)&amp;""</f>
        <v/>
      </c>
      <c r="N240" s="282">
        <f t="shared" si="3"/>
        <v>0</v>
      </c>
      <c r="O240" s="282" t="str">
        <f t="shared" si="29"/>
        <v>N/A</v>
      </c>
      <c r="P240" s="282" t="str">
        <f t="shared" si="5"/>
        <v>N/A</v>
      </c>
      <c r="Q240" s="282">
        <f t="shared" si="6"/>
        <v>0</v>
      </c>
      <c r="R240" s="282">
        <f t="shared" si="10"/>
        <v>0</v>
      </c>
      <c r="S240" s="282">
        <f t="shared" si="7"/>
        <v>0</v>
      </c>
      <c r="T240" s="282">
        <f t="shared" si="8"/>
        <v>0</v>
      </c>
      <c r="U240" s="282">
        <f t="shared" si="11"/>
        <v>63</v>
      </c>
      <c r="V240" s="282">
        <f t="shared" si="9"/>
        <v>0</v>
      </c>
      <c r="W240" s="61"/>
      <c r="X240" s="61"/>
      <c r="Y240" s="61"/>
      <c r="Z240" s="61"/>
    </row>
    <row r="241" ht="15.75" customHeight="1">
      <c r="A241" s="282" t="str">
        <f>Questions!$A241</f>
        <v>PRGN-04</v>
      </c>
      <c r="B241" s="282" t="str">
        <f t="shared" si="1"/>
        <v>PRGN</v>
      </c>
      <c r="C241" s="282" t="str">
        <f>VLOOKUP($A241,Questions!$A$3:$L$333,2,0)&amp;""</f>
        <v>Does your solution process user-provided data that may contain regulated information?</v>
      </c>
      <c r="D241" s="282" t="str">
        <f>VLOOKUP($A241,Questions!$A$3:$L$333,11,0)&amp;""</f>
        <v>NA</v>
      </c>
      <c r="E241" s="282" t="str">
        <f>VLOOKUP($A241,Questions!$A$3:$L$333,12,0)&amp;""</f>
        <v>Not scored</v>
      </c>
      <c r="F241" s="282" t="str">
        <f>VLOOKUP($A241,'Privacy Analyst Evaluation'!$A$46:$K$120,3,0)&amp;""</f>
        <v>Yes</v>
      </c>
      <c r="G241" s="282" t="str">
        <f>VLOOKUP($A241,'Privacy Analyst Evaluation'!$A$46:$K$120,7,0)&amp;""</f>
        <v/>
      </c>
      <c r="H241" s="282" t="str">
        <f>VLOOKUP($A241,'Privacy Analyst Evaluation'!$A$46:$K$120,8,0)&amp;""</f>
        <v/>
      </c>
      <c r="I241" s="282" t="str">
        <f>VLOOKUP($A241,'Privacy Analyst Evaluation'!$A$46:$K$120,9,0)&amp;""</f>
        <v/>
      </c>
      <c r="J241" s="282" t="str">
        <f>VLOOKUP($A241,'Privacy Analyst Evaluation'!$A$46:$K$120,10,0)&amp;""</f>
        <v/>
      </c>
      <c r="K241" s="282">
        <f t="shared" si="2"/>
        <v>10</v>
      </c>
      <c r="L241" s="282" t="str">
        <f>IF($E241="Not Scored", "N/A",IF(AND($D241='Auto Responses'!$J$27,$H241=""),"N/A",IF(AND($D241='Auto Responses'!$J$27,$H241='Auto Responses'!$J$7),1,IF(AND($D241='Auto Responses'!$J$27,$H241='Auto Responses'!$J$8),0,IF(OR($F241=$G241,$H241='Auto Responses'!$J$7),1,0)))))</f>
        <v>N/A</v>
      </c>
      <c r="M241" s="282" t="str">
        <f>VLOOKUP($A241,'Privacy Analyst Evaluation'!$A$46:$K$120,10,0)&amp;""</f>
        <v/>
      </c>
      <c r="N241" s="282">
        <f t="shared" si="3"/>
        <v>0</v>
      </c>
      <c r="O241" s="282" t="str">
        <f t="shared" si="29"/>
        <v>N/A</v>
      </c>
      <c r="P241" s="282" t="str">
        <f t="shared" si="5"/>
        <v>N/A</v>
      </c>
      <c r="Q241" s="282">
        <f t="shared" si="6"/>
        <v>0</v>
      </c>
      <c r="R241" s="282">
        <f t="shared" si="10"/>
        <v>0</v>
      </c>
      <c r="S241" s="282">
        <f t="shared" si="7"/>
        <v>0</v>
      </c>
      <c r="T241" s="282">
        <f t="shared" si="8"/>
        <v>0</v>
      </c>
      <c r="U241" s="282">
        <f t="shared" si="11"/>
        <v>63</v>
      </c>
      <c r="V241" s="282">
        <f t="shared" si="9"/>
        <v>0</v>
      </c>
      <c r="W241" s="61"/>
      <c r="X241" s="61"/>
      <c r="Y241" s="61"/>
      <c r="Z241" s="61"/>
    </row>
    <row r="242" ht="15.75" customHeight="1">
      <c r="A242" s="282" t="str">
        <f>Questions!$A242</f>
        <v>PRGN-05</v>
      </c>
      <c r="B242" s="282" t="str">
        <f t="shared" si="1"/>
        <v>PRGN</v>
      </c>
      <c r="C242" s="282" t="str">
        <f>VLOOKUP($A242,Questions!$A$3:$L$333,2,0)&amp;""</f>
        <v>Web Link to Product/Service Privacy Notice</v>
      </c>
      <c r="D242" s="282" t="str">
        <f>VLOOKUP($A242,Questions!$A$3:$L$333,11,0)&amp;""</f>
        <v>Neutral until evaluated</v>
      </c>
      <c r="E242" s="282" t="str">
        <f>VLOOKUP($A242,Questions!$A$3:$L$333,12,0)&amp;""</f>
        <v>Privacy</v>
      </c>
      <c r="F242" s="310" t="str">
        <f>VLOOKUP($A242,'Privacy Analyst Evaluation'!$A$46:$K$120,3,0)&amp;""</f>
        <v>https://cograder.com/privacypolicy</v>
      </c>
      <c r="G242" s="282" t="str">
        <f>VLOOKUP($A242,'Privacy Analyst Evaluation'!$A$46:$K$120,7,0)&amp;""</f>
        <v>Not scored</v>
      </c>
      <c r="H242" s="282" t="str">
        <f>VLOOKUP($A242,'Privacy Analyst Evaluation'!$A$46:$K$120,8,0)&amp;""</f>
        <v/>
      </c>
      <c r="I242" s="282" t="str">
        <f>VLOOKUP($A242,'Privacy Analyst Evaluation'!$A$46:$K$120,9,0)&amp;""</f>
        <v/>
      </c>
      <c r="J242" s="282" t="str">
        <f>VLOOKUP($A242,'Privacy Analyst Evaluation'!$A$46:$K$120,10,0)&amp;""</f>
        <v/>
      </c>
      <c r="K242" s="282">
        <f t="shared" si="2"/>
        <v>10</v>
      </c>
      <c r="L242" s="282" t="str">
        <f>IF($E242="Not Scored", "N/A",IF(AND($D242='Auto Responses'!$J$27,$H242=""),"N/A",IF(AND($D242='Auto Responses'!$J$27,$H242='Auto Responses'!$J$7),1,IF(AND($D242='Auto Responses'!$J$27,$H242='Auto Responses'!$J$8),0,IF(OR($F242=$G242,$H242='Auto Responses'!$J$7),1,0)))))</f>
        <v>N/A</v>
      </c>
      <c r="M242" s="282" t="str">
        <f>VLOOKUP($A242,'Privacy Analyst Evaluation'!$A$46:$K$120,10,0)&amp;""</f>
        <v/>
      </c>
      <c r="N242" s="282">
        <f t="shared" si="3"/>
        <v>0</v>
      </c>
      <c r="O242" s="282">
        <f t="shared" si="29"/>
        <v>10</v>
      </c>
      <c r="P242" s="282" t="str">
        <f t="shared" si="5"/>
        <v>N/A</v>
      </c>
      <c r="Q242" s="282">
        <f t="shared" si="6"/>
        <v>0</v>
      </c>
      <c r="R242" s="282">
        <f t="shared" si="10"/>
        <v>0</v>
      </c>
      <c r="S242" s="282">
        <f t="shared" si="7"/>
        <v>0</v>
      </c>
      <c r="T242" s="282">
        <f t="shared" si="8"/>
        <v>0</v>
      </c>
      <c r="U242" s="282">
        <f t="shared" si="11"/>
        <v>63</v>
      </c>
      <c r="V242" s="282">
        <f t="shared" si="9"/>
        <v>0</v>
      </c>
      <c r="W242" s="61"/>
      <c r="X242" s="61"/>
      <c r="Y242" s="61"/>
      <c r="Z242" s="61"/>
    </row>
    <row r="243" ht="15.75" customHeight="1">
      <c r="A243" s="282" t="str">
        <f>Questions!$A243</f>
        <v>PCOM-01</v>
      </c>
      <c r="B243" s="282" t="str">
        <f t="shared" si="1"/>
        <v>PCOM</v>
      </c>
      <c r="C243" s="282" t="str">
        <f>VLOOKUP($A243,Questions!$A$3:$L$333,2,0)&amp;""</f>
        <v>Have you had a personal data breach in the past three years that involved reporting to a governmental agency, notice to individuals (including voluntary notice), or notice to another organization or institution?*</v>
      </c>
      <c r="D243" s="282" t="str">
        <f>VLOOKUP($A243,Questions!$A$3:$L$333,11,0)&amp;""</f>
        <v/>
      </c>
      <c r="E243" s="282" t="str">
        <f>VLOOKUP($A243,Questions!$A$3:$L$333,12,0)&amp;""</f>
        <v>Privacy</v>
      </c>
      <c r="F243" s="282" t="str">
        <f>VLOOKUP($A243,'Privacy Analyst Evaluation'!$A$46:$K$120,3,0)&amp;""</f>
        <v>No</v>
      </c>
      <c r="G243" s="282" t="str">
        <f>VLOOKUP($A243,'Privacy Analyst Evaluation'!$A$46:$K$120,7,0)&amp;""</f>
        <v>No</v>
      </c>
      <c r="H243" s="282" t="str">
        <f>VLOOKUP($A243,'Privacy Analyst Evaluation'!$A$46:$K$120,8,0)&amp;""</f>
        <v/>
      </c>
      <c r="I243" s="282" t="str">
        <f>VLOOKUP($A243,'Privacy Analyst Evaluation'!$A$46:$K$120,9,0)&amp;""</f>
        <v>Critical Importance</v>
      </c>
      <c r="J243" s="282" t="str">
        <f>VLOOKUP($A243,'Privacy Analyst Evaluation'!$A$46:$K$120,10,0)&amp;""</f>
        <v/>
      </c>
      <c r="K243" s="282">
        <f t="shared" si="2"/>
        <v>20</v>
      </c>
      <c r="L243" s="282">
        <f>IF($E243="Not Scored", "N/A",IF(AND($D243='Auto Responses'!$J$27,$H243=""),"N/A",IF(AND($D243='Auto Responses'!$J$27,$H243='Auto Responses'!$J$7),1,IF(AND($D243='Auto Responses'!$J$27,$H243='Auto Responses'!$J$8),0,IF(OR($F243=$G243,$H243='Auto Responses'!$J$7),1,0)))))</f>
        <v>1</v>
      </c>
      <c r="M243" s="282" t="str">
        <f>VLOOKUP($A243,'Privacy Analyst Evaluation'!$A$46:$K$120,10,0)&amp;""</f>
        <v/>
      </c>
      <c r="N243" s="282">
        <f t="shared" si="3"/>
        <v>1</v>
      </c>
      <c r="O243" s="282">
        <f t="shared" si="29"/>
        <v>20</v>
      </c>
      <c r="P243" s="282">
        <f t="shared" si="5"/>
        <v>20</v>
      </c>
      <c r="Q243" s="282">
        <f t="shared" si="6"/>
        <v>0</v>
      </c>
      <c r="R243" s="282">
        <f t="shared" si="10"/>
        <v>0</v>
      </c>
      <c r="S243" s="282">
        <f t="shared" si="7"/>
        <v>0</v>
      </c>
      <c r="T243" s="282">
        <f t="shared" si="8"/>
        <v>1</v>
      </c>
      <c r="U243" s="282">
        <f t="shared" si="11"/>
        <v>64</v>
      </c>
      <c r="V243" s="282">
        <f t="shared" si="9"/>
        <v>64</v>
      </c>
      <c r="W243" s="61"/>
      <c r="X243" s="61"/>
      <c r="Y243" s="61"/>
      <c r="Z243" s="61"/>
    </row>
    <row r="244" ht="15.75" customHeight="1">
      <c r="A244" s="282" t="str">
        <f>Questions!$A244</f>
        <v>PCOM-02</v>
      </c>
      <c r="B244" s="282" t="str">
        <f t="shared" si="1"/>
        <v>PCOM</v>
      </c>
      <c r="C244" s="282" t="str">
        <f>VLOOKUP($A244,Questions!$A$3:$L$333,2,0)&amp;""</f>
        <v>Use this area to share information about your privacy practices that will assist those who are assessing your company data privacy program.*</v>
      </c>
      <c r="D244" s="282" t="str">
        <f>VLOOKUP($A244,Questions!$A$3:$L$333,11,0)&amp;""</f>
        <v>Neutral until evaluated</v>
      </c>
      <c r="E244" s="282" t="str">
        <f>VLOOKUP($A244,Questions!$A$3:$L$333,12,0)&amp;""</f>
        <v>Privacy</v>
      </c>
      <c r="F244" s="282" t="str">
        <f>VLOOKUP($A244,'Privacy Analyst Evaluation'!$A$46:$K$120,3,0)&amp;""</f>
        <v>See Additional Information</v>
      </c>
      <c r="G244" s="282" t="str">
        <f>VLOOKUP($A244,'Privacy Analyst Evaluation'!$A$46:$K$120,7,0)&amp;""</f>
        <v>Not scored</v>
      </c>
      <c r="H244" s="282" t="str">
        <f>VLOOKUP($A244,'Privacy Analyst Evaluation'!$A$46:$K$120,8,0)&amp;""</f>
        <v/>
      </c>
      <c r="I244" s="282" t="str">
        <f>VLOOKUP($A244,'Privacy Analyst Evaluation'!$A$46:$K$120,9,0)&amp;""</f>
        <v/>
      </c>
      <c r="J244" s="282" t="str">
        <f>VLOOKUP($A244,'Privacy Analyst Evaluation'!$A$46:$K$120,10,0)&amp;""</f>
        <v/>
      </c>
      <c r="K244" s="282">
        <f t="shared" si="2"/>
        <v>10</v>
      </c>
      <c r="L244" s="282" t="str">
        <f>IF($E244="Not Scored", "N/A",IF(AND($D244='Auto Responses'!$J$27,$H244=""),"N/A",IF(AND($D244='Auto Responses'!$J$27,$H244='Auto Responses'!$J$7),1,IF(AND($D244='Auto Responses'!$J$27,$H244='Auto Responses'!$J$8),0,IF(OR($F244=$G244,$H244='Auto Responses'!$J$7),1,0)))))</f>
        <v>N/A</v>
      </c>
      <c r="M244" s="282" t="str">
        <f>VLOOKUP($A244,'Privacy Analyst Evaluation'!$A$46:$K$120,10,0)&amp;""</f>
        <v/>
      </c>
      <c r="N244" s="282">
        <f t="shared" si="3"/>
        <v>0</v>
      </c>
      <c r="O244" s="282">
        <f t="shared" si="29"/>
        <v>10</v>
      </c>
      <c r="P244" s="282" t="str">
        <f t="shared" si="5"/>
        <v>N/A</v>
      </c>
      <c r="Q244" s="282">
        <f t="shared" si="6"/>
        <v>0</v>
      </c>
      <c r="R244" s="282">
        <f t="shared" si="10"/>
        <v>0</v>
      </c>
      <c r="S244" s="282">
        <f t="shared" si="7"/>
        <v>0</v>
      </c>
      <c r="T244" s="282">
        <f t="shared" si="8"/>
        <v>0</v>
      </c>
      <c r="U244" s="282">
        <f t="shared" si="11"/>
        <v>64</v>
      </c>
      <c r="V244" s="282">
        <f t="shared" si="9"/>
        <v>0</v>
      </c>
      <c r="W244" s="61"/>
      <c r="X244" s="61"/>
      <c r="Y244" s="61"/>
      <c r="Z244" s="61"/>
    </row>
    <row r="245" ht="15.75" customHeight="1">
      <c r="A245" s="282" t="str">
        <f>Questions!$A245</f>
        <v>PCOM-03</v>
      </c>
      <c r="B245" s="282" t="str">
        <f t="shared" si="1"/>
        <v>PCOM</v>
      </c>
      <c r="C245" s="282" t="str">
        <f>VLOOKUP($A245,Questions!$A$3:$L$333,2,0)&amp;""</f>
        <v>Have you had any violations of your internal privacy policies or violations of applicable privacy law in the past 36 months?</v>
      </c>
      <c r="D245" s="282" t="str">
        <f>VLOOKUP($A245,Questions!$A$3:$L$333,11,0)&amp;""</f>
        <v/>
      </c>
      <c r="E245" s="282" t="str">
        <f>VLOOKUP($A245,Questions!$A$3:$L$333,12,0)&amp;""</f>
        <v>Privacy</v>
      </c>
      <c r="F245" s="282" t="str">
        <f>VLOOKUP($A245,'Privacy Analyst Evaluation'!$A$46:$K$120,3,0)&amp;""</f>
        <v>No</v>
      </c>
      <c r="G245" s="282" t="str">
        <f>VLOOKUP($A245,'Privacy Analyst Evaluation'!$A$46:$K$120,7,0)&amp;""</f>
        <v>No</v>
      </c>
      <c r="H245" s="282" t="str">
        <f>VLOOKUP($A245,'Privacy Analyst Evaluation'!$A$46:$K$120,8,0)&amp;""</f>
        <v/>
      </c>
      <c r="I245" s="282" t="str">
        <f>VLOOKUP($A245,'Privacy Analyst Evaluation'!$A$46:$K$120,9,0)&amp;""</f>
        <v>Minor Importance</v>
      </c>
      <c r="J245" s="282" t="str">
        <f>VLOOKUP($A245,'Privacy Analyst Evaluation'!$A$46:$K$120,10,0)&amp;""</f>
        <v/>
      </c>
      <c r="K245" s="282">
        <f t="shared" si="2"/>
        <v>5</v>
      </c>
      <c r="L245" s="282">
        <f>IF($E245="Not Scored", "N/A",IF(AND($D245='Auto Responses'!$J$27,$H245=""),"N/A",IF(AND($D245='Auto Responses'!$J$27,$H245='Auto Responses'!$J$7),1,IF(AND($D245='Auto Responses'!$J$27,$H245='Auto Responses'!$J$8),0,IF(OR($F245=$G245,$H245='Auto Responses'!$J$7),1,0)))))</f>
        <v>1</v>
      </c>
      <c r="M245" s="282" t="str">
        <f>VLOOKUP($A245,'Privacy Analyst Evaluation'!$A$46:$K$120,10,0)&amp;""</f>
        <v/>
      </c>
      <c r="N245" s="282">
        <f t="shared" si="3"/>
        <v>0</v>
      </c>
      <c r="O245" s="282">
        <f t="shared" si="29"/>
        <v>5</v>
      </c>
      <c r="P245" s="282">
        <f t="shared" si="5"/>
        <v>5</v>
      </c>
      <c r="Q245" s="282">
        <f t="shared" si="6"/>
        <v>0</v>
      </c>
      <c r="R245" s="282">
        <f t="shared" si="10"/>
        <v>0</v>
      </c>
      <c r="S245" s="282">
        <f t="shared" si="7"/>
        <v>0</v>
      </c>
      <c r="T245" s="282">
        <f t="shared" si="8"/>
        <v>0</v>
      </c>
      <c r="U245" s="282">
        <f t="shared" si="11"/>
        <v>64</v>
      </c>
      <c r="V245" s="282">
        <f t="shared" si="9"/>
        <v>0</v>
      </c>
      <c r="W245" s="61"/>
      <c r="X245" s="61"/>
      <c r="Y245" s="61"/>
      <c r="Z245" s="61"/>
    </row>
    <row r="246" ht="15.75" customHeight="1">
      <c r="A246" s="282" t="str">
        <f>Questions!$A246</f>
        <v>PCOM-04</v>
      </c>
      <c r="B246" s="282" t="str">
        <f t="shared" si="1"/>
        <v>PCOM</v>
      </c>
      <c r="C246" s="282" t="str">
        <f>VLOOKUP($A246,Questions!$A$3:$L$333,2,0)&amp;""</f>
        <v>Do you have a dedicated data privacy staff or office?</v>
      </c>
      <c r="D246" s="282" t="str">
        <f>VLOOKUP($A246,Questions!$A$3:$L$333,11,0)&amp;""</f>
        <v/>
      </c>
      <c r="E246" s="282" t="str">
        <f>VLOOKUP($A246,Questions!$A$3:$L$333,12,0)&amp;""</f>
        <v>Privacy</v>
      </c>
      <c r="F246" s="282" t="str">
        <f>VLOOKUP($A246,'Privacy Analyst Evaluation'!$A$46:$K$120,3,0)&amp;""</f>
        <v>Yes</v>
      </c>
      <c r="G246" s="282" t="str">
        <f>VLOOKUP($A246,'Privacy Analyst Evaluation'!$A$46:$K$120,7,0)&amp;""</f>
        <v>Yes</v>
      </c>
      <c r="H246" s="282" t="str">
        <f>VLOOKUP($A246,'Privacy Analyst Evaluation'!$A$46:$K$120,8,0)&amp;""</f>
        <v/>
      </c>
      <c r="I246" s="282" t="str">
        <f>VLOOKUP($A246,'Privacy Analyst Evaluation'!$A$46:$K$120,9,0)&amp;""</f>
        <v>Minor Importance</v>
      </c>
      <c r="J246" s="282" t="str">
        <f>VLOOKUP($A246,'Privacy Analyst Evaluation'!$A$46:$K$120,10,0)&amp;""</f>
        <v/>
      </c>
      <c r="K246" s="282">
        <f t="shared" si="2"/>
        <v>5</v>
      </c>
      <c r="L246" s="282">
        <f>IF($E246="Not Scored", "N/A",IF(AND($D246='Auto Responses'!$J$27,$H246=""),"N/A",IF(AND($D246='Auto Responses'!$J$27,$H246='Auto Responses'!$J$7),1,IF(AND($D246='Auto Responses'!$J$27,$H246='Auto Responses'!$J$8),0,IF(OR($F246=$G246,$H246='Auto Responses'!$J$7),1,0)))))</f>
        <v>1</v>
      </c>
      <c r="M246" s="282" t="str">
        <f>VLOOKUP($A246,'Privacy Analyst Evaluation'!$A$46:$K$120,10,0)&amp;""</f>
        <v/>
      </c>
      <c r="N246" s="282">
        <f t="shared" si="3"/>
        <v>0</v>
      </c>
      <c r="O246" s="282">
        <f t="shared" si="29"/>
        <v>5</v>
      </c>
      <c r="P246" s="282">
        <f t="shared" si="5"/>
        <v>5</v>
      </c>
      <c r="Q246" s="282">
        <f t="shared" si="6"/>
        <v>0</v>
      </c>
      <c r="R246" s="282">
        <f t="shared" si="10"/>
        <v>0</v>
      </c>
      <c r="S246" s="282">
        <f t="shared" si="7"/>
        <v>0</v>
      </c>
      <c r="T246" s="282">
        <f t="shared" si="8"/>
        <v>0</v>
      </c>
      <c r="U246" s="282">
        <f t="shared" si="11"/>
        <v>64</v>
      </c>
      <c r="V246" s="282">
        <f t="shared" si="9"/>
        <v>0</v>
      </c>
      <c r="W246" s="61"/>
      <c r="X246" s="61"/>
      <c r="Y246" s="61"/>
      <c r="Z246" s="61"/>
    </row>
    <row r="247" ht="15.75" customHeight="1">
      <c r="A247" s="282" t="str">
        <f>Questions!$A247</f>
        <v>PDOC-01</v>
      </c>
      <c r="B247" s="282" t="str">
        <f t="shared" si="1"/>
        <v>PDOC</v>
      </c>
      <c r="C247" s="282" t="str">
        <f>VLOOKUP($A247,Questions!$A$3:$L$333,2,0)&amp;""</f>
        <v>If you have completed a SOC 2 audit, does it include the Privacy Trust Service Principle?</v>
      </c>
      <c r="D247" s="282" t="str">
        <f>VLOOKUP($A247,Questions!$A$3:$L$333,11,0)&amp;""</f>
        <v>Neutral until evaluated</v>
      </c>
      <c r="E247" s="282" t="str">
        <f>VLOOKUP($A247,Questions!$A$3:$L$333,12,0)&amp;""</f>
        <v>Not scored</v>
      </c>
      <c r="F247" s="282" t="str">
        <f>VLOOKUP($A247,'Privacy Analyst Evaluation'!$A$46:$K$120,3,0)&amp;""</f>
        <v>No</v>
      </c>
      <c r="G247" s="282" t="str">
        <f>VLOOKUP($A247,'Privacy Analyst Evaluation'!$A$46:$K$120,7,0)&amp;""</f>
        <v>Yes</v>
      </c>
      <c r="H247" s="282" t="str">
        <f>VLOOKUP($A247,'Privacy Analyst Evaluation'!$A$46:$K$120,8,0)&amp;""</f>
        <v/>
      </c>
      <c r="I247" s="282" t="str">
        <f>VLOOKUP($A247,'Privacy Analyst Evaluation'!$A$46:$K$120,9,0)&amp;""</f>
        <v/>
      </c>
      <c r="J247" s="282" t="str">
        <f>VLOOKUP($A247,'Privacy Analyst Evaluation'!$A$46:$K$120,10,0)&amp;""</f>
        <v/>
      </c>
      <c r="K247" s="282">
        <f t="shared" si="2"/>
        <v>10</v>
      </c>
      <c r="L247" s="282" t="str">
        <f>IF($E247="Not Scored", "N/A",IF(AND($D247='Auto Responses'!$J$27,$H247=""),"N/A",IF(AND($D247='Auto Responses'!$J$27,$H247='Auto Responses'!$J$7),1,IF(AND($D247='Auto Responses'!$J$27,$H247='Auto Responses'!$J$8),0,IF(OR($F247=$G247,$H247='Auto Responses'!$J$7),1,0)))))</f>
        <v>N/A</v>
      </c>
      <c r="M247" s="282" t="str">
        <f>VLOOKUP($A247,'Privacy Analyst Evaluation'!$A$46:$K$120,10,0)&amp;""</f>
        <v/>
      </c>
      <c r="N247" s="282">
        <f t="shared" si="3"/>
        <v>0</v>
      </c>
      <c r="O247" s="282" t="str">
        <f>IF(OR($E247="Not Scored",$F247="N/A",$F$24="No"),"N/A",IF($J247="",$K247,IF($J247="Minor Importance",5,IF($J247="Standard Importance",10,IF($J247="Critical Importance",20,0)))))</f>
        <v>N/A</v>
      </c>
      <c r="P247" s="282" t="str">
        <f t="shared" si="5"/>
        <v>N/A</v>
      </c>
      <c r="Q247" s="282">
        <f t="shared" si="6"/>
        <v>0</v>
      </c>
      <c r="R247" s="282">
        <f t="shared" si="10"/>
        <v>0</v>
      </c>
      <c r="S247" s="282">
        <f t="shared" si="7"/>
        <v>0</v>
      </c>
      <c r="T247" s="282">
        <f t="shared" si="8"/>
        <v>0</v>
      </c>
      <c r="U247" s="282">
        <f t="shared" si="11"/>
        <v>64</v>
      </c>
      <c r="V247" s="282">
        <f t="shared" si="9"/>
        <v>0</v>
      </c>
      <c r="W247" s="61"/>
      <c r="X247" s="61"/>
      <c r="Y247" s="61"/>
      <c r="Z247" s="61"/>
    </row>
    <row r="248" ht="15.75" customHeight="1">
      <c r="A248" s="282" t="str">
        <f>Questions!$A248</f>
        <v>PDOC-02</v>
      </c>
      <c r="B248" s="282" t="str">
        <f t="shared" si="1"/>
        <v>PDOC</v>
      </c>
      <c r="C248" s="282" t="str">
        <f>VLOOKUP($A248,Questions!$A$3:$L$333,2,0)&amp;""</f>
        <v>Do you conform with a specific industry-standard privacy framework (e.g., NIST Privacy Framework, GDPR, ISO 27701)?</v>
      </c>
      <c r="D248" s="282" t="str">
        <f>VLOOKUP($A248,Questions!$A$3:$L$333,11,0)&amp;""</f>
        <v>Neutral until evaluated</v>
      </c>
      <c r="E248" s="282" t="str">
        <f>VLOOKUP($A248,Questions!$A$3:$L$333,12,0)&amp;""</f>
        <v>Not scored</v>
      </c>
      <c r="F248" s="282" t="str">
        <f>VLOOKUP($A248,'Privacy Analyst Evaluation'!$A$46:$K$120,3,0)&amp;""</f>
        <v>No</v>
      </c>
      <c r="G248" s="282" t="str">
        <f>VLOOKUP($A248,'Privacy Analyst Evaluation'!$A$46:$K$120,7,0)&amp;""</f>
        <v>Yes</v>
      </c>
      <c r="H248" s="282" t="str">
        <f>VLOOKUP($A248,'Privacy Analyst Evaluation'!$A$46:$K$120,8,0)&amp;""</f>
        <v/>
      </c>
      <c r="I248" s="282" t="str">
        <f>VLOOKUP($A248,'Privacy Analyst Evaluation'!$A$46:$K$120,9,0)&amp;""</f>
        <v/>
      </c>
      <c r="J248" s="282" t="str">
        <f>VLOOKUP($A248,'Privacy Analyst Evaluation'!$A$46:$K$120,10,0)&amp;""</f>
        <v/>
      </c>
      <c r="K248" s="282">
        <f t="shared" si="2"/>
        <v>10</v>
      </c>
      <c r="L248" s="282" t="str">
        <f>IF($E248="Not Scored", "N/A",IF(AND($D248='Auto Responses'!$J$27,$H248=""),"N/A",IF(AND($D248='Auto Responses'!$J$27,$H248='Auto Responses'!$J$7),1,IF(AND($D248='Auto Responses'!$J$27,$H248='Auto Responses'!$J$8),0,IF(OR($F248=$G248,$H248='Auto Responses'!$J$7),1,0)))))</f>
        <v>N/A</v>
      </c>
      <c r="M248" s="282" t="str">
        <f>VLOOKUP($A248,'Privacy Analyst Evaluation'!$A$46:$K$120,10,0)&amp;""</f>
        <v/>
      </c>
      <c r="N248" s="282">
        <f t="shared" si="3"/>
        <v>0</v>
      </c>
      <c r="O248" s="282" t="str">
        <f t="shared" ref="O248:O268" si="30">IF(OR($E248="Not Scored",$F$24="No"),"N/A",IF($J248="",$K248,IF($J248="Minor Importance",5,IF($J248="Standard Importance",10,IF($J248="Critical Importance",20,0)))))</f>
        <v>N/A</v>
      </c>
      <c r="P248" s="282" t="str">
        <f t="shared" si="5"/>
        <v>N/A</v>
      </c>
      <c r="Q248" s="282">
        <f t="shared" si="6"/>
        <v>0</v>
      </c>
      <c r="R248" s="282">
        <f t="shared" si="10"/>
        <v>0</v>
      </c>
      <c r="S248" s="282">
        <f t="shared" si="7"/>
        <v>0</v>
      </c>
      <c r="T248" s="282">
        <f t="shared" si="8"/>
        <v>0</v>
      </c>
      <c r="U248" s="282">
        <f t="shared" si="11"/>
        <v>64</v>
      </c>
      <c r="V248" s="282">
        <f t="shared" si="9"/>
        <v>0</v>
      </c>
      <c r="W248" s="61"/>
      <c r="X248" s="61"/>
      <c r="Y248" s="61"/>
      <c r="Z248" s="61"/>
    </row>
    <row r="249" ht="15.75" customHeight="1">
      <c r="A249" s="282" t="str">
        <f>Questions!$A249</f>
        <v>PDOC-03</v>
      </c>
      <c r="B249" s="282" t="str">
        <f t="shared" si="1"/>
        <v>PDOC</v>
      </c>
      <c r="C249" s="282" t="str">
        <f>VLOOKUP($A249,Questions!$A$3:$L$333,2,0)&amp;""</f>
        <v>Does your employee onboarding and offboarding policy include training of employees on information security and data privacy?</v>
      </c>
      <c r="D249" s="282" t="str">
        <f>VLOOKUP($A249,Questions!$A$3:$L$333,11,0)&amp;""</f>
        <v/>
      </c>
      <c r="E249" s="282" t="str">
        <f>VLOOKUP($A249,Questions!$A$3:$L$333,12,0)&amp;""</f>
        <v>Privacy</v>
      </c>
      <c r="F249" s="282" t="str">
        <f>VLOOKUP($A249,'Privacy Analyst Evaluation'!$A$46:$K$120,3,0)&amp;""</f>
        <v>Yes</v>
      </c>
      <c r="G249" s="282" t="str">
        <f>VLOOKUP($A249,'Privacy Analyst Evaluation'!$A$46:$K$120,7,0)&amp;""</f>
        <v>Yes</v>
      </c>
      <c r="H249" s="282" t="str">
        <f>VLOOKUP($A249,'Privacy Analyst Evaluation'!$A$46:$K$120,8,0)&amp;""</f>
        <v/>
      </c>
      <c r="I249" s="282" t="str">
        <f>VLOOKUP($A249,'Privacy Analyst Evaluation'!$A$46:$K$120,9,0)&amp;""</f>
        <v>Standard Importance</v>
      </c>
      <c r="J249" s="282" t="str">
        <f>VLOOKUP($A249,'Privacy Analyst Evaluation'!$A$46:$K$120,10,0)&amp;""</f>
        <v/>
      </c>
      <c r="K249" s="282">
        <f t="shared" si="2"/>
        <v>10</v>
      </c>
      <c r="L249" s="282">
        <f>IF($E249="Not Scored", "N/A",IF(AND($D249='Auto Responses'!$J$27,$H249=""),"N/A",IF(AND($D249='Auto Responses'!$J$27,$H249='Auto Responses'!$J$7),1,IF(AND($D249='Auto Responses'!$J$27,$H249='Auto Responses'!$J$8),0,IF(OR($F249=$G249,$H249='Auto Responses'!$J$7),1,0)))))</f>
        <v>1</v>
      </c>
      <c r="M249" s="282" t="str">
        <f>VLOOKUP($A249,'Privacy Analyst Evaluation'!$A$46:$K$120,10,0)&amp;""</f>
        <v/>
      </c>
      <c r="N249" s="282">
        <f t="shared" si="3"/>
        <v>0</v>
      </c>
      <c r="O249" s="282">
        <f t="shared" si="30"/>
        <v>10</v>
      </c>
      <c r="P249" s="282">
        <f t="shared" si="5"/>
        <v>10</v>
      </c>
      <c r="Q249" s="282">
        <f t="shared" si="6"/>
        <v>0</v>
      </c>
      <c r="R249" s="282">
        <f t="shared" si="10"/>
        <v>0</v>
      </c>
      <c r="S249" s="282">
        <f t="shared" si="7"/>
        <v>0</v>
      </c>
      <c r="T249" s="282">
        <f t="shared" si="8"/>
        <v>0</v>
      </c>
      <c r="U249" s="282">
        <f t="shared" si="11"/>
        <v>64</v>
      </c>
      <c r="V249" s="282">
        <f t="shared" si="9"/>
        <v>0</v>
      </c>
      <c r="W249" s="61"/>
      <c r="X249" s="61"/>
      <c r="Y249" s="61"/>
      <c r="Z249" s="61"/>
    </row>
    <row r="250" ht="15.75" customHeight="1">
      <c r="A250" s="282" t="str">
        <f>Questions!$A250</f>
        <v>PTHP-01</v>
      </c>
      <c r="B250" s="282" t="str">
        <f t="shared" si="1"/>
        <v>PTHP</v>
      </c>
      <c r="C250" s="282" t="str">
        <f>VLOOKUP($A250,Questions!$A$3:$L$333,2,0)&amp;""</f>
        <v>Do you have contractual agreements with third parties that require them to maintain standards and to comply with all regulatory requirements?*</v>
      </c>
      <c r="D250" s="282" t="str">
        <f>VLOOKUP($A250,Questions!$A$3:$L$333,11,0)&amp;""</f>
        <v/>
      </c>
      <c r="E250" s="282" t="str">
        <f>VLOOKUP($A250,Questions!$A$3:$L$333,12,0)&amp;""</f>
        <v>Privacy</v>
      </c>
      <c r="F250" s="282" t="str">
        <f>VLOOKUP($A250,'Privacy Analyst Evaluation'!$A$46:$K$120,3,0)&amp;""</f>
        <v>Yes</v>
      </c>
      <c r="G250" s="282" t="str">
        <f>VLOOKUP($A250,'Privacy Analyst Evaluation'!$A$46:$K$120,7,0)&amp;""</f>
        <v>Yes</v>
      </c>
      <c r="H250" s="282" t="str">
        <f>VLOOKUP($A250,'Privacy Analyst Evaluation'!$A$46:$K$120,8,0)&amp;""</f>
        <v/>
      </c>
      <c r="I250" s="282" t="str">
        <f>VLOOKUP($A250,'Privacy Analyst Evaluation'!$A$46:$K$120,9,0)&amp;""</f>
        <v>Critical Importance</v>
      </c>
      <c r="J250" s="282" t="str">
        <f>VLOOKUP($A250,'Privacy Analyst Evaluation'!$A$46:$K$120,10,0)&amp;""</f>
        <v/>
      </c>
      <c r="K250" s="282">
        <f t="shared" si="2"/>
        <v>20</v>
      </c>
      <c r="L250" s="282">
        <f>IF($E250="Not Scored", "N/A",IF(AND($D250='Auto Responses'!$J$27,$H250=""),"N/A",IF(AND($D250='Auto Responses'!$J$27,$H250='Auto Responses'!$J$7),1,IF(AND($D250='Auto Responses'!$J$27,$H250='Auto Responses'!$J$8),0,IF(OR($F250=$G250,$H250='Auto Responses'!$J$7),1,0)))))</f>
        <v>1</v>
      </c>
      <c r="M250" s="282" t="str">
        <f>VLOOKUP($A250,'Privacy Analyst Evaluation'!$A$46:$K$120,10,0)&amp;""</f>
        <v/>
      </c>
      <c r="N250" s="282">
        <f t="shared" si="3"/>
        <v>1</v>
      </c>
      <c r="O250" s="282">
        <f t="shared" si="30"/>
        <v>20</v>
      </c>
      <c r="P250" s="282">
        <f t="shared" si="5"/>
        <v>20</v>
      </c>
      <c r="Q250" s="282">
        <f t="shared" si="6"/>
        <v>0</v>
      </c>
      <c r="R250" s="282">
        <f t="shared" si="10"/>
        <v>0</v>
      </c>
      <c r="S250" s="282">
        <f t="shared" si="7"/>
        <v>0</v>
      </c>
      <c r="T250" s="282">
        <f t="shared" si="8"/>
        <v>1</v>
      </c>
      <c r="U250" s="282">
        <f t="shared" si="11"/>
        <v>65</v>
      </c>
      <c r="V250" s="282">
        <f t="shared" si="9"/>
        <v>65</v>
      </c>
      <c r="W250" s="61"/>
      <c r="X250" s="61"/>
      <c r="Y250" s="61"/>
      <c r="Z250" s="61"/>
    </row>
    <row r="251" ht="15.75" customHeight="1">
      <c r="A251" s="282" t="str">
        <f>Questions!$A251</f>
        <v>PTHP-02</v>
      </c>
      <c r="B251" s="282" t="str">
        <f t="shared" si="1"/>
        <v>PTHP</v>
      </c>
      <c r="C251" s="282" t="str">
        <f>VLOOKUP($A251,Questions!$A$3:$L$333,2,0)&amp;""</f>
        <v>Do you perform privacy impact assesments of third parties that collect, process, or have access to personal data to ensure they meet industry and regulatory standards and to mitigate harmful, unethical, or discriminatory impacts on data subjects?</v>
      </c>
      <c r="D251" s="282" t="str">
        <f>VLOOKUP($A251,Questions!$A$3:$L$333,11,0)&amp;""</f>
        <v/>
      </c>
      <c r="E251" s="282" t="str">
        <f>VLOOKUP($A251,Questions!$A$3:$L$333,12,0)&amp;""</f>
        <v>Privacy</v>
      </c>
      <c r="F251" s="282" t="str">
        <f>VLOOKUP($A251,'Privacy Analyst Evaluation'!$A$46:$K$120,3,0)&amp;""</f>
        <v>Yes</v>
      </c>
      <c r="G251" s="282" t="str">
        <f>VLOOKUP($A251,'Privacy Analyst Evaluation'!$A$46:$K$120,7,0)&amp;""</f>
        <v>Yes</v>
      </c>
      <c r="H251" s="282" t="str">
        <f>VLOOKUP($A251,'Privacy Analyst Evaluation'!$A$46:$K$120,8,0)&amp;""</f>
        <v/>
      </c>
      <c r="I251" s="282" t="str">
        <f>VLOOKUP($A251,'Privacy Analyst Evaluation'!$A$46:$K$120,9,0)&amp;""</f>
        <v>Minor Importance</v>
      </c>
      <c r="J251" s="282" t="str">
        <f>VLOOKUP($A251,'Privacy Analyst Evaluation'!$A$46:$K$120,10,0)&amp;""</f>
        <v/>
      </c>
      <c r="K251" s="282">
        <f t="shared" si="2"/>
        <v>5</v>
      </c>
      <c r="L251" s="282">
        <f>IF($E251="Not Scored", "N/A",IF(AND($D251='Auto Responses'!$J$27,$H251=""),"N/A",IF(AND($D251='Auto Responses'!$J$27,$H251='Auto Responses'!$J$7),1,IF(AND($D251='Auto Responses'!$J$27,$H251='Auto Responses'!$J$8),0,IF(OR($F251=$G251,$H251='Auto Responses'!$J$7),1,0)))))</f>
        <v>1</v>
      </c>
      <c r="M251" s="282" t="str">
        <f>VLOOKUP($A251,'Privacy Analyst Evaluation'!$A$46:$K$120,10,0)&amp;""</f>
        <v/>
      </c>
      <c r="N251" s="282">
        <f t="shared" si="3"/>
        <v>0</v>
      </c>
      <c r="O251" s="282">
        <f t="shared" si="30"/>
        <v>5</v>
      </c>
      <c r="P251" s="282">
        <f t="shared" si="5"/>
        <v>5</v>
      </c>
      <c r="Q251" s="282">
        <f t="shared" si="6"/>
        <v>0</v>
      </c>
      <c r="R251" s="282">
        <f t="shared" si="10"/>
        <v>0</v>
      </c>
      <c r="S251" s="282">
        <f t="shared" si="7"/>
        <v>0</v>
      </c>
      <c r="T251" s="282">
        <f t="shared" si="8"/>
        <v>0</v>
      </c>
      <c r="U251" s="282">
        <f t="shared" si="11"/>
        <v>65</v>
      </c>
      <c r="V251" s="282">
        <f t="shared" si="9"/>
        <v>0</v>
      </c>
      <c r="W251" s="61"/>
      <c r="X251" s="61"/>
      <c r="Y251" s="61"/>
      <c r="Z251" s="61"/>
    </row>
    <row r="252" ht="15.75" customHeight="1">
      <c r="A252" s="282" t="str">
        <f>Questions!$A252</f>
        <v>PCHG-01</v>
      </c>
      <c r="B252" s="282" t="str">
        <f t="shared" si="1"/>
        <v>PCHG</v>
      </c>
      <c r="C252" s="282" t="str">
        <f>VLOOKUP($A252,Questions!$A$3:$L$333,2,0)&amp;""</f>
        <v>Does your change management process include privacy review and approval?</v>
      </c>
      <c r="D252" s="282" t="str">
        <f>VLOOKUP($A252,Questions!$A$3:$L$333,11,0)&amp;""</f>
        <v>Neutral until evaluated</v>
      </c>
      <c r="E252" s="282" t="str">
        <f>VLOOKUP($A252,Questions!$A$3:$L$333,12,0)&amp;""</f>
        <v>Privacy</v>
      </c>
      <c r="F252" s="282" t="str">
        <f>VLOOKUP($A252,'Privacy Analyst Evaluation'!$A$46:$K$120,3,0)&amp;""</f>
        <v>Yes</v>
      </c>
      <c r="G252" s="282" t="str">
        <f>VLOOKUP($A252,'Privacy Analyst Evaluation'!$A$46:$K$120,7,0)&amp;""</f>
        <v>Yes</v>
      </c>
      <c r="H252" s="282" t="str">
        <f>VLOOKUP($A252,'Privacy Analyst Evaluation'!$A$46:$K$120,8,0)&amp;""</f>
        <v/>
      </c>
      <c r="I252" s="282" t="str">
        <f>VLOOKUP($A252,'Privacy Analyst Evaluation'!$A$46:$K$120,9,0)&amp;""</f>
        <v/>
      </c>
      <c r="J252" s="282" t="str">
        <f>VLOOKUP($A252,'Privacy Analyst Evaluation'!$A$46:$K$120,10,0)&amp;""</f>
        <v/>
      </c>
      <c r="K252" s="282">
        <f t="shared" si="2"/>
        <v>10</v>
      </c>
      <c r="L252" s="282" t="str">
        <f>IF($E252="Not Scored", "N/A",IF(AND($D252='Auto Responses'!$J$27,$H252=""),"N/A",IF(AND($D252='Auto Responses'!$J$27,$H252='Auto Responses'!$J$7),1,IF(AND($D252='Auto Responses'!$J$27,$H252='Auto Responses'!$J$8),0,IF(OR($F252=$G252,$H252='Auto Responses'!$J$7),1,0)))))</f>
        <v>N/A</v>
      </c>
      <c r="M252" s="282" t="str">
        <f>VLOOKUP($A252,'Privacy Analyst Evaluation'!$A$46:$K$120,10,0)&amp;""</f>
        <v/>
      </c>
      <c r="N252" s="282">
        <f t="shared" si="3"/>
        <v>0</v>
      </c>
      <c r="O252" s="282">
        <f t="shared" si="30"/>
        <v>10</v>
      </c>
      <c r="P252" s="282" t="str">
        <f t="shared" si="5"/>
        <v>N/A</v>
      </c>
      <c r="Q252" s="282">
        <f t="shared" si="6"/>
        <v>0</v>
      </c>
      <c r="R252" s="282">
        <f t="shared" si="10"/>
        <v>0</v>
      </c>
      <c r="S252" s="282">
        <f t="shared" si="7"/>
        <v>0</v>
      </c>
      <c r="T252" s="282">
        <f t="shared" si="8"/>
        <v>0</v>
      </c>
      <c r="U252" s="282">
        <f t="shared" si="11"/>
        <v>65</v>
      </c>
      <c r="V252" s="282">
        <f t="shared" si="9"/>
        <v>0</v>
      </c>
      <c r="W252" s="61"/>
      <c r="X252" s="61"/>
      <c r="Y252" s="61"/>
      <c r="Z252" s="61"/>
    </row>
    <row r="253" ht="15.75" customHeight="1">
      <c r="A253" s="282" t="str">
        <f>Questions!$A253</f>
        <v>PCHG-02</v>
      </c>
      <c r="B253" s="282" t="str">
        <f t="shared" si="1"/>
        <v>PCHG</v>
      </c>
      <c r="C253" s="282" t="str">
        <f>VLOOKUP($A253,Questions!$A$3:$L$333,2,0)&amp;""</f>
        <v>Do you have policy and procedure, currently implemented, guiding how privacy risks are mitigated until they can be resolved?</v>
      </c>
      <c r="D253" s="282" t="str">
        <f>VLOOKUP($A253,Questions!$A$3:$L$333,11,0)&amp;""</f>
        <v/>
      </c>
      <c r="E253" s="282" t="str">
        <f>VLOOKUP($A253,Questions!$A$3:$L$333,12,0)&amp;""</f>
        <v>Privacy</v>
      </c>
      <c r="F253" s="282" t="str">
        <f>VLOOKUP($A253,'Privacy Analyst Evaluation'!$A$46:$K$120,3,0)&amp;""</f>
        <v>Yes</v>
      </c>
      <c r="G253" s="282" t="str">
        <f>VLOOKUP($A253,'Privacy Analyst Evaluation'!$A$46:$K$120,7,0)&amp;""</f>
        <v>Yes</v>
      </c>
      <c r="H253" s="282" t="str">
        <f>VLOOKUP($A253,'Privacy Analyst Evaluation'!$A$46:$K$120,8,0)&amp;""</f>
        <v/>
      </c>
      <c r="I253" s="282" t="str">
        <f>VLOOKUP($A253,'Privacy Analyst Evaluation'!$A$46:$K$120,9,0)&amp;""</f>
        <v>Minor Importance</v>
      </c>
      <c r="J253" s="282" t="str">
        <f>VLOOKUP($A253,'Privacy Analyst Evaluation'!$A$46:$K$120,10,0)&amp;""</f>
        <v/>
      </c>
      <c r="K253" s="282">
        <f t="shared" si="2"/>
        <v>5</v>
      </c>
      <c r="L253" s="282">
        <f>IF($E253="Not Scored", "N/A",IF(AND($D253='Auto Responses'!$J$27,$H253=""),"N/A",IF(AND($D253='Auto Responses'!$J$27,$H253='Auto Responses'!$J$7),1,IF(AND($D253='Auto Responses'!$J$27,$H253='Auto Responses'!$J$8),0,IF(OR($F253=$G253,$H253='Auto Responses'!$J$7),1,0)))))</f>
        <v>1</v>
      </c>
      <c r="M253" s="282" t="str">
        <f>VLOOKUP($A253,'Privacy Analyst Evaluation'!$A$46:$K$120,10,0)&amp;""</f>
        <v/>
      </c>
      <c r="N253" s="282">
        <f t="shared" si="3"/>
        <v>0</v>
      </c>
      <c r="O253" s="282">
        <f t="shared" si="30"/>
        <v>5</v>
      </c>
      <c r="P253" s="282">
        <f t="shared" si="5"/>
        <v>5</v>
      </c>
      <c r="Q253" s="282">
        <f t="shared" si="6"/>
        <v>0</v>
      </c>
      <c r="R253" s="282">
        <f t="shared" si="10"/>
        <v>0</v>
      </c>
      <c r="S253" s="282">
        <f t="shared" si="7"/>
        <v>0</v>
      </c>
      <c r="T253" s="282">
        <f t="shared" si="8"/>
        <v>0</v>
      </c>
      <c r="U253" s="282">
        <f t="shared" si="11"/>
        <v>65</v>
      </c>
      <c r="V253" s="282">
        <f t="shared" si="9"/>
        <v>0</v>
      </c>
      <c r="W253" s="61"/>
      <c r="X253" s="61"/>
      <c r="Y253" s="61"/>
      <c r="Z253" s="61"/>
    </row>
    <row r="254" ht="15.75" customHeight="1">
      <c r="A254" s="282" t="str">
        <f>Questions!$A254</f>
        <v>PDAT-01</v>
      </c>
      <c r="B254" s="282" t="str">
        <f t="shared" si="1"/>
        <v>PDAT</v>
      </c>
      <c r="C254" s="282" t="str">
        <f>VLOOKUP($A254,Questions!$A$3:$L$333,2,0)&amp;""</f>
        <v>Do you collect, process, or store demographic information?*</v>
      </c>
      <c r="D254" s="282" t="str">
        <f>VLOOKUP($A254,Questions!$A$3:$L$333,11,0)&amp;""</f>
        <v>Neutral until evaluated</v>
      </c>
      <c r="E254" s="282" t="str">
        <f>VLOOKUP($A254,Questions!$A$3:$L$333,12,0)&amp;""</f>
        <v>Privacy</v>
      </c>
      <c r="F254" s="282" t="str">
        <f>VLOOKUP($A254,'Privacy Analyst Evaluation'!$A$46:$K$120,3,0)&amp;""</f>
        <v>No</v>
      </c>
      <c r="G254" s="282" t="str">
        <f>VLOOKUP($A254,'Privacy Analyst Evaluation'!$A$46:$K$120,7,0)&amp;""</f>
        <v>No</v>
      </c>
      <c r="H254" s="282" t="str">
        <f>VLOOKUP($A254,'Privacy Analyst Evaluation'!$A$46:$K$120,8,0)&amp;""</f>
        <v/>
      </c>
      <c r="I254" s="282" t="str">
        <f>VLOOKUP($A254,'Privacy Analyst Evaluation'!$A$46:$K$120,9,0)&amp;""</f>
        <v>Critical Importance</v>
      </c>
      <c r="J254" s="282" t="str">
        <f>VLOOKUP($A254,'Privacy Analyst Evaluation'!$A$46:$K$120,10,0)&amp;""</f>
        <v/>
      </c>
      <c r="K254" s="282">
        <f t="shared" si="2"/>
        <v>20</v>
      </c>
      <c r="L254" s="282" t="str">
        <f>IF($E254="Not Scored", "N/A",IF(AND($D254='Auto Responses'!$J$27,$H254=""),"N/A",IF(AND($D254='Auto Responses'!$J$27,$H254='Auto Responses'!$J$7),1,IF(AND($D254='Auto Responses'!$J$27,$H254='Auto Responses'!$J$8),0,IF(OR($F254=$G254,$H254='Auto Responses'!$J$7),1,0)))))</f>
        <v>N/A</v>
      </c>
      <c r="M254" s="282" t="str">
        <f>VLOOKUP($A254,'Privacy Analyst Evaluation'!$A$46:$K$120,10,0)&amp;""</f>
        <v/>
      </c>
      <c r="N254" s="282">
        <f t="shared" si="3"/>
        <v>1</v>
      </c>
      <c r="O254" s="282">
        <f t="shared" si="30"/>
        <v>20</v>
      </c>
      <c r="P254" s="282" t="str">
        <f t="shared" si="5"/>
        <v>N/A</v>
      </c>
      <c r="Q254" s="282">
        <f t="shared" si="6"/>
        <v>0</v>
      </c>
      <c r="R254" s="282">
        <f t="shared" si="10"/>
        <v>0</v>
      </c>
      <c r="S254" s="282">
        <f t="shared" si="7"/>
        <v>0</v>
      </c>
      <c r="T254" s="282">
        <f t="shared" si="8"/>
        <v>1</v>
      </c>
      <c r="U254" s="282">
        <f t="shared" si="11"/>
        <v>66</v>
      </c>
      <c r="V254" s="282">
        <f t="shared" si="9"/>
        <v>66</v>
      </c>
      <c r="W254" s="61"/>
      <c r="X254" s="61"/>
      <c r="Y254" s="61"/>
      <c r="Z254" s="61"/>
    </row>
    <row r="255" ht="15.75" customHeight="1">
      <c r="A255" s="282" t="str">
        <f>Questions!$A255</f>
        <v>PDAT-02</v>
      </c>
      <c r="B255" s="282" t="str">
        <f t="shared" si="1"/>
        <v>PDAT</v>
      </c>
      <c r="C255" s="282" t="str">
        <f>VLOOKUP($A255,Questions!$A$3:$L$333,2,0)&amp;""</f>
        <v>Do you capture or create genetic, biometric, or behaviometric information (e.g., facial recognition or fingerprints)?*</v>
      </c>
      <c r="D255" s="282" t="str">
        <f>VLOOKUP($A255,Questions!$A$3:$L$333,11,0)&amp;""</f>
        <v>Neutral until evaluated</v>
      </c>
      <c r="E255" s="282" t="str">
        <f>VLOOKUP($A255,Questions!$A$3:$L$333,12,0)&amp;""</f>
        <v>Privacy</v>
      </c>
      <c r="F255" s="282" t="str">
        <f>VLOOKUP($A255,'Privacy Analyst Evaluation'!$A$46:$K$120,3,0)&amp;""</f>
        <v>No</v>
      </c>
      <c r="G255" s="282" t="str">
        <f>VLOOKUP($A255,'Privacy Analyst Evaluation'!$A$46:$K$120,7,0)&amp;""</f>
        <v>No</v>
      </c>
      <c r="H255" s="282" t="str">
        <f>VLOOKUP($A255,'Privacy Analyst Evaluation'!$A$46:$K$120,8,0)&amp;""</f>
        <v/>
      </c>
      <c r="I255" s="282" t="str">
        <f>VLOOKUP($A255,'Privacy Analyst Evaluation'!$A$46:$K$120,9,0)&amp;""</f>
        <v>Critical Importance</v>
      </c>
      <c r="J255" s="282" t="str">
        <f>VLOOKUP($A255,'Privacy Analyst Evaluation'!$A$46:$K$120,10,0)&amp;""</f>
        <v/>
      </c>
      <c r="K255" s="282">
        <f t="shared" si="2"/>
        <v>20</v>
      </c>
      <c r="L255" s="282" t="str">
        <f>IF($E255="Not Scored", "N/A",IF(AND($D255='Auto Responses'!$J$27,$H255=""),"N/A",IF(AND($D255='Auto Responses'!$J$27,$H255='Auto Responses'!$J$7),1,IF(AND($D255='Auto Responses'!$J$27,$H255='Auto Responses'!$J$8),0,IF(OR($F255=$G255,$H255='Auto Responses'!$J$7),1,0)))))</f>
        <v>N/A</v>
      </c>
      <c r="M255" s="282" t="str">
        <f>VLOOKUP($A255,'Privacy Analyst Evaluation'!$A$46:$K$120,10,0)&amp;""</f>
        <v/>
      </c>
      <c r="N255" s="282">
        <f t="shared" si="3"/>
        <v>1</v>
      </c>
      <c r="O255" s="282">
        <f t="shared" si="30"/>
        <v>20</v>
      </c>
      <c r="P255" s="282" t="str">
        <f t="shared" si="5"/>
        <v>N/A</v>
      </c>
      <c r="Q255" s="282">
        <f t="shared" si="6"/>
        <v>0</v>
      </c>
      <c r="R255" s="282">
        <f t="shared" si="10"/>
        <v>0</v>
      </c>
      <c r="S255" s="282">
        <f t="shared" si="7"/>
        <v>0</v>
      </c>
      <c r="T255" s="282">
        <f t="shared" si="8"/>
        <v>1</v>
      </c>
      <c r="U255" s="282">
        <f t="shared" si="11"/>
        <v>67</v>
      </c>
      <c r="V255" s="282">
        <f t="shared" si="9"/>
        <v>67</v>
      </c>
      <c r="W255" s="61"/>
      <c r="X255" s="61"/>
      <c r="Y255" s="61"/>
      <c r="Z255" s="61"/>
    </row>
    <row r="256" ht="15.75" customHeight="1">
      <c r="A256" s="282" t="str">
        <f>Questions!$A256</f>
        <v>PDAT-03</v>
      </c>
      <c r="B256" s="282" t="str">
        <f t="shared" si="1"/>
        <v>PDAT</v>
      </c>
      <c r="C256" s="282" t="str">
        <f>VLOOKUP($A256,Questions!$A$3:$L$333,2,0)&amp;""</f>
        <v>Do you combine institutional data (including "de-identified," "anonymized," or otherwise masked data) with personal data from any other sources?*</v>
      </c>
      <c r="D256" s="282" t="str">
        <f>VLOOKUP($A256,Questions!$A$3:$L$333,11,0)&amp;""</f>
        <v>Neutral until evaluated</v>
      </c>
      <c r="E256" s="282" t="str">
        <f>VLOOKUP($A256,Questions!$A$3:$L$333,12,0)&amp;""</f>
        <v>Privacy</v>
      </c>
      <c r="F256" s="282" t="str">
        <f>VLOOKUP($A256,'Privacy Analyst Evaluation'!$A$46:$K$120,3,0)&amp;""</f>
        <v>No</v>
      </c>
      <c r="G256" s="282" t="str">
        <f>VLOOKUP($A256,'Privacy Analyst Evaluation'!$A$46:$K$120,7,0)&amp;""</f>
        <v>No</v>
      </c>
      <c r="H256" s="282" t="str">
        <f>VLOOKUP($A256,'Privacy Analyst Evaluation'!$A$46:$K$120,8,0)&amp;""</f>
        <v/>
      </c>
      <c r="I256" s="282" t="str">
        <f>VLOOKUP($A256,'Privacy Analyst Evaluation'!$A$46:$K$120,9,0)&amp;""</f>
        <v>Critical Importance</v>
      </c>
      <c r="J256" s="282" t="str">
        <f>VLOOKUP($A256,'Privacy Analyst Evaluation'!$A$46:$K$120,10,0)&amp;""</f>
        <v/>
      </c>
      <c r="K256" s="282">
        <f t="shared" si="2"/>
        <v>20</v>
      </c>
      <c r="L256" s="282" t="str">
        <f>IF($E256="Not Scored", "N/A",IF(AND($D256='Auto Responses'!$J$27,$H256=""),"N/A",IF(AND($D256='Auto Responses'!$J$27,$H256='Auto Responses'!$J$7),1,IF(AND($D256='Auto Responses'!$J$27,$H256='Auto Responses'!$J$8),0,IF(OR($F256=$G256,$H256='Auto Responses'!$J$7),1,0)))))</f>
        <v>N/A</v>
      </c>
      <c r="M256" s="282" t="str">
        <f>VLOOKUP($A256,'Privacy Analyst Evaluation'!$A$46:$K$120,10,0)&amp;""</f>
        <v/>
      </c>
      <c r="N256" s="282">
        <f t="shared" si="3"/>
        <v>1</v>
      </c>
      <c r="O256" s="282">
        <f t="shared" si="30"/>
        <v>20</v>
      </c>
      <c r="P256" s="282" t="str">
        <f t="shared" si="5"/>
        <v>N/A</v>
      </c>
      <c r="Q256" s="282">
        <f t="shared" si="6"/>
        <v>0</v>
      </c>
      <c r="R256" s="282">
        <f t="shared" si="10"/>
        <v>0</v>
      </c>
      <c r="S256" s="282">
        <f t="shared" si="7"/>
        <v>0</v>
      </c>
      <c r="T256" s="282">
        <f t="shared" si="8"/>
        <v>1</v>
      </c>
      <c r="U256" s="282">
        <f t="shared" si="11"/>
        <v>68</v>
      </c>
      <c r="V256" s="282">
        <f t="shared" si="9"/>
        <v>68</v>
      </c>
      <c r="W256" s="61"/>
      <c r="X256" s="61"/>
      <c r="Y256" s="61"/>
      <c r="Z256" s="61"/>
    </row>
    <row r="257" ht="15.75" customHeight="1">
      <c r="A257" s="282" t="str">
        <f>Questions!$A257</f>
        <v>PDAT-04</v>
      </c>
      <c r="B257" s="282" t="str">
        <f t="shared" si="1"/>
        <v>PDAT</v>
      </c>
      <c r="C257" s="282" t="str">
        <f>VLOOKUP($A257,Questions!$A$3:$L$333,2,0)&amp;""</f>
        <v>Is institutional data coming into or going out of the United States at any point during collection, processing, storage, or archiving?</v>
      </c>
      <c r="D257" s="282" t="str">
        <f>VLOOKUP($A257,Questions!$A$3:$L$333,11,0)&amp;""</f>
        <v/>
      </c>
      <c r="E257" s="282" t="str">
        <f>VLOOKUP($A257,Questions!$A$3:$L$333,12,0)&amp;""</f>
        <v>Privacy</v>
      </c>
      <c r="F257" s="282" t="str">
        <f>VLOOKUP($A257,'Privacy Analyst Evaluation'!$A$46:$K$120,3,0)&amp;""</f>
        <v>No</v>
      </c>
      <c r="G257" s="282" t="str">
        <f>VLOOKUP($A257,'Privacy Analyst Evaluation'!$A$46:$K$120,7,0)&amp;""</f>
        <v>No</v>
      </c>
      <c r="H257" s="282" t="str">
        <f>VLOOKUP($A257,'Privacy Analyst Evaluation'!$A$46:$K$120,8,0)&amp;""</f>
        <v/>
      </c>
      <c r="I257" s="282" t="str">
        <f>VLOOKUP($A257,'Privacy Analyst Evaluation'!$A$46:$K$120,9,0)&amp;""</f>
        <v>Minor Importance</v>
      </c>
      <c r="J257" s="282" t="str">
        <f>VLOOKUP($A257,'Privacy Analyst Evaluation'!$A$46:$K$120,10,0)&amp;""</f>
        <v/>
      </c>
      <c r="K257" s="282">
        <f t="shared" si="2"/>
        <v>5</v>
      </c>
      <c r="L257" s="282">
        <f>IF($E257="Not Scored", "N/A",IF(AND($D257='Auto Responses'!$J$27,$H257=""),"N/A",IF(AND($D257='Auto Responses'!$J$27,$H257='Auto Responses'!$J$7),1,IF(AND($D257='Auto Responses'!$J$27,$H257='Auto Responses'!$J$8),0,IF(OR($F257=$G257,$H257='Auto Responses'!$J$7),1,0)))))</f>
        <v>1</v>
      </c>
      <c r="M257" s="282" t="str">
        <f>VLOOKUP($A257,'Privacy Analyst Evaluation'!$A$46:$K$120,10,0)&amp;""</f>
        <v/>
      </c>
      <c r="N257" s="282">
        <f t="shared" si="3"/>
        <v>0</v>
      </c>
      <c r="O257" s="282">
        <f t="shared" si="30"/>
        <v>5</v>
      </c>
      <c r="P257" s="282">
        <f t="shared" si="5"/>
        <v>5</v>
      </c>
      <c r="Q257" s="282">
        <f t="shared" si="6"/>
        <v>0</v>
      </c>
      <c r="R257" s="282">
        <f t="shared" si="10"/>
        <v>0</v>
      </c>
      <c r="S257" s="282">
        <f t="shared" si="7"/>
        <v>0</v>
      </c>
      <c r="T257" s="282">
        <f t="shared" si="8"/>
        <v>0</v>
      </c>
      <c r="U257" s="282">
        <f t="shared" si="11"/>
        <v>68</v>
      </c>
      <c r="V257" s="282">
        <f t="shared" si="9"/>
        <v>0</v>
      </c>
      <c r="W257" s="61"/>
      <c r="X257" s="61"/>
      <c r="Y257" s="61"/>
      <c r="Z257" s="61"/>
    </row>
    <row r="258" ht="15.75" customHeight="1">
      <c r="A258" s="282" t="str">
        <f>Questions!$A258</f>
        <v>PDAT-05</v>
      </c>
      <c r="B258" s="282" t="str">
        <f t="shared" si="1"/>
        <v>PDAT</v>
      </c>
      <c r="C258" s="282" t="str">
        <f>VLOOKUP($A258,Questions!$A$3:$L$333,2,0)&amp;""</f>
        <v>Do you capture device information (e.g., IP address, MAC address)?</v>
      </c>
      <c r="D258" s="282" t="str">
        <f>VLOOKUP($A258,Questions!$A$3:$L$333,11,0)&amp;""</f>
        <v/>
      </c>
      <c r="E258" s="282" t="str">
        <f>VLOOKUP($A258,Questions!$A$3:$L$333,12,0)&amp;""</f>
        <v>Privacy</v>
      </c>
      <c r="F258" s="282" t="str">
        <f>VLOOKUP($A258,'Privacy Analyst Evaluation'!$A$46:$K$120,3,0)&amp;""</f>
        <v>Yes</v>
      </c>
      <c r="G258" s="282" t="str">
        <f>VLOOKUP($A258,'Privacy Analyst Evaluation'!$A$46:$K$120,7,0)&amp;""</f>
        <v>No</v>
      </c>
      <c r="H258" s="282" t="str">
        <f>VLOOKUP($A258,'Privacy Analyst Evaluation'!$A$46:$K$120,8,0)&amp;""</f>
        <v/>
      </c>
      <c r="I258" s="282" t="str">
        <f>VLOOKUP($A258,'Privacy Analyst Evaluation'!$A$46:$K$120,9,0)&amp;""</f>
        <v>Minor Importance</v>
      </c>
      <c r="J258" s="282" t="str">
        <f>VLOOKUP($A258,'Privacy Analyst Evaluation'!$A$46:$K$120,10,0)&amp;""</f>
        <v/>
      </c>
      <c r="K258" s="282">
        <f t="shared" si="2"/>
        <v>5</v>
      </c>
      <c r="L258" s="282">
        <f>IF($E258="Not Scored", "N/A",IF(AND($D258='Auto Responses'!$J$27,$H258=""),"N/A",IF(AND($D258='Auto Responses'!$J$27,$H258='Auto Responses'!$J$7),1,IF(AND($D258='Auto Responses'!$J$27,$H258='Auto Responses'!$J$8),0,IF(OR($F258=$G258,$H258='Auto Responses'!$J$7),1,0)))))</f>
        <v>0</v>
      </c>
      <c r="M258" s="282" t="str">
        <f>VLOOKUP($A258,'Privacy Analyst Evaluation'!$A$46:$K$120,10,0)&amp;""</f>
        <v/>
      </c>
      <c r="N258" s="282">
        <f t="shared" si="3"/>
        <v>0</v>
      </c>
      <c r="O258" s="282">
        <f t="shared" si="30"/>
        <v>5</v>
      </c>
      <c r="P258" s="282">
        <f t="shared" si="5"/>
        <v>0</v>
      </c>
      <c r="Q258" s="282">
        <f t="shared" si="6"/>
        <v>0</v>
      </c>
      <c r="R258" s="282">
        <f t="shared" si="10"/>
        <v>0</v>
      </c>
      <c r="S258" s="282">
        <f t="shared" si="7"/>
        <v>0</v>
      </c>
      <c r="T258" s="282">
        <f t="shared" si="8"/>
        <v>0</v>
      </c>
      <c r="U258" s="282">
        <f t="shared" si="11"/>
        <v>68</v>
      </c>
      <c r="V258" s="282">
        <f t="shared" si="9"/>
        <v>0</v>
      </c>
      <c r="W258" s="61"/>
      <c r="X258" s="61"/>
      <c r="Y258" s="61"/>
      <c r="Z258" s="61"/>
    </row>
    <row r="259" ht="15.75" customHeight="1">
      <c r="A259" s="282" t="str">
        <f>Questions!$A259</f>
        <v>PDAT-06</v>
      </c>
      <c r="B259" s="282" t="str">
        <f t="shared" si="1"/>
        <v>PDAT</v>
      </c>
      <c r="C259" s="282" t="str">
        <f>VLOOKUP($A259,Questions!$A$3:$L$333,2,0)&amp;""</f>
        <v>Does any part of this service/project involve a web/app tracking component (e.g., use of web-tracking pixels, cookies)?</v>
      </c>
      <c r="D259" s="282" t="str">
        <f>VLOOKUP($A259,Questions!$A$3:$L$333,11,0)&amp;""</f>
        <v/>
      </c>
      <c r="E259" s="282" t="str">
        <f>VLOOKUP($A259,Questions!$A$3:$L$333,12,0)&amp;""</f>
        <v>Privacy</v>
      </c>
      <c r="F259" s="282" t="str">
        <f>VLOOKUP($A259,'Privacy Analyst Evaluation'!$A$46:$K$120,3,0)&amp;""</f>
        <v>Yes</v>
      </c>
      <c r="G259" s="282" t="str">
        <f>VLOOKUP($A259,'Privacy Analyst Evaluation'!$A$46:$K$120,7,0)&amp;""</f>
        <v>No</v>
      </c>
      <c r="H259" s="282" t="str">
        <f>VLOOKUP($A259,'Privacy Analyst Evaluation'!$A$46:$K$120,8,0)&amp;""</f>
        <v/>
      </c>
      <c r="I259" s="282" t="str">
        <f>VLOOKUP($A259,'Privacy Analyst Evaluation'!$A$46:$K$120,9,0)&amp;""</f>
        <v>Minor Importance</v>
      </c>
      <c r="J259" s="282" t="str">
        <f>VLOOKUP($A259,'Privacy Analyst Evaluation'!$A$46:$K$120,10,0)&amp;""</f>
        <v/>
      </c>
      <c r="K259" s="282">
        <f t="shared" si="2"/>
        <v>5</v>
      </c>
      <c r="L259" s="282">
        <f>IF($E259="Not Scored", "N/A",IF(AND($D259='Auto Responses'!$J$27,$H259=""),"N/A",IF(AND($D259='Auto Responses'!$J$27,$H259='Auto Responses'!$J$7),1,IF(AND($D259='Auto Responses'!$J$27,$H259='Auto Responses'!$J$8),0,IF(OR($F259=$G259,$H259='Auto Responses'!$J$7),1,0)))))</f>
        <v>0</v>
      </c>
      <c r="M259" s="282" t="str">
        <f>VLOOKUP($A259,'Privacy Analyst Evaluation'!$A$46:$K$120,10,0)&amp;""</f>
        <v/>
      </c>
      <c r="N259" s="282">
        <f t="shared" si="3"/>
        <v>0</v>
      </c>
      <c r="O259" s="282">
        <f t="shared" si="30"/>
        <v>5</v>
      </c>
      <c r="P259" s="282">
        <f t="shared" si="5"/>
        <v>0</v>
      </c>
      <c r="Q259" s="282">
        <f t="shared" si="6"/>
        <v>0</v>
      </c>
      <c r="R259" s="282">
        <f t="shared" si="10"/>
        <v>0</v>
      </c>
      <c r="S259" s="282">
        <f t="shared" si="7"/>
        <v>0</v>
      </c>
      <c r="T259" s="282">
        <f t="shared" si="8"/>
        <v>0</v>
      </c>
      <c r="U259" s="282">
        <f t="shared" si="11"/>
        <v>68</v>
      </c>
      <c r="V259" s="282">
        <f t="shared" si="9"/>
        <v>0</v>
      </c>
      <c r="W259" s="61"/>
      <c r="X259" s="61"/>
      <c r="Y259" s="61"/>
      <c r="Z259" s="61"/>
    </row>
    <row r="260" ht="15.75" customHeight="1">
      <c r="A260" s="282" t="str">
        <f>Questions!$A260</f>
        <v>PDAT-07</v>
      </c>
      <c r="B260" s="282" t="str">
        <f t="shared" si="1"/>
        <v>PDAT</v>
      </c>
      <c r="C260" s="282" t="str">
        <f>VLOOKUP($A260,Questions!$A$3:$L$333,2,0)&amp;""</f>
        <v>Does your staff (or a third party) have access to institutional data (e.g., financial, PHI, or other sensitive information) through any means?</v>
      </c>
      <c r="D260" s="282" t="str">
        <f>VLOOKUP($A260,Questions!$A$3:$L$333,11,0)&amp;""</f>
        <v/>
      </c>
      <c r="E260" s="282" t="str">
        <f>VLOOKUP($A260,Questions!$A$3:$L$333,12,0)&amp;""</f>
        <v>Privacy</v>
      </c>
      <c r="F260" s="282" t="str">
        <f>VLOOKUP($A260,'Privacy Analyst Evaluation'!$A$46:$K$120,3,0)&amp;""</f>
        <v>Yes</v>
      </c>
      <c r="G260" s="282" t="str">
        <f>VLOOKUP($A260,'Privacy Analyst Evaluation'!$A$46:$K$120,7,0)&amp;""</f>
        <v>No</v>
      </c>
      <c r="H260" s="282" t="str">
        <f>VLOOKUP($A260,'Privacy Analyst Evaluation'!$A$46:$K$120,8,0)&amp;""</f>
        <v/>
      </c>
      <c r="I260" s="282" t="str">
        <f>VLOOKUP($A260,'Privacy Analyst Evaluation'!$A$46:$K$120,9,0)&amp;""</f>
        <v>Minor Importance</v>
      </c>
      <c r="J260" s="282" t="str">
        <f>VLOOKUP($A260,'Privacy Analyst Evaluation'!$A$46:$K$120,10,0)&amp;""</f>
        <v/>
      </c>
      <c r="K260" s="282">
        <f t="shared" si="2"/>
        <v>5</v>
      </c>
      <c r="L260" s="282">
        <f>IF($E260="Not Scored", "N/A",IF(AND($D260='Auto Responses'!$J$27,$H260=""),"N/A",IF(AND($D260='Auto Responses'!$J$27,$H260='Auto Responses'!$J$7),1,IF(AND($D260='Auto Responses'!$J$27,$H260='Auto Responses'!$J$8),0,IF(OR($F260=$G260,$H260='Auto Responses'!$J$7),1,0)))))</f>
        <v>0</v>
      </c>
      <c r="M260" s="282" t="str">
        <f>VLOOKUP($A260,'Privacy Analyst Evaluation'!$A$46:$K$120,10,0)&amp;""</f>
        <v/>
      </c>
      <c r="N260" s="282">
        <f t="shared" si="3"/>
        <v>0</v>
      </c>
      <c r="O260" s="282">
        <f t="shared" si="30"/>
        <v>5</v>
      </c>
      <c r="P260" s="282">
        <f t="shared" si="5"/>
        <v>0</v>
      </c>
      <c r="Q260" s="282">
        <f t="shared" si="6"/>
        <v>0</v>
      </c>
      <c r="R260" s="282">
        <f t="shared" si="10"/>
        <v>0</v>
      </c>
      <c r="S260" s="282">
        <f t="shared" si="7"/>
        <v>0</v>
      </c>
      <c r="T260" s="282">
        <f t="shared" si="8"/>
        <v>0</v>
      </c>
      <c r="U260" s="282">
        <f t="shared" si="11"/>
        <v>68</v>
      </c>
      <c r="V260" s="282">
        <f t="shared" si="9"/>
        <v>0</v>
      </c>
      <c r="W260" s="61"/>
      <c r="X260" s="61"/>
      <c r="Y260" s="61"/>
      <c r="Z260" s="61"/>
    </row>
    <row r="261" ht="15.75" customHeight="1">
      <c r="A261" s="282" t="str">
        <f>Questions!$A261</f>
        <v>PDAT-08</v>
      </c>
      <c r="B261" s="282" t="str">
        <f t="shared" si="1"/>
        <v>PDAT</v>
      </c>
      <c r="C261" s="282" t="str">
        <f>VLOOKUP($A261,Questions!$A$3:$L$333,2,0)&amp;""</f>
        <v>Will you handle personal data in a manner compliant with all relevant laws, regulations, and applicable institution policies?</v>
      </c>
      <c r="D261" s="282" t="str">
        <f>VLOOKUP($A261,Questions!$A$3:$L$333,11,0)&amp;""</f>
        <v>Neutral until evaluated</v>
      </c>
      <c r="E261" s="282" t="str">
        <f>VLOOKUP($A261,Questions!$A$3:$L$333,12,0)&amp;""</f>
        <v>Not scored</v>
      </c>
      <c r="F261" s="282" t="str">
        <f>VLOOKUP($A261,'Privacy Analyst Evaluation'!$A$46:$K$120,3,0)&amp;""</f>
        <v>Yes</v>
      </c>
      <c r="G261" s="282" t="str">
        <f>VLOOKUP($A261,'Privacy Analyst Evaluation'!$A$46:$K$120,7,0)&amp;""</f>
        <v>Yes</v>
      </c>
      <c r="H261" s="282" t="str">
        <f>VLOOKUP($A261,'Privacy Analyst Evaluation'!$A$46:$K$120,8,0)&amp;""</f>
        <v/>
      </c>
      <c r="I261" s="282" t="str">
        <f>VLOOKUP($A261,'Privacy Analyst Evaluation'!$A$46:$K$120,9,0)&amp;""</f>
        <v>Minor Importance</v>
      </c>
      <c r="J261" s="282" t="str">
        <f>VLOOKUP($A261,'Privacy Analyst Evaluation'!$A$46:$K$120,10,0)&amp;""</f>
        <v/>
      </c>
      <c r="K261" s="282">
        <f t="shared" si="2"/>
        <v>5</v>
      </c>
      <c r="L261" s="282" t="str">
        <f>IF($E261="Not Scored", "N/A",IF(AND($D261='Auto Responses'!$J$27,$H261=""),"N/A",IF(AND($D261='Auto Responses'!$J$27,$H261='Auto Responses'!$J$7),1,IF(AND($D261='Auto Responses'!$J$27,$H261='Auto Responses'!$J$8),0,IF(OR($F261=$G261,$H261='Auto Responses'!$J$7),1,0)))))</f>
        <v>N/A</v>
      </c>
      <c r="M261" s="282" t="str">
        <f>VLOOKUP($A261,'Privacy Analyst Evaluation'!$A$46:$K$120,10,0)&amp;""</f>
        <v/>
      </c>
      <c r="N261" s="282">
        <f t="shared" si="3"/>
        <v>0</v>
      </c>
      <c r="O261" s="282" t="str">
        <f t="shared" si="30"/>
        <v>N/A</v>
      </c>
      <c r="P261" s="282" t="str">
        <f t="shared" si="5"/>
        <v>N/A</v>
      </c>
      <c r="Q261" s="282">
        <f t="shared" si="6"/>
        <v>0</v>
      </c>
      <c r="R261" s="282">
        <f t="shared" si="10"/>
        <v>0</v>
      </c>
      <c r="S261" s="282">
        <f t="shared" si="7"/>
        <v>0</v>
      </c>
      <c r="T261" s="282">
        <f t="shared" si="8"/>
        <v>0</v>
      </c>
      <c r="U261" s="282">
        <f t="shared" si="11"/>
        <v>68</v>
      </c>
      <c r="V261" s="282">
        <f t="shared" si="9"/>
        <v>0</v>
      </c>
      <c r="W261" s="61"/>
      <c r="X261" s="61"/>
      <c r="Y261" s="61"/>
      <c r="Z261" s="61"/>
    </row>
    <row r="262" ht="15.75" customHeight="1">
      <c r="A262" s="282" t="str">
        <f>Questions!$A262</f>
        <v>PRPO-01</v>
      </c>
      <c r="B262" s="282" t="str">
        <f t="shared" si="1"/>
        <v>PRPO</v>
      </c>
      <c r="C262" s="282" t="str">
        <f>VLOOKUP($A262,Questions!$A$3:$L$333,2,0)&amp;""</f>
        <v>Do you have a documented privacy management process?</v>
      </c>
      <c r="D262" s="282" t="str">
        <f>VLOOKUP($A262,Questions!$A$3:$L$333,11,0)&amp;""</f>
        <v/>
      </c>
      <c r="E262" s="282" t="str">
        <f>VLOOKUP($A262,Questions!$A$3:$L$333,12,0)&amp;""</f>
        <v>Privacy</v>
      </c>
      <c r="F262" s="282" t="str">
        <f>VLOOKUP($A262,'Privacy Analyst Evaluation'!$A$46:$K$120,3,0)&amp;""</f>
        <v>Yes</v>
      </c>
      <c r="G262" s="282" t="str">
        <f>VLOOKUP($A262,'Privacy Analyst Evaluation'!$A$46:$K$120,7,0)&amp;""</f>
        <v>Yes</v>
      </c>
      <c r="H262" s="282" t="str">
        <f>VLOOKUP($A262,'Privacy Analyst Evaluation'!$A$46:$K$120,8,0)&amp;""</f>
        <v/>
      </c>
      <c r="I262" s="282" t="str">
        <f>VLOOKUP($A262,'Privacy Analyst Evaluation'!$A$46:$K$120,9,0)&amp;""</f>
        <v>Minor Importance</v>
      </c>
      <c r="J262" s="282" t="str">
        <f>VLOOKUP($A262,'Privacy Analyst Evaluation'!$A$46:$K$120,10,0)&amp;""</f>
        <v/>
      </c>
      <c r="K262" s="282">
        <f t="shared" si="2"/>
        <v>5</v>
      </c>
      <c r="L262" s="282">
        <f>IF($E262="Not Scored", "N/A",IF(AND($D262='Auto Responses'!$J$27,$H262=""),"N/A",IF(AND($D262='Auto Responses'!$J$27,$H262='Auto Responses'!$J$7),1,IF(AND($D262='Auto Responses'!$J$27,$H262='Auto Responses'!$J$8),0,IF(OR($F262=$G262,$H262='Auto Responses'!$J$7),1,0)))))</f>
        <v>1</v>
      </c>
      <c r="M262" s="282" t="str">
        <f>VLOOKUP($A262,'Privacy Analyst Evaluation'!$A$46:$K$120,10,0)&amp;""</f>
        <v/>
      </c>
      <c r="N262" s="282">
        <f t="shared" si="3"/>
        <v>0</v>
      </c>
      <c r="O262" s="282">
        <f t="shared" si="30"/>
        <v>5</v>
      </c>
      <c r="P262" s="282">
        <f t="shared" si="5"/>
        <v>5</v>
      </c>
      <c r="Q262" s="282">
        <f t="shared" si="6"/>
        <v>0</v>
      </c>
      <c r="R262" s="282">
        <f t="shared" si="10"/>
        <v>0</v>
      </c>
      <c r="S262" s="282">
        <f t="shared" si="7"/>
        <v>0</v>
      </c>
      <c r="T262" s="282">
        <f t="shared" si="8"/>
        <v>0</v>
      </c>
      <c r="U262" s="282">
        <f t="shared" si="11"/>
        <v>68</v>
      </c>
      <c r="V262" s="282">
        <f t="shared" si="9"/>
        <v>0</v>
      </c>
      <c r="W262" s="61"/>
      <c r="X262" s="61"/>
      <c r="Y262" s="61"/>
      <c r="Z262" s="61"/>
    </row>
    <row r="263" ht="15.75" customHeight="1">
      <c r="A263" s="282" t="str">
        <f>Questions!$A263</f>
        <v>PRPO-02</v>
      </c>
      <c r="B263" s="282" t="str">
        <f t="shared" si="1"/>
        <v>PRPO</v>
      </c>
      <c r="C263" s="282" t="str">
        <f>VLOOKUP($A263,Questions!$A$3:$L$333,2,0)&amp;""</f>
        <v>Are privacy principles designed into the product lifecycle (i.e., privacy-by-design)?</v>
      </c>
      <c r="D263" s="282" t="str">
        <f>VLOOKUP($A263,Questions!$A$3:$L$333,11,0)&amp;""</f>
        <v/>
      </c>
      <c r="E263" s="282" t="str">
        <f>VLOOKUP($A263,Questions!$A$3:$L$333,12,0)&amp;""</f>
        <v>Privacy</v>
      </c>
      <c r="F263" s="282" t="str">
        <f>VLOOKUP($A263,'Privacy Analyst Evaluation'!$A$46:$K$120,3,0)&amp;""</f>
        <v>Yes</v>
      </c>
      <c r="G263" s="282" t="str">
        <f>VLOOKUP($A263,'Privacy Analyst Evaluation'!$A$46:$K$120,7,0)&amp;""</f>
        <v>Yes</v>
      </c>
      <c r="H263" s="282" t="str">
        <f>VLOOKUP($A263,'Privacy Analyst Evaluation'!$A$46:$K$120,8,0)&amp;""</f>
        <v/>
      </c>
      <c r="I263" s="282" t="str">
        <f>VLOOKUP($A263,'Privacy Analyst Evaluation'!$A$46:$K$120,9,0)&amp;""</f>
        <v>Minor Importance</v>
      </c>
      <c r="J263" s="282" t="str">
        <f>VLOOKUP($A263,'Privacy Analyst Evaluation'!$A$46:$K$120,10,0)&amp;""</f>
        <v/>
      </c>
      <c r="K263" s="282">
        <f t="shared" si="2"/>
        <v>5</v>
      </c>
      <c r="L263" s="282">
        <f>IF($E263="Not Scored", "N/A",IF(AND($D263='Auto Responses'!$J$27,$H263=""),"N/A",IF(AND($D263='Auto Responses'!$J$27,$H263='Auto Responses'!$J$7),1,IF(AND($D263='Auto Responses'!$J$27,$H263='Auto Responses'!$J$8),0,IF(OR($F263=$G263,$H263='Auto Responses'!$J$7),1,0)))))</f>
        <v>1</v>
      </c>
      <c r="M263" s="282" t="str">
        <f>VLOOKUP($A263,'Privacy Analyst Evaluation'!$A$46:$K$120,10,0)&amp;""</f>
        <v/>
      </c>
      <c r="N263" s="282">
        <f t="shared" si="3"/>
        <v>0</v>
      </c>
      <c r="O263" s="282">
        <f t="shared" si="30"/>
        <v>5</v>
      </c>
      <c r="P263" s="282">
        <f t="shared" si="5"/>
        <v>5</v>
      </c>
      <c r="Q263" s="282">
        <f t="shared" si="6"/>
        <v>0</v>
      </c>
      <c r="R263" s="282">
        <f t="shared" si="10"/>
        <v>0</v>
      </c>
      <c r="S263" s="282">
        <f t="shared" si="7"/>
        <v>0</v>
      </c>
      <c r="T263" s="282">
        <f t="shared" si="8"/>
        <v>0</v>
      </c>
      <c r="U263" s="282">
        <f t="shared" si="11"/>
        <v>68</v>
      </c>
      <c r="V263" s="282">
        <f t="shared" si="9"/>
        <v>0</v>
      </c>
      <c r="W263" s="61"/>
      <c r="X263" s="61"/>
      <c r="Y263" s="61"/>
      <c r="Z263" s="61"/>
    </row>
    <row r="264" ht="15.75" customHeight="1">
      <c r="A264" s="282" t="str">
        <f>Questions!$A264</f>
        <v>PRPO-03</v>
      </c>
      <c r="B264" s="282" t="str">
        <f t="shared" si="1"/>
        <v>PRPO</v>
      </c>
      <c r="C264" s="282" t="str">
        <f>VLOOKUP($A264,Questions!$A$3:$L$333,2,0)&amp;""</f>
        <v>Will you comply with applicable breach notification laws?</v>
      </c>
      <c r="D264" s="282" t="str">
        <f>VLOOKUP($A264,Questions!$A$3:$L$333,11,0)&amp;""</f>
        <v/>
      </c>
      <c r="E264" s="282" t="str">
        <f>VLOOKUP($A264,Questions!$A$3:$L$333,12,0)&amp;""</f>
        <v>Privacy</v>
      </c>
      <c r="F264" s="282" t="str">
        <f>VLOOKUP($A264,'Privacy Analyst Evaluation'!$A$46:$K$120,3,0)&amp;""</f>
        <v>Yes</v>
      </c>
      <c r="G264" s="282" t="str">
        <f>VLOOKUP($A264,'Privacy Analyst Evaluation'!$A$46:$K$120,7,0)&amp;""</f>
        <v>Yes</v>
      </c>
      <c r="H264" s="282" t="str">
        <f>VLOOKUP($A264,'Privacy Analyst Evaluation'!$A$46:$K$120,8,0)&amp;""</f>
        <v/>
      </c>
      <c r="I264" s="282" t="str">
        <f>VLOOKUP($A264,'Privacy Analyst Evaluation'!$A$46:$K$120,9,0)&amp;""</f>
        <v>Standard Importance</v>
      </c>
      <c r="J264" s="282" t="str">
        <f>VLOOKUP($A264,'Privacy Analyst Evaluation'!$A$46:$K$120,10,0)&amp;""</f>
        <v/>
      </c>
      <c r="K264" s="282">
        <f t="shared" si="2"/>
        <v>10</v>
      </c>
      <c r="L264" s="282">
        <f>IF($E264="Not Scored", "N/A",IF(AND($D264='Auto Responses'!$J$27,$H264=""),"N/A",IF(AND($D264='Auto Responses'!$J$27,$H264='Auto Responses'!$J$7),1,IF(AND($D264='Auto Responses'!$J$27,$H264='Auto Responses'!$J$8),0,IF(OR($F264=$G264,$H264='Auto Responses'!$J$7),1,0)))))</f>
        <v>1</v>
      </c>
      <c r="M264" s="282" t="str">
        <f>VLOOKUP($A264,'Privacy Analyst Evaluation'!$A$46:$K$120,10,0)&amp;""</f>
        <v/>
      </c>
      <c r="N264" s="282">
        <f t="shared" si="3"/>
        <v>0</v>
      </c>
      <c r="O264" s="282">
        <f t="shared" si="30"/>
        <v>10</v>
      </c>
      <c r="P264" s="282">
        <f t="shared" si="5"/>
        <v>10</v>
      </c>
      <c r="Q264" s="282">
        <f t="shared" si="6"/>
        <v>0</v>
      </c>
      <c r="R264" s="282">
        <f t="shared" si="10"/>
        <v>0</v>
      </c>
      <c r="S264" s="282">
        <f t="shared" si="7"/>
        <v>0</v>
      </c>
      <c r="T264" s="282">
        <f t="shared" si="8"/>
        <v>0</v>
      </c>
      <c r="U264" s="282">
        <f t="shared" si="11"/>
        <v>68</v>
      </c>
      <c r="V264" s="282">
        <f t="shared" si="9"/>
        <v>0</v>
      </c>
      <c r="W264" s="61"/>
      <c r="X264" s="61"/>
      <c r="Y264" s="61"/>
      <c r="Z264" s="61"/>
    </row>
    <row r="265" ht="15.75" customHeight="1">
      <c r="A265" s="282" t="str">
        <f>Questions!$A265</f>
        <v>PRPO-04</v>
      </c>
      <c r="B265" s="282" t="str">
        <f t="shared" si="1"/>
        <v>PRPO</v>
      </c>
      <c r="C265" s="282" t="str">
        <f>VLOOKUP($A265,Questions!$A$3:$L$333,2,0)&amp;""</f>
        <v>Will you comply with the institution's policies regarding user privacy and data protection?</v>
      </c>
      <c r="D265" s="282" t="str">
        <f>VLOOKUP($A265,Questions!$A$3:$L$333,11,0)&amp;""</f>
        <v/>
      </c>
      <c r="E265" s="282" t="str">
        <f>VLOOKUP($A265,Questions!$A$3:$L$333,12,0)&amp;""</f>
        <v>Privacy</v>
      </c>
      <c r="F265" s="282" t="str">
        <f>VLOOKUP($A265,'Privacy Analyst Evaluation'!$A$46:$K$120,3,0)&amp;""</f>
        <v>Yes</v>
      </c>
      <c r="G265" s="282" t="str">
        <f>VLOOKUP($A265,'Privacy Analyst Evaluation'!$A$46:$K$120,7,0)&amp;""</f>
        <v>Yes</v>
      </c>
      <c r="H265" s="282" t="str">
        <f>VLOOKUP($A265,'Privacy Analyst Evaluation'!$A$46:$K$120,8,0)&amp;""</f>
        <v/>
      </c>
      <c r="I265" s="282" t="str">
        <f>VLOOKUP($A265,'Privacy Analyst Evaluation'!$A$46:$K$120,9,0)&amp;""</f>
        <v>Minor Importance</v>
      </c>
      <c r="J265" s="282" t="str">
        <f>VLOOKUP($A265,'Privacy Analyst Evaluation'!$A$46:$K$120,10,0)&amp;""</f>
        <v/>
      </c>
      <c r="K265" s="282">
        <f t="shared" si="2"/>
        <v>5</v>
      </c>
      <c r="L265" s="282">
        <f>IF($E265="Not Scored", "N/A",IF(AND($D265='Auto Responses'!$J$27,$H265=""),"N/A",IF(AND($D265='Auto Responses'!$J$27,$H265='Auto Responses'!$J$7),1,IF(AND($D265='Auto Responses'!$J$27,$H265='Auto Responses'!$J$8),0,IF(OR($F265=$G265,$H265='Auto Responses'!$J$7),1,0)))))</f>
        <v>1</v>
      </c>
      <c r="M265" s="282" t="str">
        <f>VLOOKUP($A265,'Privacy Analyst Evaluation'!$A$46:$K$120,10,0)&amp;""</f>
        <v/>
      </c>
      <c r="N265" s="282">
        <f t="shared" si="3"/>
        <v>0</v>
      </c>
      <c r="O265" s="282">
        <f t="shared" si="30"/>
        <v>5</v>
      </c>
      <c r="P265" s="282">
        <f t="shared" si="5"/>
        <v>5</v>
      </c>
      <c r="Q265" s="282">
        <f t="shared" si="6"/>
        <v>0</v>
      </c>
      <c r="R265" s="282">
        <f t="shared" si="10"/>
        <v>0</v>
      </c>
      <c r="S265" s="282">
        <f t="shared" si="7"/>
        <v>0</v>
      </c>
      <c r="T265" s="282">
        <f t="shared" si="8"/>
        <v>0</v>
      </c>
      <c r="U265" s="282">
        <f t="shared" si="11"/>
        <v>68</v>
      </c>
      <c r="V265" s="282">
        <f t="shared" si="9"/>
        <v>0</v>
      </c>
      <c r="W265" s="61"/>
      <c r="X265" s="61"/>
      <c r="Y265" s="61"/>
      <c r="Z265" s="61"/>
    </row>
    <row r="266" ht="15.75" customHeight="1">
      <c r="A266" s="282" t="str">
        <f>Questions!$A266</f>
        <v>PRPO-05</v>
      </c>
      <c r="B266" s="282" t="str">
        <f t="shared" si="1"/>
        <v>PRPO</v>
      </c>
      <c r="C266" s="282" t="str">
        <f>VLOOKUP($A266,Questions!$A$3:$L$333,2,0)&amp;""</f>
        <v>Is your company subject to the laws and regulations of the institution's geographic region?</v>
      </c>
      <c r="D266" s="282" t="str">
        <f>VLOOKUP($A266,Questions!$A$3:$L$333,11,0)&amp;""</f>
        <v/>
      </c>
      <c r="E266" s="282" t="str">
        <f>VLOOKUP($A266,Questions!$A$3:$L$333,12,0)&amp;""</f>
        <v>Privacy</v>
      </c>
      <c r="F266" s="282" t="str">
        <f>VLOOKUP($A266,'Privacy Analyst Evaluation'!$A$46:$K$120,3,0)&amp;""</f>
        <v>Yes</v>
      </c>
      <c r="G266" s="282" t="str">
        <f>VLOOKUP($A266,'Privacy Analyst Evaluation'!$A$46:$K$120,7,0)&amp;""</f>
        <v>Yes</v>
      </c>
      <c r="H266" s="282" t="str">
        <f>VLOOKUP($A266,'Privacy Analyst Evaluation'!$A$46:$K$120,8,0)&amp;""</f>
        <v/>
      </c>
      <c r="I266" s="282" t="str">
        <f>VLOOKUP($A266,'Privacy Analyst Evaluation'!$A$46:$K$120,9,0)&amp;""</f>
        <v>Minor Importance</v>
      </c>
      <c r="J266" s="282" t="str">
        <f>VLOOKUP($A266,'Privacy Analyst Evaluation'!$A$46:$K$120,10,0)&amp;""</f>
        <v/>
      </c>
      <c r="K266" s="282">
        <f t="shared" si="2"/>
        <v>5</v>
      </c>
      <c r="L266" s="282">
        <f>IF($E266="Not Scored", "N/A",IF(AND($D266='Auto Responses'!$J$27,$H266=""),"N/A",IF(AND($D266='Auto Responses'!$J$27,$H266='Auto Responses'!$J$7),1,IF(AND($D266='Auto Responses'!$J$27,$H266='Auto Responses'!$J$8),0,IF(OR($F266=$G266,$H266='Auto Responses'!$J$7),1,0)))))</f>
        <v>1</v>
      </c>
      <c r="M266" s="282" t="str">
        <f>VLOOKUP($A266,'Privacy Analyst Evaluation'!$A$46:$K$120,10,0)&amp;""</f>
        <v/>
      </c>
      <c r="N266" s="282">
        <f t="shared" si="3"/>
        <v>0</v>
      </c>
      <c r="O266" s="282">
        <f t="shared" si="30"/>
        <v>5</v>
      </c>
      <c r="P266" s="282">
        <f t="shared" si="5"/>
        <v>5</v>
      </c>
      <c r="Q266" s="282">
        <f t="shared" si="6"/>
        <v>0</v>
      </c>
      <c r="R266" s="282">
        <f t="shared" si="10"/>
        <v>0</v>
      </c>
      <c r="S266" s="282">
        <f t="shared" si="7"/>
        <v>0</v>
      </c>
      <c r="T266" s="282">
        <f t="shared" si="8"/>
        <v>0</v>
      </c>
      <c r="U266" s="282">
        <f t="shared" si="11"/>
        <v>68</v>
      </c>
      <c r="V266" s="282">
        <f t="shared" si="9"/>
        <v>0</v>
      </c>
      <c r="W266" s="61"/>
      <c r="X266" s="61"/>
      <c r="Y266" s="61"/>
      <c r="Z266" s="61"/>
    </row>
    <row r="267" ht="15.75" customHeight="1">
      <c r="A267" s="282" t="str">
        <f>Questions!$A267</f>
        <v>PRPO-06</v>
      </c>
      <c r="B267" s="282" t="str">
        <f t="shared" si="1"/>
        <v>PRPO</v>
      </c>
      <c r="C267" s="282" t="str">
        <f>VLOOKUP($A267,Questions!$A$3:$L$333,2,0)&amp;""</f>
        <v>Do you have a privacy awareness/training program?*</v>
      </c>
      <c r="D267" s="282" t="str">
        <f>VLOOKUP($A267,Questions!$A$3:$L$333,11,0)&amp;""</f>
        <v/>
      </c>
      <c r="E267" s="282" t="str">
        <f>VLOOKUP($A267,Questions!$A$3:$L$333,12,0)&amp;""</f>
        <v>Privacy</v>
      </c>
      <c r="F267" s="282" t="str">
        <f>VLOOKUP($A267,'Privacy Analyst Evaluation'!$A$46:$K$120,3,0)&amp;""</f>
        <v>Yes</v>
      </c>
      <c r="G267" s="282" t="str">
        <f>VLOOKUP($A267,'Privacy Analyst Evaluation'!$A$46:$K$120,7,0)&amp;""</f>
        <v>Yes</v>
      </c>
      <c r="H267" s="282" t="str">
        <f>VLOOKUP($A267,'Privacy Analyst Evaluation'!$A$46:$K$120,8,0)&amp;""</f>
        <v/>
      </c>
      <c r="I267" s="282" t="str">
        <f>VLOOKUP($A267,'Privacy Analyst Evaluation'!$A$46:$K$120,9,0)&amp;""</f>
        <v>Critical Importance</v>
      </c>
      <c r="J267" s="282" t="str">
        <f>VLOOKUP($A267,'Privacy Analyst Evaluation'!$A$46:$K$120,10,0)&amp;""</f>
        <v/>
      </c>
      <c r="K267" s="282">
        <f t="shared" si="2"/>
        <v>20</v>
      </c>
      <c r="L267" s="282">
        <f>IF($E267="Not Scored", "N/A",IF(AND($D267='Auto Responses'!$J$27,$H267=""),"N/A",IF(AND($D267='Auto Responses'!$J$27,$H267='Auto Responses'!$J$7),1,IF(AND($D267='Auto Responses'!$J$27,$H267='Auto Responses'!$J$8),0,IF(OR($F267=$G267,$H267='Auto Responses'!$J$7),1,0)))))</f>
        <v>1</v>
      </c>
      <c r="M267" s="282" t="str">
        <f>VLOOKUP($A267,'Privacy Analyst Evaluation'!$A$46:$K$120,10,0)&amp;""</f>
        <v/>
      </c>
      <c r="N267" s="282">
        <f t="shared" si="3"/>
        <v>1</v>
      </c>
      <c r="O267" s="282">
        <f t="shared" si="30"/>
        <v>20</v>
      </c>
      <c r="P267" s="282">
        <f t="shared" si="5"/>
        <v>20</v>
      </c>
      <c r="Q267" s="282">
        <f t="shared" si="6"/>
        <v>0</v>
      </c>
      <c r="R267" s="282">
        <f t="shared" si="10"/>
        <v>0</v>
      </c>
      <c r="S267" s="282">
        <f t="shared" si="7"/>
        <v>0</v>
      </c>
      <c r="T267" s="282">
        <f t="shared" si="8"/>
        <v>1</v>
      </c>
      <c r="U267" s="282">
        <f t="shared" si="11"/>
        <v>69</v>
      </c>
      <c r="V267" s="282">
        <f t="shared" si="9"/>
        <v>69</v>
      </c>
      <c r="W267" s="61"/>
      <c r="X267" s="61"/>
      <c r="Y267" s="61"/>
      <c r="Z267" s="61"/>
    </row>
    <row r="268" ht="15.75" customHeight="1">
      <c r="A268" s="282" t="str">
        <f>Questions!$A268</f>
        <v>PRPO-07</v>
      </c>
      <c r="B268" s="282" t="str">
        <f t="shared" si="1"/>
        <v>PRPO</v>
      </c>
      <c r="C268" s="282" t="str">
        <f>VLOOKUP($A268,Questions!$A$3:$L$333,2,0)&amp;""</f>
        <v>Is privacy awareness training mandatory for all employees?</v>
      </c>
      <c r="D268" s="282" t="str">
        <f>VLOOKUP($A268,Questions!$A$3:$L$333,11,0)&amp;""</f>
        <v/>
      </c>
      <c r="E268" s="282" t="str">
        <f>VLOOKUP($A268,Questions!$A$3:$L$333,12,0)&amp;""</f>
        <v>Privacy</v>
      </c>
      <c r="F268" s="282" t="str">
        <f>VLOOKUP($A268,'Privacy Analyst Evaluation'!$A$46:$K$120,3,0)&amp;""</f>
        <v>Yes</v>
      </c>
      <c r="G268" s="282" t="str">
        <f>VLOOKUP($A268,'Privacy Analyst Evaluation'!$A$46:$K$120,7,0)&amp;""</f>
        <v>Yes</v>
      </c>
      <c r="H268" s="282" t="str">
        <f>VLOOKUP($A268,'Privacy Analyst Evaluation'!$A$46:$K$120,8,0)&amp;""</f>
        <v/>
      </c>
      <c r="I268" s="282" t="str">
        <f>VLOOKUP($A268,'Privacy Analyst Evaluation'!$A$46:$K$120,9,0)&amp;""</f>
        <v>Minor Importance</v>
      </c>
      <c r="J268" s="282" t="str">
        <f>VLOOKUP($A268,'Privacy Analyst Evaluation'!$A$46:$K$120,10,0)&amp;""</f>
        <v/>
      </c>
      <c r="K268" s="282">
        <f t="shared" si="2"/>
        <v>5</v>
      </c>
      <c r="L268" s="282">
        <f>IF($E268="Not Scored", "N/A",IF(AND($D268='Auto Responses'!$J$27,$H268=""),"N/A",IF(AND($D268='Auto Responses'!$J$27,$H268='Auto Responses'!$J$7),1,IF(AND($D268='Auto Responses'!$J$27,$H268='Auto Responses'!$J$8),0,IF(OR($F268=$G268,$H268='Auto Responses'!$J$7),1,0)))))</f>
        <v>1</v>
      </c>
      <c r="M268" s="282" t="str">
        <f>VLOOKUP($A268,'Privacy Analyst Evaluation'!$A$46:$K$120,10,0)&amp;""</f>
        <v/>
      </c>
      <c r="N268" s="282">
        <f t="shared" si="3"/>
        <v>0</v>
      </c>
      <c r="O268" s="282">
        <f t="shared" si="30"/>
        <v>5</v>
      </c>
      <c r="P268" s="282">
        <f t="shared" si="5"/>
        <v>5</v>
      </c>
      <c r="Q268" s="282">
        <f t="shared" si="6"/>
        <v>0</v>
      </c>
      <c r="R268" s="282">
        <f t="shared" si="10"/>
        <v>0</v>
      </c>
      <c r="S268" s="282">
        <f t="shared" si="7"/>
        <v>0</v>
      </c>
      <c r="T268" s="282">
        <f t="shared" si="8"/>
        <v>0</v>
      </c>
      <c r="U268" s="282">
        <f t="shared" si="11"/>
        <v>69</v>
      </c>
      <c r="V268" s="282">
        <f t="shared" si="9"/>
        <v>0</v>
      </c>
      <c r="W268" s="61"/>
      <c r="X268" s="61"/>
      <c r="Y268" s="61"/>
      <c r="Z268" s="61"/>
    </row>
    <row r="269" ht="15.75" customHeight="1">
      <c r="A269" s="282" t="str">
        <f>Questions!$A269</f>
        <v>PRPO-08</v>
      </c>
      <c r="B269" s="282" t="str">
        <f t="shared" si="1"/>
        <v>PRPO</v>
      </c>
      <c r="C269" s="282" t="str">
        <f>VLOOKUP($A269,Questions!$A$3:$L$333,2,0)&amp;""</f>
        <v>Is AI privacy and ethics awareness/training required for all employees who work with AI?</v>
      </c>
      <c r="D269" s="282" t="str">
        <f>VLOOKUP($A269,Questions!$A$3:$L$333,11,0)&amp;""</f>
        <v/>
      </c>
      <c r="E269" s="282" t="str">
        <f>VLOOKUP($A269,Questions!$A$3:$L$333,12,0)&amp;""</f>
        <v>Privacy</v>
      </c>
      <c r="F269" s="282" t="str">
        <f>VLOOKUP($A269,'Privacy Analyst Evaluation'!$A$46:$K$120,3,0)&amp;""</f>
        <v>Yes</v>
      </c>
      <c r="G269" s="282" t="str">
        <f>VLOOKUP($A269,'Privacy Analyst Evaluation'!$A$46:$K$120,7,0)&amp;""</f>
        <v>Yes</v>
      </c>
      <c r="H269" s="282" t="str">
        <f>VLOOKUP($A269,'Privacy Analyst Evaluation'!$A$46:$K$120,8,0)&amp;""</f>
        <v/>
      </c>
      <c r="I269" s="282" t="str">
        <f>VLOOKUP($A269,'Privacy Analyst Evaluation'!$A$46:$K$120,9,0)&amp;""</f>
        <v>Minor Importance</v>
      </c>
      <c r="J269" s="282" t="str">
        <f>VLOOKUP($A269,'Privacy Analyst Evaluation'!$A$46:$K$120,10,0)&amp;""</f>
        <v/>
      </c>
      <c r="K269" s="282">
        <f t="shared" si="2"/>
        <v>5</v>
      </c>
      <c r="L269" s="282">
        <f>IF($E269="Not Scored", "N/A",IF(AND($D269='Auto Responses'!$J$27,$H269=""),"N/A",IF(AND($D269='Auto Responses'!$J$27,$H269='Auto Responses'!$J$7),1,IF(AND($D269='Auto Responses'!$J$27,$H269='Auto Responses'!$J$8),0,IF(OR($F269=$G269,$H269='Auto Responses'!$J$7),1,0)))))</f>
        <v>1</v>
      </c>
      <c r="M269" s="282" t="str">
        <f>VLOOKUP($A269,'Privacy Analyst Evaluation'!$A$46:$K$120,10,0)&amp;""</f>
        <v/>
      </c>
      <c r="N269" s="282">
        <f t="shared" si="3"/>
        <v>0</v>
      </c>
      <c r="O269" s="282">
        <f>IF(OR($E269="Not Scored",$F269="N/A",$F$24="No"),"N/A",IF($J269="",$K269,IF($J269="Minor Importance",5,IF($J269="Standard Importance",10,IF($J269="Critical Importance",20,0)))))</f>
        <v>5</v>
      </c>
      <c r="P269" s="282">
        <f t="shared" si="5"/>
        <v>5</v>
      </c>
      <c r="Q269" s="282">
        <f t="shared" si="6"/>
        <v>0</v>
      </c>
      <c r="R269" s="282">
        <f t="shared" si="10"/>
        <v>0</v>
      </c>
      <c r="S269" s="282">
        <f t="shared" si="7"/>
        <v>0</v>
      </c>
      <c r="T269" s="282">
        <f t="shared" si="8"/>
        <v>0</v>
      </c>
      <c r="U269" s="282">
        <f t="shared" si="11"/>
        <v>69</v>
      </c>
      <c r="V269" s="282">
        <f t="shared" si="9"/>
        <v>0</v>
      </c>
      <c r="W269" s="61"/>
      <c r="X269" s="61"/>
      <c r="Y269" s="61"/>
      <c r="Z269" s="61"/>
    </row>
    <row r="270" ht="15.75" customHeight="1">
      <c r="A270" s="282" t="str">
        <f>Questions!$A270</f>
        <v>PRPO-09</v>
      </c>
      <c r="B270" s="282" t="str">
        <f t="shared" si="1"/>
        <v>PRPO</v>
      </c>
      <c r="C270" s="282" t="str">
        <f>VLOOKUP($A270,Questions!$A$3:$L$333,2,0)&amp;""</f>
        <v>Do you have any decision-making processes that are completely automated (i.e., there is no human involvement)?</v>
      </c>
      <c r="D270" s="282" t="str">
        <f>VLOOKUP($A270,Questions!$A$3:$L$333,11,0)&amp;""</f>
        <v/>
      </c>
      <c r="E270" s="282" t="str">
        <f>VLOOKUP($A270,Questions!$A$3:$L$333,12,0)&amp;""</f>
        <v>Privacy</v>
      </c>
      <c r="F270" s="282" t="str">
        <f>VLOOKUP($A270,'Privacy Analyst Evaluation'!$A$46:$K$120,3,0)&amp;""</f>
        <v>No</v>
      </c>
      <c r="G270" s="282" t="str">
        <f>VLOOKUP($A270,'Privacy Analyst Evaluation'!$A$46:$K$120,7,0)&amp;""</f>
        <v>No</v>
      </c>
      <c r="H270" s="282" t="str">
        <f>VLOOKUP($A270,'Privacy Analyst Evaluation'!$A$46:$K$120,8,0)&amp;""</f>
        <v/>
      </c>
      <c r="I270" s="282" t="str">
        <f>VLOOKUP($A270,'Privacy Analyst Evaluation'!$A$46:$K$120,9,0)&amp;""</f>
        <v>Minor Importance</v>
      </c>
      <c r="J270" s="282" t="str">
        <f>VLOOKUP($A270,'Privacy Analyst Evaluation'!$A$46:$K$120,10,0)&amp;""</f>
        <v/>
      </c>
      <c r="K270" s="282">
        <f t="shared" si="2"/>
        <v>5</v>
      </c>
      <c r="L270" s="282">
        <f>IF($E270="Not Scored", "N/A",IF(AND($D270='Auto Responses'!$J$27,$H270=""),"N/A",IF(AND($D270='Auto Responses'!$J$27,$H270='Auto Responses'!$J$7),1,IF(AND($D270='Auto Responses'!$J$27,$H270='Auto Responses'!$J$8),0,IF(OR($F270=$G270,$H270='Auto Responses'!$J$7),1,0)))))</f>
        <v>1</v>
      </c>
      <c r="M270" s="282" t="str">
        <f>VLOOKUP($A270,'Privacy Analyst Evaluation'!$A$46:$K$120,10,0)&amp;""</f>
        <v/>
      </c>
      <c r="N270" s="282">
        <f t="shared" si="3"/>
        <v>0</v>
      </c>
      <c r="O270" s="282">
        <f t="shared" ref="O270:O278" si="31">IF(OR($E270="Not Scored",$F$24="No"),"N/A",IF($J270="",$K270,IF($J270="Minor Importance",5,IF($J270="Standard Importance",10,IF($J270="Critical Importance",20,0)))))</f>
        <v>5</v>
      </c>
      <c r="P270" s="282">
        <f t="shared" si="5"/>
        <v>5</v>
      </c>
      <c r="Q270" s="282">
        <f t="shared" si="6"/>
        <v>0</v>
      </c>
      <c r="R270" s="282">
        <f t="shared" si="10"/>
        <v>0</v>
      </c>
      <c r="S270" s="282">
        <f t="shared" si="7"/>
        <v>0</v>
      </c>
      <c r="T270" s="282">
        <f t="shared" si="8"/>
        <v>0</v>
      </c>
      <c r="U270" s="282">
        <f t="shared" si="11"/>
        <v>69</v>
      </c>
      <c r="V270" s="282">
        <f t="shared" si="9"/>
        <v>0</v>
      </c>
      <c r="W270" s="61"/>
      <c r="X270" s="61"/>
      <c r="Y270" s="61"/>
      <c r="Z270" s="61"/>
    </row>
    <row r="271" ht="15.75" customHeight="1">
      <c r="A271" s="282" t="str">
        <f>Questions!$A271</f>
        <v>PRPO-10</v>
      </c>
      <c r="B271" s="282" t="str">
        <f t="shared" si="1"/>
        <v>PRPO</v>
      </c>
      <c r="C271" s="282" t="str">
        <f>VLOOKUP($A271,Questions!$A$3:$L$333,2,0)&amp;""</f>
        <v>Do you have a documented process for managing automated processing, including validations, monitoring, and data subject requests?</v>
      </c>
      <c r="D271" s="282" t="str">
        <f>VLOOKUP($A271,Questions!$A$3:$L$333,11,0)&amp;""</f>
        <v/>
      </c>
      <c r="E271" s="282" t="str">
        <f>VLOOKUP($A271,Questions!$A$3:$L$333,12,0)&amp;""</f>
        <v>Privacy</v>
      </c>
      <c r="F271" s="282" t="str">
        <f>VLOOKUP($A271,'Privacy Analyst Evaluation'!$A$46:$K$120,3,0)&amp;""</f>
        <v>Yes</v>
      </c>
      <c r="G271" s="282" t="str">
        <f>VLOOKUP($A271,'Privacy Analyst Evaluation'!$A$46:$K$120,7,0)&amp;""</f>
        <v>Yes</v>
      </c>
      <c r="H271" s="282" t="str">
        <f>VLOOKUP($A271,'Privacy Analyst Evaluation'!$A$46:$K$120,8,0)&amp;""</f>
        <v/>
      </c>
      <c r="I271" s="282" t="str">
        <f>VLOOKUP($A271,'Privacy Analyst Evaluation'!$A$46:$K$120,9,0)&amp;""</f>
        <v>Minor Importance</v>
      </c>
      <c r="J271" s="282" t="str">
        <f>VLOOKUP($A271,'Privacy Analyst Evaluation'!$A$46:$K$120,10,0)&amp;""</f>
        <v/>
      </c>
      <c r="K271" s="282">
        <f t="shared" si="2"/>
        <v>5</v>
      </c>
      <c r="L271" s="282">
        <f>IF($E271="Not Scored", "N/A",IF(AND($D271='Auto Responses'!$J$27,$H271=""),"N/A",IF(AND($D271='Auto Responses'!$J$27,$H271='Auto Responses'!$J$7),1,IF(AND($D271='Auto Responses'!$J$27,$H271='Auto Responses'!$J$8),0,IF(OR($F271=$G271,$H271='Auto Responses'!$J$7),1,0)))))</f>
        <v>1</v>
      </c>
      <c r="M271" s="282" t="str">
        <f>VLOOKUP($A271,'Privacy Analyst Evaluation'!$A$46:$K$120,10,0)&amp;""</f>
        <v/>
      </c>
      <c r="N271" s="282">
        <f t="shared" si="3"/>
        <v>0</v>
      </c>
      <c r="O271" s="282">
        <f t="shared" si="31"/>
        <v>5</v>
      </c>
      <c r="P271" s="282">
        <f t="shared" si="5"/>
        <v>5</v>
      </c>
      <c r="Q271" s="282">
        <f t="shared" si="6"/>
        <v>0</v>
      </c>
      <c r="R271" s="282">
        <f t="shared" si="10"/>
        <v>0</v>
      </c>
      <c r="S271" s="282">
        <f t="shared" si="7"/>
        <v>0</v>
      </c>
      <c r="T271" s="282">
        <f t="shared" si="8"/>
        <v>0</v>
      </c>
      <c r="U271" s="282">
        <f t="shared" si="11"/>
        <v>69</v>
      </c>
      <c r="V271" s="282">
        <f t="shared" si="9"/>
        <v>0</v>
      </c>
      <c r="W271" s="61"/>
      <c r="X271" s="61"/>
      <c r="Y271" s="61"/>
      <c r="Z271" s="61"/>
    </row>
    <row r="272" ht="15.75" customHeight="1">
      <c r="A272" s="282" t="str">
        <f>Questions!$A272</f>
        <v>PRPO-11</v>
      </c>
      <c r="B272" s="282" t="str">
        <f t="shared" si="1"/>
        <v>PRPO</v>
      </c>
      <c r="C272" s="282" t="str">
        <f>VLOOKUP($A272,Questions!$A$3:$L$333,2,0)&amp;""</f>
        <v>Do you have a documented policy for sharing information with law enforcement?</v>
      </c>
      <c r="D272" s="282" t="str">
        <f>VLOOKUP($A272,Questions!$A$3:$L$333,11,0)&amp;""</f>
        <v/>
      </c>
      <c r="E272" s="282" t="str">
        <f>VLOOKUP($A272,Questions!$A$3:$L$333,12,0)&amp;""</f>
        <v>Privacy</v>
      </c>
      <c r="F272" s="282" t="str">
        <f>VLOOKUP($A272,'Privacy Analyst Evaluation'!$A$46:$K$120,3,0)&amp;""</f>
        <v>Yes</v>
      </c>
      <c r="G272" s="282" t="str">
        <f>VLOOKUP($A272,'Privacy Analyst Evaluation'!$A$46:$K$120,7,0)&amp;""</f>
        <v>Yes</v>
      </c>
      <c r="H272" s="282" t="str">
        <f>VLOOKUP($A272,'Privacy Analyst Evaluation'!$A$46:$K$120,8,0)&amp;""</f>
        <v/>
      </c>
      <c r="I272" s="282" t="str">
        <f>VLOOKUP($A272,'Privacy Analyst Evaluation'!$A$46:$K$120,9,0)&amp;""</f>
        <v>Minor Importance</v>
      </c>
      <c r="J272" s="282" t="str">
        <f>VLOOKUP($A272,'Privacy Analyst Evaluation'!$A$46:$K$120,10,0)&amp;""</f>
        <v/>
      </c>
      <c r="K272" s="282">
        <f t="shared" si="2"/>
        <v>5</v>
      </c>
      <c r="L272" s="282">
        <f>IF($E272="Not Scored", "N/A",IF(AND($D272='Auto Responses'!$J$27,$H272=""),"N/A",IF(AND($D272='Auto Responses'!$J$27,$H272='Auto Responses'!$J$7),1,IF(AND($D272='Auto Responses'!$J$27,$H272='Auto Responses'!$J$8),0,IF(OR($F272=$G272,$H272='Auto Responses'!$J$7),1,0)))))</f>
        <v>1</v>
      </c>
      <c r="M272" s="282" t="str">
        <f>VLOOKUP($A272,'Privacy Analyst Evaluation'!$A$46:$K$120,10,0)&amp;""</f>
        <v/>
      </c>
      <c r="N272" s="282">
        <f t="shared" si="3"/>
        <v>0</v>
      </c>
      <c r="O272" s="282">
        <f t="shared" si="31"/>
        <v>5</v>
      </c>
      <c r="P272" s="282">
        <f t="shared" si="5"/>
        <v>5</v>
      </c>
      <c r="Q272" s="282">
        <f t="shared" si="6"/>
        <v>0</v>
      </c>
      <c r="R272" s="282">
        <f t="shared" si="10"/>
        <v>0</v>
      </c>
      <c r="S272" s="282">
        <f t="shared" si="7"/>
        <v>0</v>
      </c>
      <c r="T272" s="282">
        <f t="shared" si="8"/>
        <v>0</v>
      </c>
      <c r="U272" s="282">
        <f t="shared" si="11"/>
        <v>69</v>
      </c>
      <c r="V272" s="282">
        <f t="shared" si="9"/>
        <v>0</v>
      </c>
      <c r="W272" s="61"/>
      <c r="X272" s="61"/>
      <c r="Y272" s="61"/>
      <c r="Z272" s="61"/>
    </row>
    <row r="273" ht="15.75" customHeight="1">
      <c r="A273" s="282" t="str">
        <f>Questions!$A273</f>
        <v>PRPO-12</v>
      </c>
      <c r="B273" s="282" t="str">
        <f t="shared" si="1"/>
        <v>PRPO</v>
      </c>
      <c r="C273" s="282" t="str">
        <f>VLOOKUP($A273,Questions!$A$3:$L$333,2,0)&amp;""</f>
        <v>Do you share any institutional data with law enforcement without a valid warrant or subpoena?*</v>
      </c>
      <c r="D273" s="282" t="str">
        <f>VLOOKUP($A273,Questions!$A$3:$L$333,11,0)&amp;""</f>
        <v/>
      </c>
      <c r="E273" s="282" t="str">
        <f>VLOOKUP($A273,Questions!$A$3:$L$333,12,0)&amp;""</f>
        <v>Privacy</v>
      </c>
      <c r="F273" s="282" t="str">
        <f>VLOOKUP($A273,'Privacy Analyst Evaluation'!$A$46:$K$120,3,0)&amp;""</f>
        <v>No</v>
      </c>
      <c r="G273" s="282" t="str">
        <f>VLOOKUP($A273,'Privacy Analyst Evaluation'!$A$46:$K$120,7,0)&amp;""</f>
        <v>No</v>
      </c>
      <c r="H273" s="282" t="str">
        <f>VLOOKUP($A273,'Privacy Analyst Evaluation'!$A$46:$K$120,8,0)&amp;""</f>
        <v/>
      </c>
      <c r="I273" s="282" t="str">
        <f>VLOOKUP($A273,'Privacy Analyst Evaluation'!$A$46:$K$120,9,0)&amp;""</f>
        <v>Critical Importance</v>
      </c>
      <c r="J273" s="282" t="str">
        <f>VLOOKUP($A273,'Privacy Analyst Evaluation'!$A$46:$K$120,10,0)&amp;""</f>
        <v/>
      </c>
      <c r="K273" s="282">
        <f t="shared" si="2"/>
        <v>20</v>
      </c>
      <c r="L273" s="282">
        <f>IF($E273="Not Scored", "N/A",IF(AND($D273='Auto Responses'!$J$27,$H273=""),"N/A",IF(AND($D273='Auto Responses'!$J$27,$H273='Auto Responses'!$J$7),1,IF(AND($D273='Auto Responses'!$J$27,$H273='Auto Responses'!$J$8),0,IF(OR($F273=$G273,$H273='Auto Responses'!$J$7),1,0)))))</f>
        <v>1</v>
      </c>
      <c r="M273" s="282" t="str">
        <f>VLOOKUP($A273,'Privacy Analyst Evaluation'!$A$46:$K$120,10,0)&amp;""</f>
        <v/>
      </c>
      <c r="N273" s="282">
        <f t="shared" si="3"/>
        <v>1</v>
      </c>
      <c r="O273" s="282">
        <f t="shared" si="31"/>
        <v>20</v>
      </c>
      <c r="P273" s="282">
        <f t="shared" si="5"/>
        <v>20</v>
      </c>
      <c r="Q273" s="282">
        <f t="shared" si="6"/>
        <v>0</v>
      </c>
      <c r="R273" s="282">
        <f t="shared" si="10"/>
        <v>0</v>
      </c>
      <c r="S273" s="282">
        <f t="shared" si="7"/>
        <v>0</v>
      </c>
      <c r="T273" s="282">
        <f t="shared" si="8"/>
        <v>1</v>
      </c>
      <c r="U273" s="282">
        <f t="shared" si="11"/>
        <v>70</v>
      </c>
      <c r="V273" s="282">
        <f t="shared" si="9"/>
        <v>70</v>
      </c>
      <c r="W273" s="61"/>
      <c r="X273" s="61"/>
      <c r="Y273" s="61"/>
      <c r="Z273" s="61"/>
    </row>
    <row r="274" ht="15.75" customHeight="1">
      <c r="A274" s="282" t="str">
        <f>Questions!$A274</f>
        <v>PRPO-13</v>
      </c>
      <c r="B274" s="282" t="str">
        <f t="shared" si="1"/>
        <v>PRPO</v>
      </c>
      <c r="C274" s="282" t="str">
        <f>VLOOKUP($A274,Questions!$A$3:$L$333,2,0)&amp;""</f>
        <v>Does your incident response team include a privacy analyst/officer?</v>
      </c>
      <c r="D274" s="282" t="str">
        <f>VLOOKUP($A274,Questions!$A$3:$L$333,11,0)&amp;""</f>
        <v/>
      </c>
      <c r="E274" s="282" t="str">
        <f>VLOOKUP($A274,Questions!$A$3:$L$333,12,0)&amp;""</f>
        <v>Privacy</v>
      </c>
      <c r="F274" s="282" t="str">
        <f>VLOOKUP($A274,'Privacy Analyst Evaluation'!$A$46:$K$120,3,0)&amp;""</f>
        <v>Yes</v>
      </c>
      <c r="G274" s="282" t="str">
        <f>VLOOKUP($A274,'Privacy Analyst Evaluation'!$A$46:$K$120,7,0)&amp;""</f>
        <v>Yes</v>
      </c>
      <c r="H274" s="282" t="str">
        <f>VLOOKUP($A274,'Privacy Analyst Evaluation'!$A$46:$K$120,8,0)&amp;""</f>
        <v/>
      </c>
      <c r="I274" s="282" t="str">
        <f>VLOOKUP($A274,'Privacy Analyst Evaluation'!$A$46:$K$120,9,0)&amp;""</f>
        <v>Minor Importance</v>
      </c>
      <c r="J274" s="282" t="str">
        <f>VLOOKUP($A274,'Privacy Analyst Evaluation'!$A$46:$K$120,10,0)&amp;""</f>
        <v/>
      </c>
      <c r="K274" s="282">
        <f t="shared" si="2"/>
        <v>5</v>
      </c>
      <c r="L274" s="282">
        <f>IF($E274="Not Scored", "N/A",IF(AND($D274='Auto Responses'!$J$27,$H274=""),"N/A",IF(AND($D274='Auto Responses'!$J$27,$H274='Auto Responses'!$J$7),1,IF(AND($D274='Auto Responses'!$J$27,$H274='Auto Responses'!$J$8),0,IF(OR($F274=$G274,$H274='Auto Responses'!$J$7),1,0)))))</f>
        <v>1</v>
      </c>
      <c r="M274" s="282" t="str">
        <f>VLOOKUP($A274,'Privacy Analyst Evaluation'!$A$46:$K$120,10,0)&amp;""</f>
        <v/>
      </c>
      <c r="N274" s="282">
        <f t="shared" si="3"/>
        <v>0</v>
      </c>
      <c r="O274" s="282">
        <f t="shared" si="31"/>
        <v>5</v>
      </c>
      <c r="P274" s="282">
        <f t="shared" si="5"/>
        <v>5</v>
      </c>
      <c r="Q274" s="282">
        <f t="shared" si="6"/>
        <v>0</v>
      </c>
      <c r="R274" s="282">
        <f t="shared" si="10"/>
        <v>0</v>
      </c>
      <c r="S274" s="282">
        <f t="shared" si="7"/>
        <v>0</v>
      </c>
      <c r="T274" s="282">
        <f t="shared" si="8"/>
        <v>0</v>
      </c>
      <c r="U274" s="282">
        <f t="shared" si="11"/>
        <v>70</v>
      </c>
      <c r="V274" s="282">
        <f t="shared" si="9"/>
        <v>0</v>
      </c>
      <c r="W274" s="61"/>
      <c r="X274" s="61"/>
      <c r="Y274" s="61"/>
      <c r="Z274" s="61"/>
    </row>
    <row r="275" ht="15.75" customHeight="1">
      <c r="A275" s="282" t="str">
        <f>Questions!$A275</f>
        <v>INTL-01</v>
      </c>
      <c r="B275" s="282" t="str">
        <f t="shared" si="1"/>
        <v>INTL</v>
      </c>
      <c r="C275" s="282" t="str">
        <f>VLOOKUP($A275,Questions!$A$3:$L$333,2,0)&amp;""</f>
        <v>Will data be collected from or processed in or stored in the European Economic Area (EEA)?</v>
      </c>
      <c r="D275" s="282" t="str">
        <f>VLOOKUP($A275,Questions!$A$3:$L$333,11,0)&amp;""</f>
        <v>Neutral until evaluated</v>
      </c>
      <c r="E275" s="282" t="str">
        <f>VLOOKUP($A275,Questions!$A$3:$L$333,12,0)&amp;""</f>
        <v>Privacy</v>
      </c>
      <c r="F275" s="282" t="str">
        <f>VLOOKUP($A275,'Privacy Analyst Evaluation'!$A$46:$K$120,3,0)&amp;""</f>
        <v>No</v>
      </c>
      <c r="G275" s="282" t="str">
        <f>VLOOKUP($A275,'Privacy Analyst Evaluation'!$A$46:$K$120,7,0)&amp;""</f>
        <v>No</v>
      </c>
      <c r="H275" s="282" t="str">
        <f>VLOOKUP($A275,'Privacy Analyst Evaluation'!$A$46:$K$120,8,0)&amp;""</f>
        <v/>
      </c>
      <c r="I275" s="282" t="str">
        <f>VLOOKUP($A275,'Privacy Analyst Evaluation'!$A$46:$K$120,9,0)&amp;""</f>
        <v>Standard Importance</v>
      </c>
      <c r="J275" s="282" t="str">
        <f>VLOOKUP($A275,'Privacy Analyst Evaluation'!$A$46:$K$120,10,0)&amp;""</f>
        <v/>
      </c>
      <c r="K275" s="282">
        <f t="shared" si="2"/>
        <v>10</v>
      </c>
      <c r="L275" s="282" t="str">
        <f>IF($E275="Not Scored", "N/A",IF(AND($D275='Auto Responses'!$J$27,$H275=""),"N/A",IF(AND($D275='Auto Responses'!$J$27,$H275='Auto Responses'!$J$7),1,IF(AND($D275='Auto Responses'!$J$27,$H275='Auto Responses'!$J$8),0,IF(OR($F275=$G275,$H275='Auto Responses'!$J$7),1,0)))))</f>
        <v>N/A</v>
      </c>
      <c r="M275" s="282" t="str">
        <f>VLOOKUP($A275,'Privacy Analyst Evaluation'!$A$46:$K$120,10,0)&amp;""</f>
        <v/>
      </c>
      <c r="N275" s="282">
        <f t="shared" si="3"/>
        <v>0</v>
      </c>
      <c r="O275" s="282">
        <f t="shared" si="31"/>
        <v>10</v>
      </c>
      <c r="P275" s="282" t="str">
        <f t="shared" si="5"/>
        <v>N/A</v>
      </c>
      <c r="Q275" s="282">
        <f t="shared" si="6"/>
        <v>0</v>
      </c>
      <c r="R275" s="282">
        <f t="shared" si="10"/>
        <v>0</v>
      </c>
      <c r="S275" s="282">
        <f t="shared" si="7"/>
        <v>0</v>
      </c>
      <c r="T275" s="282">
        <f t="shared" si="8"/>
        <v>0</v>
      </c>
      <c r="U275" s="282">
        <f t="shared" si="11"/>
        <v>70</v>
      </c>
      <c r="V275" s="282">
        <f t="shared" si="9"/>
        <v>0</v>
      </c>
      <c r="W275" s="61"/>
      <c r="X275" s="61"/>
      <c r="Y275" s="61"/>
      <c r="Z275" s="61"/>
    </row>
    <row r="276" ht="15.75" customHeight="1">
      <c r="A276" s="282" t="str">
        <f>Questions!$A276</f>
        <v>INTL-02</v>
      </c>
      <c r="B276" s="282" t="str">
        <f t="shared" si="1"/>
        <v>INTL</v>
      </c>
      <c r="C276" s="282" t="str">
        <f>VLOOKUP($A276,Questions!$A$3:$L$333,2,0)&amp;""</f>
        <v>Do you have a data protection officer (DPO)?</v>
      </c>
      <c r="D276" s="282" t="str">
        <f>VLOOKUP($A276,Questions!$A$3:$L$333,11,0)&amp;""</f>
        <v>Neutral until evaluated</v>
      </c>
      <c r="E276" s="282" t="str">
        <f>VLOOKUP($A276,Questions!$A$3:$L$333,12,0)&amp;""</f>
        <v>Privacy</v>
      </c>
      <c r="F276" s="282" t="str">
        <f>VLOOKUP($A276,'Privacy Analyst Evaluation'!$A$46:$K$120,3,0)&amp;""</f>
        <v>Yes</v>
      </c>
      <c r="G276" s="282" t="str">
        <f>VLOOKUP($A276,'Privacy Analyst Evaluation'!$A$46:$K$120,7,0)&amp;""</f>
        <v>Yes</v>
      </c>
      <c r="H276" s="282" t="str">
        <f>VLOOKUP($A276,'Privacy Analyst Evaluation'!$A$46:$K$120,8,0)&amp;""</f>
        <v/>
      </c>
      <c r="I276" s="282" t="str">
        <f>VLOOKUP($A276,'Privacy Analyst Evaluation'!$A$46:$K$120,9,0)&amp;""</f>
        <v>Standard Importance</v>
      </c>
      <c r="J276" s="282" t="str">
        <f>VLOOKUP($A276,'Privacy Analyst Evaluation'!$A$46:$K$120,10,0)&amp;""</f>
        <v/>
      </c>
      <c r="K276" s="282">
        <f t="shared" si="2"/>
        <v>10</v>
      </c>
      <c r="L276" s="282" t="str">
        <f>IF($E276="Not Scored", "N/A",IF(AND($D276='Auto Responses'!$J$27,$H276=""),"N/A",IF(AND($D276='Auto Responses'!$J$27,$H276='Auto Responses'!$J$7),1,IF(AND($D276='Auto Responses'!$J$27,$H276='Auto Responses'!$J$8),0,IF(OR($F276=$G276,$H276='Auto Responses'!$J$7),1,0)))))</f>
        <v>N/A</v>
      </c>
      <c r="M276" s="282" t="str">
        <f>VLOOKUP($A276,'Privacy Analyst Evaluation'!$A$46:$K$120,10,0)&amp;""</f>
        <v/>
      </c>
      <c r="N276" s="282">
        <f t="shared" si="3"/>
        <v>0</v>
      </c>
      <c r="O276" s="282">
        <f t="shared" si="31"/>
        <v>10</v>
      </c>
      <c r="P276" s="282" t="str">
        <f t="shared" si="5"/>
        <v>N/A</v>
      </c>
      <c r="Q276" s="282">
        <f t="shared" si="6"/>
        <v>0</v>
      </c>
      <c r="R276" s="282">
        <f t="shared" si="10"/>
        <v>0</v>
      </c>
      <c r="S276" s="282">
        <f t="shared" si="7"/>
        <v>0</v>
      </c>
      <c r="T276" s="282">
        <f t="shared" si="8"/>
        <v>0</v>
      </c>
      <c r="U276" s="282">
        <f t="shared" si="11"/>
        <v>70</v>
      </c>
      <c r="V276" s="282">
        <f t="shared" si="9"/>
        <v>0</v>
      </c>
      <c r="W276" s="61"/>
      <c r="X276" s="61"/>
      <c r="Y276" s="61"/>
      <c r="Z276" s="61"/>
    </row>
    <row r="277" ht="15.75" customHeight="1">
      <c r="A277" s="282" t="str">
        <f>Questions!$A277</f>
        <v>INTL-03</v>
      </c>
      <c r="B277" s="282" t="str">
        <f t="shared" si="1"/>
        <v>INTL</v>
      </c>
      <c r="C277" s="282" t="str">
        <f>VLOOKUP($A277,Questions!$A$3:$L$333,2,0)&amp;""</f>
        <v>Will you sign appropriate GDPR Standard Contractual Clauses (SCCs) with the institution?</v>
      </c>
      <c r="D277" s="282" t="str">
        <f>VLOOKUP($A277,Questions!$A$3:$L$333,11,0)&amp;""</f>
        <v>Neutral until evaluated</v>
      </c>
      <c r="E277" s="282" t="str">
        <f>VLOOKUP($A277,Questions!$A$3:$L$333,12,0)&amp;""</f>
        <v>Privacy</v>
      </c>
      <c r="F277" s="282" t="str">
        <f>VLOOKUP($A277,'Privacy Analyst Evaluation'!$A$46:$K$120,3,0)&amp;""</f>
        <v>No</v>
      </c>
      <c r="G277" s="282" t="str">
        <f>VLOOKUP($A277,'Privacy Analyst Evaluation'!$A$46:$K$120,7,0)&amp;""</f>
        <v>Yes</v>
      </c>
      <c r="H277" s="282" t="str">
        <f>VLOOKUP($A277,'Privacy Analyst Evaluation'!$A$46:$K$120,8,0)&amp;""</f>
        <v/>
      </c>
      <c r="I277" s="282" t="str">
        <f>VLOOKUP($A277,'Privacy Analyst Evaluation'!$A$46:$K$120,9,0)&amp;""</f>
        <v>Standard Importance</v>
      </c>
      <c r="J277" s="282" t="str">
        <f>VLOOKUP($A277,'Privacy Analyst Evaluation'!$A$46:$K$120,10,0)&amp;""</f>
        <v/>
      </c>
      <c r="K277" s="282">
        <f t="shared" si="2"/>
        <v>10</v>
      </c>
      <c r="L277" s="282" t="str">
        <f>IF($E277="Not Scored", "N/A",IF(AND($D277='Auto Responses'!$J$27,$H277=""),"N/A",IF(AND($D277='Auto Responses'!$J$27,$H277='Auto Responses'!$J$7),1,IF(AND($D277='Auto Responses'!$J$27,$H277='Auto Responses'!$J$8),0,IF(OR($F277=$G277,$H277='Auto Responses'!$J$7),1,0)))))</f>
        <v>N/A</v>
      </c>
      <c r="M277" s="282" t="str">
        <f>VLOOKUP($A277,'Privacy Analyst Evaluation'!$A$46:$K$120,10,0)&amp;""</f>
        <v/>
      </c>
      <c r="N277" s="282">
        <f t="shared" si="3"/>
        <v>0</v>
      </c>
      <c r="O277" s="282">
        <f t="shared" si="31"/>
        <v>10</v>
      </c>
      <c r="P277" s="282" t="str">
        <f t="shared" si="5"/>
        <v>N/A</v>
      </c>
      <c r="Q277" s="282">
        <f t="shared" si="6"/>
        <v>0</v>
      </c>
      <c r="R277" s="282">
        <f t="shared" si="10"/>
        <v>0</v>
      </c>
      <c r="S277" s="282">
        <f t="shared" si="7"/>
        <v>0</v>
      </c>
      <c r="T277" s="282">
        <f t="shared" si="8"/>
        <v>0</v>
      </c>
      <c r="U277" s="282">
        <f t="shared" si="11"/>
        <v>70</v>
      </c>
      <c r="V277" s="282">
        <f t="shared" si="9"/>
        <v>0</v>
      </c>
      <c r="W277" s="61"/>
      <c r="X277" s="61"/>
      <c r="Y277" s="61"/>
      <c r="Z277" s="61"/>
    </row>
    <row r="278" ht="15.75" customHeight="1">
      <c r="A278" s="282" t="str">
        <f>Questions!$A278</f>
        <v>INTL-04</v>
      </c>
      <c r="B278" s="282" t="str">
        <f t="shared" si="1"/>
        <v>INTL</v>
      </c>
      <c r="C278" s="282" t="str">
        <f>VLOOKUP($A278,Questions!$A$3:$L$333,2,0)&amp;""</f>
        <v>Will data be collected from or processed in or stored in China?</v>
      </c>
      <c r="D278" s="282" t="str">
        <f>VLOOKUP($A278,Questions!$A$3:$L$333,11,0)&amp;""</f>
        <v>Neutral until evaluated</v>
      </c>
      <c r="E278" s="282" t="str">
        <f>VLOOKUP($A278,Questions!$A$3:$L$333,12,0)&amp;""</f>
        <v>Privacy</v>
      </c>
      <c r="F278" s="282" t="str">
        <f>VLOOKUP($A278,'Privacy Analyst Evaluation'!$A$46:$K$120,3,0)&amp;""</f>
        <v>No</v>
      </c>
      <c r="G278" s="282" t="str">
        <f>VLOOKUP($A278,'Privacy Analyst Evaluation'!$A$46:$K$120,7,0)&amp;""</f>
        <v>No</v>
      </c>
      <c r="H278" s="282" t="str">
        <f>VLOOKUP($A278,'Privacy Analyst Evaluation'!$A$46:$K$120,8,0)&amp;""</f>
        <v/>
      </c>
      <c r="I278" s="282" t="str">
        <f>VLOOKUP($A278,'Privacy Analyst Evaluation'!$A$46:$K$120,9,0)&amp;""</f>
        <v>Standard Importance</v>
      </c>
      <c r="J278" s="282" t="str">
        <f>VLOOKUP($A278,'Privacy Analyst Evaluation'!$A$46:$K$120,10,0)&amp;""</f>
        <v/>
      </c>
      <c r="K278" s="282">
        <f t="shared" si="2"/>
        <v>10</v>
      </c>
      <c r="L278" s="282" t="str">
        <f>IF($E278="Not Scored", "N/A",IF(AND($D278='Auto Responses'!$J$27,$H278=""),"N/A",IF(AND($D278='Auto Responses'!$J$27,$H278='Auto Responses'!$J$7),1,IF(AND($D278='Auto Responses'!$J$27,$H278='Auto Responses'!$J$8),0,IF(OR($F278=$G278,$H278='Auto Responses'!$J$7),1,0)))))</f>
        <v>N/A</v>
      </c>
      <c r="M278" s="282" t="str">
        <f>VLOOKUP($A278,'Privacy Analyst Evaluation'!$A$46:$K$120,10,0)&amp;""</f>
        <v/>
      </c>
      <c r="N278" s="282">
        <f t="shared" si="3"/>
        <v>0</v>
      </c>
      <c r="O278" s="282">
        <f t="shared" si="31"/>
        <v>10</v>
      </c>
      <c r="P278" s="282" t="str">
        <f t="shared" si="5"/>
        <v>N/A</v>
      </c>
      <c r="Q278" s="282">
        <f t="shared" si="6"/>
        <v>0</v>
      </c>
      <c r="R278" s="282">
        <f t="shared" si="10"/>
        <v>0</v>
      </c>
      <c r="S278" s="282">
        <f t="shared" si="7"/>
        <v>0</v>
      </c>
      <c r="T278" s="282">
        <f t="shared" si="8"/>
        <v>0</v>
      </c>
      <c r="U278" s="282">
        <f t="shared" si="11"/>
        <v>70</v>
      </c>
      <c r="V278" s="282">
        <f t="shared" si="9"/>
        <v>0</v>
      </c>
      <c r="W278" s="61"/>
      <c r="X278" s="61"/>
      <c r="Y278" s="61"/>
      <c r="Z278" s="61"/>
    </row>
    <row r="279" ht="15.75" customHeight="1">
      <c r="A279" s="282" t="str">
        <f>Questions!$A279</f>
        <v>INTL-05</v>
      </c>
      <c r="B279" s="282" t="str">
        <f t="shared" si="1"/>
        <v>INTL</v>
      </c>
      <c r="C279" s="282" t="str">
        <f>VLOOKUP($A279,Questions!$A$3:$L$333,2,0)&amp;""</f>
        <v>Do you comply with PIPL security, privacy, and data localization requirements?</v>
      </c>
      <c r="D279" s="282" t="str">
        <f>VLOOKUP($A279,Questions!$A$3:$L$333,11,0)&amp;""</f>
        <v>Neutral until evaluated</v>
      </c>
      <c r="E279" s="282" t="str">
        <f>VLOOKUP($A279,Questions!$A$3:$L$333,12,0)&amp;""</f>
        <v>Privacy</v>
      </c>
      <c r="F279" s="282" t="str">
        <f>VLOOKUP($A279,'Privacy Analyst Evaluation'!$A$46:$K$120,3,0)&amp;""</f>
        <v>No</v>
      </c>
      <c r="G279" s="282" t="str">
        <f>VLOOKUP($A279,'Privacy Analyst Evaluation'!$A$46:$K$120,7,0)&amp;""</f>
        <v>Yes</v>
      </c>
      <c r="H279" s="282" t="str">
        <f>VLOOKUP($A279,'Privacy Analyst Evaluation'!$A$46:$K$120,8,0)&amp;""</f>
        <v/>
      </c>
      <c r="I279" s="282" t="str">
        <f>VLOOKUP($A279,'Privacy Analyst Evaluation'!$A$46:$K$120,9,0)&amp;""</f>
        <v>Standard Importance</v>
      </c>
      <c r="J279" s="282" t="str">
        <f>VLOOKUP($A279,'Privacy Analyst Evaluation'!$A$46:$K$120,10,0)&amp;""</f>
        <v/>
      </c>
      <c r="K279" s="282">
        <f t="shared" si="2"/>
        <v>10</v>
      </c>
      <c r="L279" s="282" t="str">
        <f>IF($E279="Not Scored", "N/A",IF(AND($D279='Auto Responses'!$J$27,$H279=""),"N/A",IF(AND($D279='Auto Responses'!$J$27,$H279='Auto Responses'!$J$7),1,IF(AND($D279='Auto Responses'!$J$27,$H279='Auto Responses'!$J$8),0,IF(OR($F279=$G279,$H279='Auto Responses'!$J$7),1,0)))))</f>
        <v>N/A</v>
      </c>
      <c r="M279" s="282" t="str">
        <f>VLOOKUP($A279,'Privacy Analyst Evaluation'!$A$46:$K$120,10,0)&amp;""</f>
        <v/>
      </c>
      <c r="N279" s="282">
        <f t="shared" si="3"/>
        <v>0</v>
      </c>
      <c r="O279" s="282">
        <f>IF(OR($E279="Not Scored",$F279="N/A",$F$24="No"),"N/A",IF($J279="",$K279,IF($J279="Minor Importance",5,IF($J279="Standard Importance",10,IF($J279="Critical Importance",20,0)))))</f>
        <v>10</v>
      </c>
      <c r="P279" s="282" t="str">
        <f t="shared" si="5"/>
        <v>N/A</v>
      </c>
      <c r="Q279" s="282">
        <f t="shared" si="6"/>
        <v>0</v>
      </c>
      <c r="R279" s="282">
        <f t="shared" si="10"/>
        <v>0</v>
      </c>
      <c r="S279" s="282">
        <f t="shared" si="7"/>
        <v>0</v>
      </c>
      <c r="T279" s="282">
        <f t="shared" si="8"/>
        <v>0</v>
      </c>
      <c r="U279" s="282">
        <f t="shared" si="11"/>
        <v>70</v>
      </c>
      <c r="V279" s="282">
        <f t="shared" si="9"/>
        <v>0</v>
      </c>
      <c r="W279" s="61"/>
      <c r="X279" s="61"/>
      <c r="Y279" s="61"/>
      <c r="Z279" s="61"/>
    </row>
    <row r="280" ht="15.75" customHeight="1">
      <c r="A280" s="282" t="str">
        <f>Questions!$A280</f>
        <v>DRPV-01</v>
      </c>
      <c r="B280" s="282" t="str">
        <f t="shared" si="1"/>
        <v>DRPV</v>
      </c>
      <c r="C280" s="282" t="str">
        <f>VLOOKUP($A280,Questions!$A$3:$L$333,2,0)&amp;""</f>
        <v>Have you performed a Data Privacy Impact Assesssment for the solution/project?</v>
      </c>
      <c r="D280" s="282" t="str">
        <f>VLOOKUP($A280,Questions!$A$3:$L$333,11,0)&amp;""</f>
        <v/>
      </c>
      <c r="E280" s="282" t="str">
        <f>VLOOKUP($A280,Questions!$A$3:$L$333,12,0)&amp;""</f>
        <v>Privacy</v>
      </c>
      <c r="F280" s="282" t="str">
        <f>VLOOKUP($A280,'Privacy Analyst Evaluation'!$A$46:$K$120,3,0)&amp;""</f>
        <v>Yes</v>
      </c>
      <c r="G280" s="282" t="str">
        <f>VLOOKUP($A280,'Privacy Analyst Evaluation'!$A$46:$K$120,7,0)&amp;""</f>
        <v>Yes</v>
      </c>
      <c r="H280" s="282" t="str">
        <f>VLOOKUP($A280,'Privacy Analyst Evaluation'!$A$46:$K$120,8,0)&amp;""</f>
        <v/>
      </c>
      <c r="I280" s="282" t="str">
        <f>VLOOKUP($A280,'Privacy Analyst Evaluation'!$A$46:$K$120,9,0)&amp;""</f>
        <v>Standard Importance</v>
      </c>
      <c r="J280" s="282" t="str">
        <f>VLOOKUP($A280,'Privacy Analyst Evaluation'!$A$46:$K$120,10,0)&amp;""</f>
        <v/>
      </c>
      <c r="K280" s="282">
        <f t="shared" si="2"/>
        <v>10</v>
      </c>
      <c r="L280" s="282">
        <f>IF($E280="Not Scored", "N/A",IF(AND($D280='Auto Responses'!$J$27,$H280=""),"N/A",IF(AND($D280='Auto Responses'!$J$27,$H280='Auto Responses'!$J$7),1,IF(AND($D280='Auto Responses'!$J$27,$H280='Auto Responses'!$J$8),0,IF(OR($F280=$G280,$H280='Auto Responses'!$J$7),1,0)))))</f>
        <v>1</v>
      </c>
      <c r="M280" s="282" t="str">
        <f>VLOOKUP($A280,'Privacy Analyst Evaluation'!$A$46:$K$120,10,0)&amp;""</f>
        <v/>
      </c>
      <c r="N280" s="282">
        <f t="shared" si="3"/>
        <v>0</v>
      </c>
      <c r="O280" s="282">
        <f t="shared" ref="O280:O281" si="32">IF(OR($E280="Not Scored",$F$24="No"),"N/A",IF($J280="",$K280,IF($J280="Minor Importance",5,IF($J280="Standard Importance",10,IF($J280="Critical Importance",20,0)))))</f>
        <v>10</v>
      </c>
      <c r="P280" s="282">
        <f t="shared" si="5"/>
        <v>10</v>
      </c>
      <c r="Q280" s="282">
        <f t="shared" si="6"/>
        <v>0</v>
      </c>
      <c r="R280" s="282">
        <f t="shared" si="10"/>
        <v>0</v>
      </c>
      <c r="S280" s="282">
        <f t="shared" si="7"/>
        <v>0</v>
      </c>
      <c r="T280" s="282">
        <f t="shared" si="8"/>
        <v>0</v>
      </c>
      <c r="U280" s="282">
        <f t="shared" si="11"/>
        <v>70</v>
      </c>
      <c r="V280" s="282">
        <f t="shared" si="9"/>
        <v>0</v>
      </c>
      <c r="W280" s="61"/>
      <c r="X280" s="61"/>
      <c r="Y280" s="61"/>
      <c r="Z280" s="61"/>
    </row>
    <row r="281" ht="15.75" customHeight="1">
      <c r="A281" s="282" t="str">
        <f>Questions!$A281</f>
        <v>DRPV-02</v>
      </c>
      <c r="B281" s="282" t="str">
        <f t="shared" si="1"/>
        <v>DRPV</v>
      </c>
      <c r="C281" s="282" t="str">
        <f>VLOOKUP($A281,Questions!$A$3:$L$333,2,0)&amp;""</f>
        <v>Do you provide an end-user privacy notice about privacy policies and procedures that identify the purpose(s) for which personal information is collected, used, retained, and disclosed?</v>
      </c>
      <c r="D281" s="282" t="str">
        <f>VLOOKUP($A281,Questions!$A$3:$L$333,11,0)&amp;""</f>
        <v/>
      </c>
      <c r="E281" s="282" t="str">
        <f>VLOOKUP($A281,Questions!$A$3:$L$333,12,0)&amp;""</f>
        <v>Privacy</v>
      </c>
      <c r="F281" s="282" t="str">
        <f>VLOOKUP($A281,'Privacy Analyst Evaluation'!$A$46:$K$120,3,0)&amp;""</f>
        <v>Yes</v>
      </c>
      <c r="G281" s="282" t="str">
        <f>VLOOKUP($A281,'Privacy Analyst Evaluation'!$A$46:$K$120,7,0)&amp;""</f>
        <v>Yes</v>
      </c>
      <c r="H281" s="282" t="str">
        <f>VLOOKUP($A281,'Privacy Analyst Evaluation'!$A$46:$K$120,8,0)&amp;""</f>
        <v/>
      </c>
      <c r="I281" s="282" t="str">
        <f>VLOOKUP($A281,'Privacy Analyst Evaluation'!$A$46:$K$120,9,0)&amp;""</f>
        <v>Standard Importance</v>
      </c>
      <c r="J281" s="282" t="str">
        <f>VLOOKUP($A281,'Privacy Analyst Evaluation'!$A$46:$K$120,10,0)&amp;""</f>
        <v/>
      </c>
      <c r="K281" s="282">
        <f t="shared" si="2"/>
        <v>10</v>
      </c>
      <c r="L281" s="282">
        <f>IF($E281="Not Scored", "N/A",IF(AND($D281='Auto Responses'!$J$27,$H281=""),"N/A",IF(AND($D281='Auto Responses'!$J$27,$H281='Auto Responses'!$J$7),1,IF(AND($D281='Auto Responses'!$J$27,$H281='Auto Responses'!$J$8),0,IF(OR($F281=$G281,$H281='Auto Responses'!$J$7),1,0)))))</f>
        <v>1</v>
      </c>
      <c r="M281" s="282" t="str">
        <f>VLOOKUP($A281,'Privacy Analyst Evaluation'!$A$46:$K$120,10,0)&amp;""</f>
        <v/>
      </c>
      <c r="N281" s="282">
        <f t="shared" si="3"/>
        <v>0</v>
      </c>
      <c r="O281" s="282">
        <f t="shared" si="32"/>
        <v>10</v>
      </c>
      <c r="P281" s="282">
        <f t="shared" si="5"/>
        <v>10</v>
      </c>
      <c r="Q281" s="282">
        <f t="shared" si="6"/>
        <v>0</v>
      </c>
      <c r="R281" s="282">
        <f t="shared" si="10"/>
        <v>0</v>
      </c>
      <c r="S281" s="282">
        <f t="shared" si="7"/>
        <v>0</v>
      </c>
      <c r="T281" s="282">
        <f t="shared" si="8"/>
        <v>0</v>
      </c>
      <c r="U281" s="282">
        <f t="shared" si="11"/>
        <v>70</v>
      </c>
      <c r="V281" s="282">
        <f t="shared" si="9"/>
        <v>0</v>
      </c>
      <c r="W281" s="61"/>
      <c r="X281" s="61"/>
      <c r="Y281" s="61"/>
      <c r="Z281" s="61"/>
    </row>
    <row r="282" ht="15.75" customHeight="1">
      <c r="A282" s="282" t="str">
        <f>Questions!$A282</f>
        <v>DRPV-03</v>
      </c>
      <c r="B282" s="282" t="str">
        <f t="shared" si="1"/>
        <v>DRPV</v>
      </c>
      <c r="C282" s="282" t="str">
        <f>VLOOKUP($A282,Questions!$A$3:$L$333,2,0)&amp;""</f>
        <v>Do you describe the choices available to the individual and obtain implicit or explicit consent with respect to the collection, use, and disclosure of personal information?</v>
      </c>
      <c r="D282" s="282" t="str">
        <f>VLOOKUP($A282,Questions!$A$3:$L$333,11,0)&amp;""</f>
        <v/>
      </c>
      <c r="E282" s="282" t="str">
        <f>VLOOKUP($A282,Questions!$A$3:$L$333,12,0)&amp;""</f>
        <v>Privacy</v>
      </c>
      <c r="F282" s="282" t="str">
        <f>VLOOKUP($A282,'Privacy Analyst Evaluation'!$A$46:$K$120,3,0)&amp;""</f>
        <v>Yes</v>
      </c>
      <c r="G282" s="282" t="str">
        <f>VLOOKUP($A282,'Privacy Analyst Evaluation'!$A$46:$K$120,7,0)&amp;""</f>
        <v>Yes</v>
      </c>
      <c r="H282" s="282" t="str">
        <f>VLOOKUP($A282,'Privacy Analyst Evaluation'!$A$46:$K$120,8,0)&amp;""</f>
        <v/>
      </c>
      <c r="I282" s="282" t="str">
        <f>VLOOKUP($A282,'Privacy Analyst Evaluation'!$A$46:$K$120,9,0)&amp;""</f>
        <v>Standard Importance</v>
      </c>
      <c r="J282" s="282" t="str">
        <f>VLOOKUP($A282,'Privacy Analyst Evaluation'!$A$46:$K$120,10,0)&amp;""</f>
        <v/>
      </c>
      <c r="K282" s="282">
        <f t="shared" si="2"/>
        <v>10</v>
      </c>
      <c r="L282" s="282">
        <f>IF($E282="Not Scored", "N/A",IF(AND($D282='Auto Responses'!$J$27,$H282=""),"N/A",IF(AND($D282='Auto Responses'!$J$27,$H282='Auto Responses'!$J$7),1,IF(AND($D282='Auto Responses'!$J$27,$H282='Auto Responses'!$J$8),0,IF(OR($F282=$G282,$H282='Auto Responses'!$J$7),1,0)))))</f>
        <v>1</v>
      </c>
      <c r="M282" s="282" t="str">
        <f>VLOOKUP($A282,'Privacy Analyst Evaluation'!$A$46:$K$120,10,0)&amp;""</f>
        <v/>
      </c>
      <c r="N282" s="282">
        <f t="shared" si="3"/>
        <v>0</v>
      </c>
      <c r="O282" s="282">
        <f t="shared" ref="O282:O293" si="33">IF(OR($E282="Not Scored",$F282="N/A",$F$24="No"),"N/A",IF($J282="",$K282,IF($J282="Minor Importance",5,IF($J282="Standard Importance",10,IF($J282="Critical Importance",20,0)))))</f>
        <v>10</v>
      </c>
      <c r="P282" s="282">
        <f t="shared" si="5"/>
        <v>10</v>
      </c>
      <c r="Q282" s="282">
        <f t="shared" si="6"/>
        <v>0</v>
      </c>
      <c r="R282" s="282">
        <f t="shared" si="10"/>
        <v>0</v>
      </c>
      <c r="S282" s="282">
        <f t="shared" si="7"/>
        <v>0</v>
      </c>
      <c r="T282" s="282">
        <f t="shared" si="8"/>
        <v>0</v>
      </c>
      <c r="U282" s="282">
        <f t="shared" si="11"/>
        <v>70</v>
      </c>
      <c r="V282" s="282">
        <f t="shared" si="9"/>
        <v>0</v>
      </c>
      <c r="W282" s="61"/>
      <c r="X282" s="61"/>
      <c r="Y282" s="61"/>
      <c r="Z282" s="61"/>
    </row>
    <row r="283" ht="15.75" customHeight="1">
      <c r="A283" s="282" t="str">
        <f>Questions!$A283</f>
        <v>DRPV-04</v>
      </c>
      <c r="B283" s="282" t="str">
        <f t="shared" si="1"/>
        <v>DRPV</v>
      </c>
      <c r="C283" s="282" t="str">
        <f>VLOOKUP($A283,Questions!$A$3:$L$333,2,0)&amp;""</f>
        <v>Do you collect personal information only for the purpose(s) identified in the agreement with an institution or, if there is none, the purpose(s) identified in the privacy notice?</v>
      </c>
      <c r="D283" s="282" t="str">
        <f>VLOOKUP($A283,Questions!$A$3:$L$333,11,0)&amp;""</f>
        <v/>
      </c>
      <c r="E283" s="282" t="str">
        <f>VLOOKUP($A283,Questions!$A$3:$L$333,12,0)&amp;""</f>
        <v>Privacy</v>
      </c>
      <c r="F283" s="282" t="str">
        <f>VLOOKUP($A283,'Privacy Analyst Evaluation'!$A$46:$K$120,3,0)&amp;""</f>
        <v>Yes</v>
      </c>
      <c r="G283" s="282" t="str">
        <f>VLOOKUP($A283,'Privacy Analyst Evaluation'!$A$46:$K$120,7,0)&amp;""</f>
        <v>Yes</v>
      </c>
      <c r="H283" s="282" t="str">
        <f>VLOOKUP($A283,'Privacy Analyst Evaluation'!$A$46:$K$120,8,0)&amp;""</f>
        <v/>
      </c>
      <c r="I283" s="282" t="str">
        <f>VLOOKUP($A283,'Privacy Analyst Evaluation'!$A$46:$K$120,9,0)&amp;""</f>
        <v>Standard Importance</v>
      </c>
      <c r="J283" s="282" t="str">
        <f>VLOOKUP($A283,'Privacy Analyst Evaluation'!$A$46:$K$120,10,0)&amp;""</f>
        <v/>
      </c>
      <c r="K283" s="282">
        <f t="shared" si="2"/>
        <v>10</v>
      </c>
      <c r="L283" s="282">
        <f>IF($E283="Not Scored", "N/A",IF(AND($D283='Auto Responses'!$J$27,$H283=""),"N/A",IF(AND($D283='Auto Responses'!$J$27,$H283='Auto Responses'!$J$7),1,IF(AND($D283='Auto Responses'!$J$27,$H283='Auto Responses'!$J$8),0,IF(OR($F283=$G283,$H283='Auto Responses'!$J$7),1,0)))))</f>
        <v>1</v>
      </c>
      <c r="M283" s="282" t="str">
        <f>VLOOKUP($A283,'Privacy Analyst Evaluation'!$A$46:$K$120,10,0)&amp;""</f>
        <v/>
      </c>
      <c r="N283" s="282">
        <f t="shared" si="3"/>
        <v>0</v>
      </c>
      <c r="O283" s="282">
        <f t="shared" si="33"/>
        <v>10</v>
      </c>
      <c r="P283" s="282">
        <f t="shared" si="5"/>
        <v>10</v>
      </c>
      <c r="Q283" s="282">
        <f t="shared" si="6"/>
        <v>0</v>
      </c>
      <c r="R283" s="282">
        <f t="shared" si="10"/>
        <v>0</v>
      </c>
      <c r="S283" s="282">
        <f t="shared" si="7"/>
        <v>0</v>
      </c>
      <c r="T283" s="282">
        <f t="shared" si="8"/>
        <v>0</v>
      </c>
      <c r="U283" s="282">
        <f t="shared" si="11"/>
        <v>70</v>
      </c>
      <c r="V283" s="282">
        <f t="shared" si="9"/>
        <v>0</v>
      </c>
      <c r="W283" s="61"/>
      <c r="X283" s="61"/>
      <c r="Y283" s="61"/>
      <c r="Z283" s="61"/>
    </row>
    <row r="284" ht="15.75" customHeight="1">
      <c r="A284" s="282" t="str">
        <f>Questions!$A284</f>
        <v>DRPV-05</v>
      </c>
      <c r="B284" s="282" t="str">
        <f t="shared" si="1"/>
        <v>DRPV</v>
      </c>
      <c r="C284" s="282" t="str">
        <f>VLOOKUP($A284,Questions!$A$3:$L$333,2,0)&amp;""</f>
        <v>Do you have a documented list of personal data your service maintains?</v>
      </c>
      <c r="D284" s="282" t="str">
        <f>VLOOKUP($A284,Questions!$A$3:$L$333,11,0)&amp;""</f>
        <v/>
      </c>
      <c r="E284" s="282" t="str">
        <f>VLOOKUP($A284,Questions!$A$3:$L$333,12,0)&amp;""</f>
        <v>Privacy</v>
      </c>
      <c r="F284" s="282" t="str">
        <f>VLOOKUP($A284,'Privacy Analyst Evaluation'!$A$46:$K$120,3,0)&amp;""</f>
        <v>Yes</v>
      </c>
      <c r="G284" s="282" t="str">
        <f>VLOOKUP($A284,'Privacy Analyst Evaluation'!$A$46:$K$120,7,0)&amp;""</f>
        <v>Yes</v>
      </c>
      <c r="H284" s="282" t="str">
        <f>VLOOKUP($A284,'Privacy Analyst Evaluation'!$A$46:$K$120,8,0)&amp;""</f>
        <v/>
      </c>
      <c r="I284" s="282" t="str">
        <f>VLOOKUP($A284,'Privacy Analyst Evaluation'!$A$46:$K$120,9,0)&amp;""</f>
        <v>Standard Importance</v>
      </c>
      <c r="J284" s="282" t="str">
        <f>VLOOKUP($A284,'Privacy Analyst Evaluation'!$A$46:$K$120,10,0)&amp;""</f>
        <v/>
      </c>
      <c r="K284" s="282">
        <f t="shared" si="2"/>
        <v>10</v>
      </c>
      <c r="L284" s="282">
        <f>IF($E284="Not Scored", "N/A",IF(AND($D284='Auto Responses'!$J$27,$H284=""),"N/A",IF(AND($D284='Auto Responses'!$J$27,$H284='Auto Responses'!$J$7),1,IF(AND($D284='Auto Responses'!$J$27,$H284='Auto Responses'!$J$8),0,IF(OR($F284=$G284,$H284='Auto Responses'!$J$7),1,0)))))</f>
        <v>1</v>
      </c>
      <c r="M284" s="282" t="str">
        <f>VLOOKUP($A284,'Privacy Analyst Evaluation'!$A$46:$K$120,10,0)&amp;""</f>
        <v/>
      </c>
      <c r="N284" s="282">
        <f t="shared" si="3"/>
        <v>0</v>
      </c>
      <c r="O284" s="282">
        <f t="shared" si="33"/>
        <v>10</v>
      </c>
      <c r="P284" s="282">
        <f t="shared" si="5"/>
        <v>10</v>
      </c>
      <c r="Q284" s="282">
        <f t="shared" si="6"/>
        <v>0</v>
      </c>
      <c r="R284" s="282">
        <f t="shared" si="10"/>
        <v>0</v>
      </c>
      <c r="S284" s="282">
        <f t="shared" si="7"/>
        <v>0</v>
      </c>
      <c r="T284" s="282">
        <f t="shared" si="8"/>
        <v>0</v>
      </c>
      <c r="U284" s="282">
        <f t="shared" si="11"/>
        <v>70</v>
      </c>
      <c r="V284" s="282">
        <f t="shared" si="9"/>
        <v>0</v>
      </c>
      <c r="W284" s="61"/>
      <c r="X284" s="61"/>
      <c r="Y284" s="61"/>
      <c r="Z284" s="61"/>
    </row>
    <row r="285" ht="15.75" customHeight="1">
      <c r="A285" s="282" t="str">
        <f>Questions!$A285</f>
        <v>DRPV-06</v>
      </c>
      <c r="B285" s="282" t="str">
        <f t="shared" si="1"/>
        <v>DRPV</v>
      </c>
      <c r="C285" s="282" t="str">
        <f>VLOOKUP($A285,Questions!$A$3:$L$333,2,0)&amp;""</f>
        <v>Do you retain personal information for only as long as necessary to fulfill the stated purpose(s) or as required by law or regulation and thereafter appropriately dispose of such information?</v>
      </c>
      <c r="D285" s="282" t="str">
        <f>VLOOKUP($A285,Questions!$A$3:$L$333,11,0)&amp;""</f>
        <v/>
      </c>
      <c r="E285" s="282" t="str">
        <f>VLOOKUP($A285,Questions!$A$3:$L$333,12,0)&amp;""</f>
        <v>Privacy</v>
      </c>
      <c r="F285" s="282" t="str">
        <f>VLOOKUP($A285,'Privacy Analyst Evaluation'!$A$46:$K$120,3,0)&amp;""</f>
        <v>Yes</v>
      </c>
      <c r="G285" s="282" t="str">
        <f>VLOOKUP($A285,'Privacy Analyst Evaluation'!$A$46:$K$120,7,0)&amp;""</f>
        <v>Yes</v>
      </c>
      <c r="H285" s="282" t="str">
        <f>VLOOKUP($A285,'Privacy Analyst Evaluation'!$A$46:$K$120,8,0)&amp;""</f>
        <v/>
      </c>
      <c r="I285" s="282" t="str">
        <f>VLOOKUP($A285,'Privacy Analyst Evaluation'!$A$46:$K$120,9,0)&amp;""</f>
        <v>Standard Importance</v>
      </c>
      <c r="J285" s="282" t="str">
        <f>VLOOKUP($A285,'Privacy Analyst Evaluation'!$A$46:$K$120,10,0)&amp;""</f>
        <v/>
      </c>
      <c r="K285" s="282">
        <f t="shared" si="2"/>
        <v>10</v>
      </c>
      <c r="L285" s="282">
        <f>IF($E285="Not Scored", "N/A",IF(AND($D285='Auto Responses'!$J$27,$H285=""),"N/A",IF(AND($D285='Auto Responses'!$J$27,$H285='Auto Responses'!$J$7),1,IF(AND($D285='Auto Responses'!$J$27,$H285='Auto Responses'!$J$8),0,IF(OR($F285=$G285,$H285='Auto Responses'!$J$7),1,0)))))</f>
        <v>1</v>
      </c>
      <c r="M285" s="282" t="str">
        <f>VLOOKUP($A285,'Privacy Analyst Evaluation'!$A$46:$K$120,10,0)&amp;""</f>
        <v/>
      </c>
      <c r="N285" s="282">
        <f t="shared" si="3"/>
        <v>0</v>
      </c>
      <c r="O285" s="282">
        <f t="shared" si="33"/>
        <v>10</v>
      </c>
      <c r="P285" s="282">
        <f t="shared" si="5"/>
        <v>10</v>
      </c>
      <c r="Q285" s="282">
        <f t="shared" si="6"/>
        <v>0</v>
      </c>
      <c r="R285" s="282">
        <f t="shared" si="10"/>
        <v>0</v>
      </c>
      <c r="S285" s="282">
        <f t="shared" si="7"/>
        <v>0</v>
      </c>
      <c r="T285" s="282">
        <f t="shared" si="8"/>
        <v>0</v>
      </c>
      <c r="U285" s="282">
        <f t="shared" si="11"/>
        <v>70</v>
      </c>
      <c r="V285" s="282">
        <f t="shared" si="9"/>
        <v>0</v>
      </c>
      <c r="W285" s="61"/>
      <c r="X285" s="61"/>
      <c r="Y285" s="61"/>
      <c r="Z285" s="61"/>
    </row>
    <row r="286" ht="15.75" customHeight="1">
      <c r="A286" s="282" t="str">
        <f>Questions!$A286</f>
        <v>DRPV-07</v>
      </c>
      <c r="B286" s="282" t="str">
        <f t="shared" si="1"/>
        <v>DRPV</v>
      </c>
      <c r="C286" s="282" t="str">
        <f>VLOOKUP($A286,Questions!$A$3:$L$333,2,0)&amp;""</f>
        <v>Do you provide individuals with access to their personal information for review and update (i.e., data subject rights)?</v>
      </c>
      <c r="D286" s="282" t="str">
        <f>VLOOKUP($A286,Questions!$A$3:$L$333,11,0)&amp;""</f>
        <v/>
      </c>
      <c r="E286" s="282" t="str">
        <f>VLOOKUP($A286,Questions!$A$3:$L$333,12,0)&amp;""</f>
        <v>Privacy</v>
      </c>
      <c r="F286" s="282" t="str">
        <f>VLOOKUP($A286,'Privacy Analyst Evaluation'!$A$46:$K$120,3,0)&amp;""</f>
        <v>Yes</v>
      </c>
      <c r="G286" s="282" t="str">
        <f>VLOOKUP($A286,'Privacy Analyst Evaluation'!$A$46:$K$120,7,0)&amp;""</f>
        <v>Yes</v>
      </c>
      <c r="H286" s="282" t="str">
        <f>VLOOKUP($A286,'Privacy Analyst Evaluation'!$A$46:$K$120,8,0)&amp;""</f>
        <v/>
      </c>
      <c r="I286" s="282" t="str">
        <f>VLOOKUP($A286,'Privacy Analyst Evaluation'!$A$46:$K$120,9,0)&amp;""</f>
        <v>Standard Importance</v>
      </c>
      <c r="J286" s="282" t="str">
        <f>VLOOKUP($A286,'Privacy Analyst Evaluation'!$A$46:$K$120,10,0)&amp;""</f>
        <v/>
      </c>
      <c r="K286" s="282">
        <f t="shared" si="2"/>
        <v>10</v>
      </c>
      <c r="L286" s="282">
        <f>IF($E286="Not Scored", "N/A",IF(AND($D286='Auto Responses'!$J$27,$H286=""),"N/A",IF(AND($D286='Auto Responses'!$J$27,$H286='Auto Responses'!$J$7),1,IF(AND($D286='Auto Responses'!$J$27,$H286='Auto Responses'!$J$8),0,IF(OR($F286=$G286,$H286='Auto Responses'!$J$7),1,0)))))</f>
        <v>1</v>
      </c>
      <c r="M286" s="282" t="str">
        <f>VLOOKUP($A286,'Privacy Analyst Evaluation'!$A$46:$K$120,10,0)&amp;""</f>
        <v/>
      </c>
      <c r="N286" s="282">
        <f t="shared" si="3"/>
        <v>0</v>
      </c>
      <c r="O286" s="282">
        <f t="shared" si="33"/>
        <v>10</v>
      </c>
      <c r="P286" s="282">
        <f t="shared" si="5"/>
        <v>10</v>
      </c>
      <c r="Q286" s="282">
        <f t="shared" si="6"/>
        <v>0</v>
      </c>
      <c r="R286" s="282">
        <f t="shared" si="10"/>
        <v>0</v>
      </c>
      <c r="S286" s="282">
        <f t="shared" si="7"/>
        <v>0</v>
      </c>
      <c r="T286" s="282">
        <f t="shared" si="8"/>
        <v>0</v>
      </c>
      <c r="U286" s="282">
        <f t="shared" si="11"/>
        <v>70</v>
      </c>
      <c r="V286" s="282">
        <f t="shared" si="9"/>
        <v>0</v>
      </c>
      <c r="W286" s="61"/>
      <c r="X286" s="61"/>
      <c r="Y286" s="61"/>
      <c r="Z286" s="61"/>
    </row>
    <row r="287" ht="15.75" customHeight="1">
      <c r="A287" s="282" t="str">
        <f>Questions!$A287</f>
        <v>DRPV-08</v>
      </c>
      <c r="B287" s="282" t="str">
        <f t="shared" si="1"/>
        <v>DRPV</v>
      </c>
      <c r="C287" s="282" t="str">
        <f>VLOOKUP($A287,Questions!$A$3:$L$333,2,0)&amp;""</f>
        <v>Do you disclose personal information to third parties only for the purpose(s) identified in the privacy notice or with the implicit or explicit consent of the individual?</v>
      </c>
      <c r="D287" s="282" t="str">
        <f>VLOOKUP($A287,Questions!$A$3:$L$333,11,0)&amp;""</f>
        <v/>
      </c>
      <c r="E287" s="282" t="str">
        <f>VLOOKUP($A287,Questions!$A$3:$L$333,12,0)&amp;""</f>
        <v>Privacy</v>
      </c>
      <c r="F287" s="282" t="str">
        <f>VLOOKUP($A287,'Privacy Analyst Evaluation'!$A$46:$K$120,3,0)&amp;""</f>
        <v>Yes</v>
      </c>
      <c r="G287" s="282" t="str">
        <f>VLOOKUP($A287,'Privacy Analyst Evaluation'!$A$46:$K$120,7,0)&amp;""</f>
        <v>Yes</v>
      </c>
      <c r="H287" s="282" t="str">
        <f>VLOOKUP($A287,'Privacy Analyst Evaluation'!$A$46:$K$120,8,0)&amp;""</f>
        <v/>
      </c>
      <c r="I287" s="282" t="str">
        <f>VLOOKUP($A287,'Privacy Analyst Evaluation'!$A$46:$K$120,9,0)&amp;""</f>
        <v>Standard Importance</v>
      </c>
      <c r="J287" s="282" t="str">
        <f>VLOOKUP($A287,'Privacy Analyst Evaluation'!$A$46:$K$120,10,0)&amp;""</f>
        <v/>
      </c>
      <c r="K287" s="282">
        <f t="shared" si="2"/>
        <v>10</v>
      </c>
      <c r="L287" s="282">
        <f>IF($E287="Not Scored", "N/A",IF(AND($D287='Auto Responses'!$J$27,$H287=""),"N/A",IF(AND($D287='Auto Responses'!$J$27,$H287='Auto Responses'!$J$7),1,IF(AND($D287='Auto Responses'!$J$27,$H287='Auto Responses'!$J$8),0,IF(OR($F287=$G287,$H287='Auto Responses'!$J$7),1,0)))))</f>
        <v>1</v>
      </c>
      <c r="M287" s="282" t="str">
        <f>VLOOKUP($A287,'Privacy Analyst Evaluation'!$A$46:$K$120,10,0)&amp;""</f>
        <v/>
      </c>
      <c r="N287" s="282">
        <f t="shared" si="3"/>
        <v>0</v>
      </c>
      <c r="O287" s="282">
        <f t="shared" si="33"/>
        <v>10</v>
      </c>
      <c r="P287" s="282">
        <f t="shared" si="5"/>
        <v>10</v>
      </c>
      <c r="Q287" s="282">
        <f t="shared" si="6"/>
        <v>0</v>
      </c>
      <c r="R287" s="282">
        <f t="shared" si="10"/>
        <v>0</v>
      </c>
      <c r="S287" s="282">
        <f t="shared" si="7"/>
        <v>0</v>
      </c>
      <c r="T287" s="282">
        <f t="shared" si="8"/>
        <v>0</v>
      </c>
      <c r="U287" s="282">
        <f t="shared" si="11"/>
        <v>70</v>
      </c>
      <c r="V287" s="282">
        <f t="shared" si="9"/>
        <v>0</v>
      </c>
      <c r="W287" s="61"/>
      <c r="X287" s="61"/>
      <c r="Y287" s="61"/>
      <c r="Z287" s="61"/>
    </row>
    <row r="288" ht="15.75" customHeight="1">
      <c r="A288" s="282" t="str">
        <f>Questions!$A288</f>
        <v>DRPV-09</v>
      </c>
      <c r="B288" s="282" t="str">
        <f t="shared" si="1"/>
        <v>DRPV</v>
      </c>
      <c r="C288" s="282" t="str">
        <f>VLOOKUP($A288,Questions!$A$3:$L$333,2,0)&amp;""</f>
        <v>Do you protect personal information against unauthorized access (both physical and logical)?</v>
      </c>
      <c r="D288" s="282" t="str">
        <f>VLOOKUP($A288,Questions!$A$3:$L$333,11,0)&amp;""</f>
        <v/>
      </c>
      <c r="E288" s="282" t="str">
        <f>VLOOKUP($A288,Questions!$A$3:$L$333,12,0)&amp;""</f>
        <v>Privacy</v>
      </c>
      <c r="F288" s="282" t="str">
        <f>VLOOKUP($A288,'Privacy Analyst Evaluation'!$A$46:$K$120,3,0)&amp;""</f>
        <v>Yes</v>
      </c>
      <c r="G288" s="282" t="str">
        <f>VLOOKUP($A288,'Privacy Analyst Evaluation'!$A$46:$K$120,7,0)&amp;""</f>
        <v>Yes</v>
      </c>
      <c r="H288" s="282" t="str">
        <f>VLOOKUP($A288,'Privacy Analyst Evaluation'!$A$46:$K$120,8,0)&amp;""</f>
        <v/>
      </c>
      <c r="I288" s="282" t="str">
        <f>VLOOKUP($A288,'Privacy Analyst Evaluation'!$A$46:$K$120,9,0)&amp;""</f>
        <v>Standard Importance</v>
      </c>
      <c r="J288" s="282" t="str">
        <f>VLOOKUP($A288,'Privacy Analyst Evaluation'!$A$46:$K$120,10,0)&amp;""</f>
        <v/>
      </c>
      <c r="K288" s="282">
        <f t="shared" si="2"/>
        <v>10</v>
      </c>
      <c r="L288" s="282">
        <f>IF($E288="Not Scored", "N/A",IF(AND($D288='Auto Responses'!$J$27,$H288=""),"N/A",IF(AND($D288='Auto Responses'!$J$27,$H288='Auto Responses'!$J$7),1,IF(AND($D288='Auto Responses'!$J$27,$H288='Auto Responses'!$J$8),0,IF(OR($F288=$G288,$H288='Auto Responses'!$J$7),1,0)))))</f>
        <v>1</v>
      </c>
      <c r="M288" s="282" t="str">
        <f>VLOOKUP($A288,'Privacy Analyst Evaluation'!$A$46:$K$120,10,0)&amp;""</f>
        <v/>
      </c>
      <c r="N288" s="282">
        <f t="shared" si="3"/>
        <v>0</v>
      </c>
      <c r="O288" s="282">
        <f t="shared" si="33"/>
        <v>10</v>
      </c>
      <c r="P288" s="282">
        <f t="shared" si="5"/>
        <v>10</v>
      </c>
      <c r="Q288" s="282">
        <f t="shared" si="6"/>
        <v>0</v>
      </c>
      <c r="R288" s="282">
        <f t="shared" si="10"/>
        <v>0</v>
      </c>
      <c r="S288" s="282">
        <f t="shared" si="7"/>
        <v>0</v>
      </c>
      <c r="T288" s="282">
        <f t="shared" si="8"/>
        <v>0</v>
      </c>
      <c r="U288" s="282">
        <f t="shared" si="11"/>
        <v>70</v>
      </c>
      <c r="V288" s="282">
        <f t="shared" si="9"/>
        <v>0</v>
      </c>
      <c r="W288" s="61"/>
      <c r="X288" s="61"/>
      <c r="Y288" s="61"/>
      <c r="Z288" s="61"/>
    </row>
    <row r="289" ht="15.75" customHeight="1">
      <c r="A289" s="282" t="str">
        <f>Questions!$A289</f>
        <v>DRPV-10</v>
      </c>
      <c r="B289" s="282" t="str">
        <f t="shared" si="1"/>
        <v>DRPV</v>
      </c>
      <c r="C289" s="282" t="str">
        <f>VLOOKUP($A289,Questions!$A$3:$L$333,2,0)&amp;""</f>
        <v>Do you maintain accurate, complete, and relevant personal information for the purposes identified in the privacy notice?</v>
      </c>
      <c r="D289" s="282" t="str">
        <f>VLOOKUP($A289,Questions!$A$3:$L$333,11,0)&amp;""</f>
        <v/>
      </c>
      <c r="E289" s="282" t="str">
        <f>VLOOKUP($A289,Questions!$A$3:$L$333,12,0)&amp;""</f>
        <v>Privacy</v>
      </c>
      <c r="F289" s="282" t="str">
        <f>VLOOKUP($A289,'Privacy Analyst Evaluation'!$A$46:$K$120,3,0)&amp;""</f>
        <v>Yes</v>
      </c>
      <c r="G289" s="282" t="str">
        <f>VLOOKUP($A289,'Privacy Analyst Evaluation'!$A$46:$K$120,7,0)&amp;""</f>
        <v>Yes</v>
      </c>
      <c r="H289" s="282" t="str">
        <f>VLOOKUP($A289,'Privacy Analyst Evaluation'!$A$46:$K$120,8,0)&amp;""</f>
        <v/>
      </c>
      <c r="I289" s="282" t="str">
        <f>VLOOKUP($A289,'Privacy Analyst Evaluation'!$A$46:$K$120,9,0)&amp;""</f>
        <v>Standard Importance</v>
      </c>
      <c r="J289" s="282" t="str">
        <f>VLOOKUP($A289,'Privacy Analyst Evaluation'!$A$46:$K$120,10,0)&amp;""</f>
        <v/>
      </c>
      <c r="K289" s="282">
        <f t="shared" si="2"/>
        <v>10</v>
      </c>
      <c r="L289" s="282">
        <f>IF($E289="Not Scored", "N/A",IF(AND($D289='Auto Responses'!$J$27,$H289=""),"N/A",IF(AND($D289='Auto Responses'!$J$27,$H289='Auto Responses'!$J$7),1,IF(AND($D289='Auto Responses'!$J$27,$H289='Auto Responses'!$J$8),0,IF(OR($F289=$G289,$H289='Auto Responses'!$J$7),1,0)))))</f>
        <v>1</v>
      </c>
      <c r="M289" s="282" t="str">
        <f>VLOOKUP($A289,'Privacy Analyst Evaluation'!$A$46:$K$120,10,0)&amp;""</f>
        <v/>
      </c>
      <c r="N289" s="282">
        <f t="shared" si="3"/>
        <v>0</v>
      </c>
      <c r="O289" s="282">
        <f t="shared" si="33"/>
        <v>10</v>
      </c>
      <c r="P289" s="282">
        <f t="shared" si="5"/>
        <v>10</v>
      </c>
      <c r="Q289" s="282">
        <f t="shared" si="6"/>
        <v>0</v>
      </c>
      <c r="R289" s="282">
        <f t="shared" si="10"/>
        <v>0</v>
      </c>
      <c r="S289" s="282">
        <f t="shared" si="7"/>
        <v>0</v>
      </c>
      <c r="T289" s="282">
        <f t="shared" si="8"/>
        <v>0</v>
      </c>
      <c r="U289" s="282">
        <f t="shared" si="11"/>
        <v>70</v>
      </c>
      <c r="V289" s="282">
        <f t="shared" si="9"/>
        <v>0</v>
      </c>
      <c r="W289" s="61"/>
      <c r="X289" s="61"/>
      <c r="Y289" s="61"/>
      <c r="Z289" s="61"/>
    </row>
    <row r="290" ht="15.75" customHeight="1">
      <c r="A290" s="282" t="str">
        <f>Questions!$A290</f>
        <v>DRPV-11</v>
      </c>
      <c r="B290" s="282" t="str">
        <f t="shared" si="1"/>
        <v>DRPV</v>
      </c>
      <c r="C290" s="282" t="str">
        <f>VLOOKUP($A290,Questions!$A$3:$L$333,2,0)&amp;""</f>
        <v>Do you have procedures to address privacy-related noncompliance complaints and disputes?</v>
      </c>
      <c r="D290" s="282" t="str">
        <f>VLOOKUP($A290,Questions!$A$3:$L$333,11,0)&amp;""</f>
        <v/>
      </c>
      <c r="E290" s="282" t="str">
        <f>VLOOKUP($A290,Questions!$A$3:$L$333,12,0)&amp;""</f>
        <v>Privacy</v>
      </c>
      <c r="F290" s="282" t="str">
        <f>VLOOKUP($A290,'Privacy Analyst Evaluation'!$A$46:$K$120,3,0)&amp;""</f>
        <v>Yes</v>
      </c>
      <c r="G290" s="282" t="str">
        <f>VLOOKUP($A290,'Privacy Analyst Evaluation'!$A$46:$K$120,7,0)&amp;""</f>
        <v>Yes</v>
      </c>
      <c r="H290" s="282" t="str">
        <f>VLOOKUP($A290,'Privacy Analyst Evaluation'!$A$46:$K$120,8,0)&amp;""</f>
        <v/>
      </c>
      <c r="I290" s="282" t="str">
        <f>VLOOKUP($A290,'Privacy Analyst Evaluation'!$A$46:$K$120,9,0)&amp;""</f>
        <v>Standard Importance</v>
      </c>
      <c r="J290" s="282" t="str">
        <f>VLOOKUP($A290,'Privacy Analyst Evaluation'!$A$46:$K$120,10,0)&amp;""</f>
        <v/>
      </c>
      <c r="K290" s="282">
        <f t="shared" si="2"/>
        <v>10</v>
      </c>
      <c r="L290" s="282">
        <f>IF($E290="Not Scored", "N/A",IF(AND($D290='Auto Responses'!$J$27,$H290=""),"N/A",IF(AND($D290='Auto Responses'!$J$27,$H290='Auto Responses'!$J$7),1,IF(AND($D290='Auto Responses'!$J$27,$H290='Auto Responses'!$J$8),0,IF(OR($F290=$G290,$H290='Auto Responses'!$J$7),1,0)))))</f>
        <v>1</v>
      </c>
      <c r="M290" s="282" t="str">
        <f>VLOOKUP($A290,'Privacy Analyst Evaluation'!$A$46:$K$120,10,0)&amp;""</f>
        <v/>
      </c>
      <c r="N290" s="282">
        <f t="shared" si="3"/>
        <v>0</v>
      </c>
      <c r="O290" s="282">
        <f t="shared" si="33"/>
        <v>10</v>
      </c>
      <c r="P290" s="282">
        <f t="shared" si="5"/>
        <v>10</v>
      </c>
      <c r="Q290" s="282">
        <f t="shared" si="6"/>
        <v>0</v>
      </c>
      <c r="R290" s="282">
        <f t="shared" si="10"/>
        <v>0</v>
      </c>
      <c r="S290" s="282">
        <f t="shared" si="7"/>
        <v>0</v>
      </c>
      <c r="T290" s="282">
        <f t="shared" si="8"/>
        <v>0</v>
      </c>
      <c r="U290" s="282">
        <f t="shared" si="11"/>
        <v>70</v>
      </c>
      <c r="V290" s="282">
        <f t="shared" si="9"/>
        <v>0</v>
      </c>
      <c r="W290" s="61"/>
      <c r="X290" s="61"/>
      <c r="Y290" s="61"/>
      <c r="Z290" s="61"/>
    </row>
    <row r="291" ht="15.75" customHeight="1">
      <c r="A291" s="282" t="str">
        <f>Questions!$A291</f>
        <v>DRPV-12</v>
      </c>
      <c r="B291" s="282" t="str">
        <f t="shared" si="1"/>
        <v>DRPV</v>
      </c>
      <c r="C291" s="282" t="str">
        <f>VLOOKUP($A291,Questions!$A$3:$L$333,2,0)&amp;""</f>
        <v>Do you "anonymize," "de-identify," or otherwise mask personal data?</v>
      </c>
      <c r="D291" s="282" t="str">
        <f>VLOOKUP($A291,Questions!$A$3:$L$333,11,0)&amp;""</f>
        <v/>
      </c>
      <c r="E291" s="282" t="str">
        <f>VLOOKUP($A291,Questions!$A$3:$L$333,12,0)&amp;""</f>
        <v>Privacy</v>
      </c>
      <c r="F291" s="282" t="str">
        <f>VLOOKUP($A291,'Privacy Analyst Evaluation'!$A$46:$K$120,3,0)&amp;""</f>
        <v>Yes</v>
      </c>
      <c r="G291" s="282" t="str">
        <f>VLOOKUP($A291,'Privacy Analyst Evaluation'!$A$46:$K$120,7,0)&amp;""</f>
        <v>Yes</v>
      </c>
      <c r="H291" s="282" t="str">
        <f>VLOOKUP($A291,'Privacy Analyst Evaluation'!$A$46:$K$120,8,0)&amp;""</f>
        <v/>
      </c>
      <c r="I291" s="282" t="str">
        <f>VLOOKUP($A291,'Privacy Analyst Evaluation'!$A$46:$K$120,9,0)&amp;""</f>
        <v>Standard Importance</v>
      </c>
      <c r="J291" s="282" t="str">
        <f>VLOOKUP($A291,'Privacy Analyst Evaluation'!$A$46:$K$120,10,0)&amp;""</f>
        <v/>
      </c>
      <c r="K291" s="282">
        <f t="shared" si="2"/>
        <v>10</v>
      </c>
      <c r="L291" s="282">
        <f>IF($E291="Not Scored", "N/A",IF(AND($D291='Auto Responses'!$J$27,$H291=""),"N/A",IF(AND($D291='Auto Responses'!$J$27,$H291='Auto Responses'!$J$7),1,IF(AND($D291='Auto Responses'!$J$27,$H291='Auto Responses'!$J$8),0,IF(OR($F291=$G291,$H291='Auto Responses'!$J$7),1,0)))))</f>
        <v>1</v>
      </c>
      <c r="M291" s="282" t="str">
        <f>VLOOKUP($A291,'Privacy Analyst Evaluation'!$A$46:$K$120,10,0)&amp;""</f>
        <v/>
      </c>
      <c r="N291" s="282">
        <f t="shared" si="3"/>
        <v>0</v>
      </c>
      <c r="O291" s="282">
        <f t="shared" si="33"/>
        <v>10</v>
      </c>
      <c r="P291" s="282">
        <f t="shared" si="5"/>
        <v>10</v>
      </c>
      <c r="Q291" s="282">
        <f t="shared" si="6"/>
        <v>0</v>
      </c>
      <c r="R291" s="282">
        <f t="shared" si="10"/>
        <v>0</v>
      </c>
      <c r="S291" s="282">
        <f t="shared" si="7"/>
        <v>0</v>
      </c>
      <c r="T291" s="282">
        <f t="shared" si="8"/>
        <v>0</v>
      </c>
      <c r="U291" s="282">
        <f t="shared" si="11"/>
        <v>70</v>
      </c>
      <c r="V291" s="282">
        <f t="shared" si="9"/>
        <v>0</v>
      </c>
      <c r="W291" s="61"/>
      <c r="X291" s="61"/>
      <c r="Y291" s="61"/>
      <c r="Z291" s="61"/>
    </row>
    <row r="292" ht="15.75" customHeight="1">
      <c r="A292" s="282" t="str">
        <f>Questions!$A292</f>
        <v>DRPV-13</v>
      </c>
      <c r="B292" s="282" t="str">
        <f t="shared" si="1"/>
        <v>DRPV</v>
      </c>
      <c r="C292" s="282" t="str">
        <f>VLOOKUP($A292,Questions!$A$3:$L$333,2,0)&amp;""</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D292" s="282" t="str">
        <f>VLOOKUP($A292,Questions!$A$3:$L$333,11,0)&amp;""</f>
        <v/>
      </c>
      <c r="E292" s="282" t="str">
        <f>VLOOKUP($A292,Questions!$A$3:$L$333,12,0)&amp;""</f>
        <v>Privacy</v>
      </c>
      <c r="F292" s="282" t="str">
        <f>VLOOKUP($A292,'Privacy Analyst Evaluation'!$A$46:$K$120,3,0)&amp;""</f>
        <v>No</v>
      </c>
      <c r="G292" s="282" t="str">
        <f>VLOOKUP($A292,'Privacy Analyst Evaluation'!$A$46:$K$120,7,0)&amp;""</f>
        <v>No</v>
      </c>
      <c r="H292" s="282" t="str">
        <f>VLOOKUP($A292,'Privacy Analyst Evaluation'!$A$46:$K$120,8,0)&amp;""</f>
        <v/>
      </c>
      <c r="I292" s="282" t="str">
        <f>VLOOKUP($A292,'Privacy Analyst Evaluation'!$A$46:$K$120,9,0)&amp;""</f>
        <v>Standard Importance</v>
      </c>
      <c r="J292" s="282" t="str">
        <f>VLOOKUP($A292,'Privacy Analyst Evaluation'!$A$46:$K$120,10,0)&amp;""</f>
        <v/>
      </c>
      <c r="K292" s="282">
        <f t="shared" si="2"/>
        <v>10</v>
      </c>
      <c r="L292" s="282">
        <f>IF($E292="Not Scored", "N/A",IF(AND($D292='Auto Responses'!$J$27,$H292=""),"N/A",IF(AND($D292='Auto Responses'!$J$27,$H292='Auto Responses'!$J$7),1,IF(AND($D292='Auto Responses'!$J$27,$H292='Auto Responses'!$J$8),0,IF(OR($F292=$G292,$H292='Auto Responses'!$J$7),1,0)))))</f>
        <v>1</v>
      </c>
      <c r="M292" s="282" t="str">
        <f>VLOOKUP($A292,'Privacy Analyst Evaluation'!$A$46:$K$120,10,0)&amp;""</f>
        <v/>
      </c>
      <c r="N292" s="282">
        <f t="shared" si="3"/>
        <v>0</v>
      </c>
      <c r="O292" s="282">
        <f t="shared" si="33"/>
        <v>10</v>
      </c>
      <c r="P292" s="282">
        <f t="shared" si="5"/>
        <v>10</v>
      </c>
      <c r="Q292" s="282">
        <f t="shared" si="6"/>
        <v>0</v>
      </c>
      <c r="R292" s="282">
        <f t="shared" si="10"/>
        <v>0</v>
      </c>
      <c r="S292" s="282">
        <f t="shared" si="7"/>
        <v>0</v>
      </c>
      <c r="T292" s="282">
        <f t="shared" si="8"/>
        <v>0</v>
      </c>
      <c r="U292" s="282">
        <f t="shared" si="11"/>
        <v>70</v>
      </c>
      <c r="V292" s="282">
        <f t="shared" si="9"/>
        <v>0</v>
      </c>
      <c r="W292" s="61"/>
      <c r="X292" s="61"/>
      <c r="Y292" s="61"/>
      <c r="Z292" s="61"/>
    </row>
    <row r="293" ht="15.75" customHeight="1">
      <c r="A293" s="282" t="str">
        <f>Questions!$A293</f>
        <v>DRPV-14</v>
      </c>
      <c r="B293" s="282" t="str">
        <f t="shared" si="1"/>
        <v>DRPV</v>
      </c>
      <c r="C293" s="282" t="str">
        <f>VLOOKUP($A293,Questions!$A$3:$L$333,2,0)&amp;""</f>
        <v>Do you certify stop-processing requests, including any data that is processed by a third party on your behalf?</v>
      </c>
      <c r="D293" s="282" t="str">
        <f>VLOOKUP($A293,Questions!$A$3:$L$333,11,0)&amp;""</f>
        <v/>
      </c>
      <c r="E293" s="282" t="str">
        <f>VLOOKUP($A293,Questions!$A$3:$L$333,12,0)&amp;""</f>
        <v>Privacy</v>
      </c>
      <c r="F293" s="282" t="str">
        <f>VLOOKUP($A293,'Privacy Analyst Evaluation'!$A$46:$K$120,3,0)&amp;""</f>
        <v>Yes</v>
      </c>
      <c r="G293" s="282" t="str">
        <f>VLOOKUP($A293,'Privacy Analyst Evaluation'!$A$46:$K$120,7,0)&amp;""</f>
        <v>Yes</v>
      </c>
      <c r="H293" s="282" t="str">
        <f>VLOOKUP($A293,'Privacy Analyst Evaluation'!$A$46:$K$120,8,0)&amp;""</f>
        <v/>
      </c>
      <c r="I293" s="282" t="str">
        <f>VLOOKUP($A293,'Privacy Analyst Evaluation'!$A$46:$K$120,9,0)&amp;""</f>
        <v>Standard Importance</v>
      </c>
      <c r="J293" s="282" t="str">
        <f>VLOOKUP($A293,'Privacy Analyst Evaluation'!$A$46:$K$120,10,0)&amp;""</f>
        <v/>
      </c>
      <c r="K293" s="282">
        <f t="shared" si="2"/>
        <v>10</v>
      </c>
      <c r="L293" s="282">
        <f>IF($E293="Not Scored", "N/A",IF(AND($D293='Auto Responses'!$J$27,$H293=""),"N/A",IF(AND($D293='Auto Responses'!$J$27,$H293='Auto Responses'!$J$7),1,IF(AND($D293='Auto Responses'!$J$27,$H293='Auto Responses'!$J$8),0,IF(OR($F293=$G293,$H293='Auto Responses'!$J$7),1,0)))))</f>
        <v>1</v>
      </c>
      <c r="M293" s="282" t="str">
        <f>VLOOKUP($A293,'Privacy Analyst Evaluation'!$A$46:$K$120,10,0)&amp;""</f>
        <v/>
      </c>
      <c r="N293" s="282">
        <f t="shared" si="3"/>
        <v>0</v>
      </c>
      <c r="O293" s="282">
        <f t="shared" si="33"/>
        <v>10</v>
      </c>
      <c r="P293" s="282">
        <f t="shared" si="5"/>
        <v>10</v>
      </c>
      <c r="Q293" s="282">
        <f t="shared" si="6"/>
        <v>0</v>
      </c>
      <c r="R293" s="282">
        <f t="shared" si="10"/>
        <v>0</v>
      </c>
      <c r="S293" s="282">
        <f t="shared" si="7"/>
        <v>0</v>
      </c>
      <c r="T293" s="282">
        <f t="shared" si="8"/>
        <v>0</v>
      </c>
      <c r="U293" s="282">
        <f t="shared" si="11"/>
        <v>70</v>
      </c>
      <c r="V293" s="282">
        <f t="shared" si="9"/>
        <v>0</v>
      </c>
      <c r="W293" s="61"/>
      <c r="X293" s="61"/>
      <c r="Y293" s="61"/>
      <c r="Z293" s="61"/>
    </row>
    <row r="294" ht="15.75" customHeight="1">
      <c r="A294" s="282" t="str">
        <f>Questions!$A294</f>
        <v>DRPV-15</v>
      </c>
      <c r="B294" s="282" t="str">
        <f t="shared" si="1"/>
        <v>DRPV</v>
      </c>
      <c r="C294" s="282" t="str">
        <f>VLOOKUP($A294,Questions!$A$3:$L$333,2,0)&amp;""</f>
        <v>Do you have a process to review code for ethical considerations?</v>
      </c>
      <c r="D294" s="282" t="str">
        <f>VLOOKUP($A294,Questions!$A$3:$L$333,11,0)&amp;""</f>
        <v/>
      </c>
      <c r="E294" s="282" t="str">
        <f>VLOOKUP($A294,Questions!$A$3:$L$333,12,0)&amp;""</f>
        <v>Privacy</v>
      </c>
      <c r="F294" s="282" t="str">
        <f>VLOOKUP($A294,'Privacy Analyst Evaluation'!$A$46:$K$120,3,0)&amp;""</f>
        <v>Yes</v>
      </c>
      <c r="G294" s="282" t="str">
        <f>VLOOKUP($A294,'Privacy Analyst Evaluation'!$A$46:$K$120,7,0)&amp;""</f>
        <v>Yes</v>
      </c>
      <c r="H294" s="282" t="str">
        <f>VLOOKUP($A294,'Privacy Analyst Evaluation'!$A$46:$K$120,8,0)&amp;""</f>
        <v/>
      </c>
      <c r="I294" s="282" t="str">
        <f>VLOOKUP($A294,'Privacy Analyst Evaluation'!$A$46:$K$120,9,0)&amp;""</f>
        <v>Standard Importance</v>
      </c>
      <c r="J294" s="282" t="str">
        <f>VLOOKUP($A294,'Privacy Analyst Evaluation'!$A$46:$K$120,10,0)&amp;""</f>
        <v/>
      </c>
      <c r="K294" s="282">
        <f t="shared" si="2"/>
        <v>10</v>
      </c>
      <c r="L294" s="282">
        <f>IF($E294="Not Scored", "N/A",IF(AND($D294='Auto Responses'!$J$27,$H294=""),"N/A",IF(AND($D294='Auto Responses'!$J$27,$H294='Auto Responses'!$J$7),1,IF(AND($D294='Auto Responses'!$J$27,$H294='Auto Responses'!$J$8),0,IF(OR($F294=$G294,$H294='Auto Responses'!$J$7),1,0)))))</f>
        <v>1</v>
      </c>
      <c r="M294" s="282" t="str">
        <f>VLOOKUP($A294,'Privacy Analyst Evaluation'!$A$46:$K$120,10,0)&amp;""</f>
        <v/>
      </c>
      <c r="N294" s="282">
        <f t="shared" si="3"/>
        <v>0</v>
      </c>
      <c r="O294" s="282">
        <f t="shared" ref="O294:O295" si="34">IF(OR($E294="Not Scored",$F$24="No"),"N/A",IF($J294="",$K294,IF($J294="Minor Importance",5,IF($J294="Standard Importance",10,IF($J294="Critical Importance",20,0)))))</f>
        <v>10</v>
      </c>
      <c r="P294" s="282">
        <f t="shared" si="5"/>
        <v>10</v>
      </c>
      <c r="Q294" s="282">
        <f t="shared" si="6"/>
        <v>0</v>
      </c>
      <c r="R294" s="282">
        <f t="shared" si="10"/>
        <v>0</v>
      </c>
      <c r="S294" s="282">
        <f t="shared" si="7"/>
        <v>0</v>
      </c>
      <c r="T294" s="282">
        <f t="shared" si="8"/>
        <v>0</v>
      </c>
      <c r="U294" s="282">
        <f t="shared" si="11"/>
        <v>70</v>
      </c>
      <c r="V294" s="282">
        <f t="shared" si="9"/>
        <v>0</v>
      </c>
      <c r="W294" s="61"/>
      <c r="X294" s="61"/>
      <c r="Y294" s="61"/>
      <c r="Z294" s="61"/>
    </row>
    <row r="295" ht="15.75" customHeight="1">
      <c r="A295" s="282" t="str">
        <f>Questions!$A295</f>
        <v>DPAI-01</v>
      </c>
      <c r="B295" s="282" t="str">
        <f t="shared" si="1"/>
        <v>DPAI</v>
      </c>
      <c r="C295" s="282" t="str">
        <f>VLOOKUP($A295,Questions!$A$3:$L$333,2,0)&amp;""</f>
        <v>Does your service use AI for the processing of institutional data?</v>
      </c>
      <c r="D295" s="282" t="str">
        <f>VLOOKUP($A295,Questions!$A$3:$L$333,11,0)&amp;""</f>
        <v>Neutral until evaluated</v>
      </c>
      <c r="E295" s="282" t="str">
        <f>VLOOKUP($A295,Questions!$A$3:$L$333,12,0)&amp;""</f>
        <v>Privacy</v>
      </c>
      <c r="F295" s="282" t="str">
        <f>VLOOKUP($A295,'Privacy Analyst Evaluation'!$A$46:$K$120,3,0)&amp;""</f>
        <v>Yes</v>
      </c>
      <c r="G295" s="282" t="str">
        <f>VLOOKUP($A295,'Privacy Analyst Evaluation'!$A$46:$K$120,7,0)&amp;""</f>
        <v>No</v>
      </c>
      <c r="H295" s="282" t="str">
        <f>VLOOKUP($A295,'Privacy Analyst Evaluation'!$A$46:$K$120,8,0)&amp;""</f>
        <v/>
      </c>
      <c r="I295" s="282" t="str">
        <f>VLOOKUP($A295,'Privacy Analyst Evaluation'!$A$46:$K$120,9,0)&amp;""</f>
        <v>Standard Importance</v>
      </c>
      <c r="J295" s="282" t="str">
        <f>VLOOKUP($A295,'Privacy Analyst Evaluation'!$A$46:$K$120,10,0)&amp;""</f>
        <v/>
      </c>
      <c r="K295" s="282">
        <f t="shared" si="2"/>
        <v>10</v>
      </c>
      <c r="L295" s="282" t="str">
        <f>IF($E295="Not Scored", "N/A",IF(AND($D295='Auto Responses'!$J$27,$H295=""),"N/A",IF(AND($D295='Auto Responses'!$J$27,$H295='Auto Responses'!$J$7),1,IF(AND($D295='Auto Responses'!$J$27,$H295='Auto Responses'!$J$8),0,IF(OR($F295=$G295,$H295='Auto Responses'!$J$7),1,0)))))</f>
        <v>N/A</v>
      </c>
      <c r="M295" s="282" t="str">
        <f>VLOOKUP($A295,'Privacy Analyst Evaluation'!$A$46:$K$120,10,0)&amp;""</f>
        <v/>
      </c>
      <c r="N295" s="282">
        <f t="shared" si="3"/>
        <v>0</v>
      </c>
      <c r="O295" s="282">
        <f t="shared" si="34"/>
        <v>10</v>
      </c>
      <c r="P295" s="282" t="str">
        <f t="shared" si="5"/>
        <v>N/A</v>
      </c>
      <c r="Q295" s="282">
        <f t="shared" si="6"/>
        <v>0</v>
      </c>
      <c r="R295" s="282">
        <f t="shared" si="10"/>
        <v>0</v>
      </c>
      <c r="S295" s="282">
        <f t="shared" si="7"/>
        <v>0</v>
      </c>
      <c r="T295" s="282">
        <f t="shared" si="8"/>
        <v>0</v>
      </c>
      <c r="U295" s="282">
        <f t="shared" si="11"/>
        <v>70</v>
      </c>
      <c r="V295" s="282">
        <f t="shared" si="9"/>
        <v>0</v>
      </c>
      <c r="W295" s="61"/>
      <c r="X295" s="61"/>
      <c r="Y295" s="61"/>
      <c r="Z295" s="61"/>
    </row>
    <row r="296" ht="15.75" customHeight="1">
      <c r="A296" s="282" t="str">
        <f>Questions!$A296</f>
        <v>DPAI-02</v>
      </c>
      <c r="B296" s="282" t="str">
        <f t="shared" si="1"/>
        <v>DPAI</v>
      </c>
      <c r="C296" s="282" t="str">
        <f>VLOOKUP($A296,Questions!$A$3:$L$333,2,0)&amp;""</f>
        <v>Is any institutional data retained in AI processing?*</v>
      </c>
      <c r="D296" s="282" t="str">
        <f>VLOOKUP($A296,Questions!$A$3:$L$333,11,0)&amp;""</f>
        <v/>
      </c>
      <c r="E296" s="282" t="str">
        <f>VLOOKUP($A296,Questions!$A$3:$L$333,12,0)&amp;""</f>
        <v>Privacy</v>
      </c>
      <c r="F296" s="282" t="str">
        <f>VLOOKUP($A296,'Privacy Analyst Evaluation'!$A$46:$K$120,3,0)&amp;""</f>
        <v>No</v>
      </c>
      <c r="G296" s="282" t="str">
        <f>VLOOKUP($A296,'Privacy Analyst Evaluation'!$A$46:$K$120,7,0)&amp;""</f>
        <v>No</v>
      </c>
      <c r="H296" s="282" t="str">
        <f>VLOOKUP($A296,'Privacy Analyst Evaluation'!$A$46:$K$120,8,0)&amp;""</f>
        <v/>
      </c>
      <c r="I296" s="282" t="str">
        <f>VLOOKUP($A296,'Privacy Analyst Evaluation'!$A$46:$K$120,9,0)&amp;""</f>
        <v>Critical Importance</v>
      </c>
      <c r="J296" s="282" t="str">
        <f>VLOOKUP($A296,'Privacy Analyst Evaluation'!$A$46:$K$120,10,0)&amp;""</f>
        <v/>
      </c>
      <c r="K296" s="282">
        <f t="shared" si="2"/>
        <v>20</v>
      </c>
      <c r="L296" s="282">
        <f>IF($E296="Not Scored", "N/A",IF(AND($D296='Auto Responses'!$J$27,$H296=""),"N/A",IF(AND($D296='Auto Responses'!$J$27,$H296='Auto Responses'!$J$7),1,IF(AND($D296='Auto Responses'!$J$27,$H296='Auto Responses'!$J$8),0,IF(OR($F296=$G296,$H296='Auto Responses'!$J$7),1,0)))))</f>
        <v>1</v>
      </c>
      <c r="M296" s="282" t="str">
        <f>VLOOKUP($A296,'Privacy Analyst Evaluation'!$A$46:$K$120,10,0)&amp;""</f>
        <v/>
      </c>
      <c r="N296" s="282">
        <f t="shared" si="3"/>
        <v>1</v>
      </c>
      <c r="O296" s="282">
        <f t="shared" ref="O296:O297" si="35">IF(OR($E296="Not Scored",$F296="N/A",$F$24="No"),"N/A",IF($J296="",$K296,IF($J296="Minor Importance",5,IF($J296="Standard Importance",10,IF($J296="Critical Importance",20,0)))))</f>
        <v>20</v>
      </c>
      <c r="P296" s="282">
        <f t="shared" si="5"/>
        <v>20</v>
      </c>
      <c r="Q296" s="282">
        <f t="shared" si="6"/>
        <v>0</v>
      </c>
      <c r="R296" s="282">
        <f t="shared" si="10"/>
        <v>0</v>
      </c>
      <c r="S296" s="282">
        <f t="shared" si="7"/>
        <v>0</v>
      </c>
      <c r="T296" s="282">
        <f t="shared" si="8"/>
        <v>1</v>
      </c>
      <c r="U296" s="282">
        <f t="shared" si="11"/>
        <v>71</v>
      </c>
      <c r="V296" s="282">
        <f t="shared" si="9"/>
        <v>71</v>
      </c>
      <c r="W296" s="61"/>
      <c r="X296" s="61"/>
      <c r="Y296" s="61"/>
      <c r="Z296" s="61"/>
    </row>
    <row r="297" ht="15.75" customHeight="1">
      <c r="A297" s="282" t="str">
        <f>Questions!$A297</f>
        <v>DPAI-03</v>
      </c>
      <c r="B297" s="282" t="str">
        <f t="shared" si="1"/>
        <v>DPAI</v>
      </c>
      <c r="C297" s="282" t="str">
        <f>VLOOKUP($A297,Questions!$A$3:$L$333,2,0)&amp;""</f>
        <v>Do you have agreements in place with third parties or subprocessors regarding the protection of customer data and use of AI?*</v>
      </c>
      <c r="D297" s="282" t="str">
        <f>VLOOKUP($A297,Questions!$A$3:$L$333,11,0)&amp;""</f>
        <v/>
      </c>
      <c r="E297" s="282" t="str">
        <f>VLOOKUP($A297,Questions!$A$3:$L$333,12,0)&amp;""</f>
        <v>Privacy</v>
      </c>
      <c r="F297" s="282" t="str">
        <f>VLOOKUP($A297,'Privacy Analyst Evaluation'!$A$46:$K$120,3,0)&amp;""</f>
        <v>Yes</v>
      </c>
      <c r="G297" s="282" t="str">
        <f>VLOOKUP($A297,'Privacy Analyst Evaluation'!$A$46:$K$120,7,0)&amp;""</f>
        <v>Yes</v>
      </c>
      <c r="H297" s="282" t="str">
        <f>VLOOKUP($A297,'Privacy Analyst Evaluation'!$A$46:$K$120,8,0)&amp;""</f>
        <v/>
      </c>
      <c r="I297" s="282" t="str">
        <f>VLOOKUP($A297,'Privacy Analyst Evaluation'!$A$46:$K$120,9,0)&amp;""</f>
        <v>Critical Importance</v>
      </c>
      <c r="J297" s="282" t="str">
        <f>VLOOKUP($A297,'Privacy Analyst Evaluation'!$A$46:$K$120,10,0)&amp;""</f>
        <v/>
      </c>
      <c r="K297" s="282">
        <f t="shared" si="2"/>
        <v>20</v>
      </c>
      <c r="L297" s="282">
        <f>IF($E297="Not Scored", "N/A",IF(AND($D297='Auto Responses'!$J$27,$H297=""),"N/A",IF(AND($D297='Auto Responses'!$J$27,$H297='Auto Responses'!$J$7),1,IF(AND($D297='Auto Responses'!$J$27,$H297='Auto Responses'!$J$8),0,IF(OR($F297=$G297,$H297='Auto Responses'!$J$7),1,0)))))</f>
        <v>1</v>
      </c>
      <c r="M297" s="282" t="str">
        <f>VLOOKUP($A297,'Privacy Analyst Evaluation'!$A$46:$K$120,10,0)&amp;""</f>
        <v/>
      </c>
      <c r="N297" s="282">
        <f t="shared" si="3"/>
        <v>1</v>
      </c>
      <c r="O297" s="282">
        <f t="shared" si="35"/>
        <v>20</v>
      </c>
      <c r="P297" s="282">
        <f t="shared" si="5"/>
        <v>20</v>
      </c>
      <c r="Q297" s="282">
        <f t="shared" si="6"/>
        <v>0</v>
      </c>
      <c r="R297" s="282">
        <f t="shared" si="10"/>
        <v>0</v>
      </c>
      <c r="S297" s="282">
        <f t="shared" si="7"/>
        <v>0</v>
      </c>
      <c r="T297" s="282">
        <f t="shared" si="8"/>
        <v>1</v>
      </c>
      <c r="U297" s="282">
        <f t="shared" si="11"/>
        <v>72</v>
      </c>
      <c r="V297" s="282">
        <f t="shared" si="9"/>
        <v>72</v>
      </c>
      <c r="W297" s="61"/>
      <c r="X297" s="61"/>
      <c r="Y297" s="61"/>
      <c r="Z297" s="61"/>
    </row>
    <row r="298" ht="15.75" customHeight="1">
      <c r="A298" s="282" t="str">
        <f>Questions!$A298</f>
        <v>DPAI-04</v>
      </c>
      <c r="B298" s="282" t="str">
        <f t="shared" si="1"/>
        <v>DPAI</v>
      </c>
      <c r="C298" s="282" t="str">
        <f>VLOOKUP($A298,Questions!$A$3:$L$333,2,0)&amp;""</f>
        <v>Will institutional data be processed through a third party or subprocessor that also uses AI?</v>
      </c>
      <c r="D298" s="282" t="str">
        <f>VLOOKUP($A298,Questions!$A$3:$L$333,11,0)&amp;""</f>
        <v>Neutral until evaluated</v>
      </c>
      <c r="E298" s="282" t="str">
        <f>VLOOKUP($A298,Questions!$A$3:$L$333,12,0)&amp;""</f>
        <v>Privacy</v>
      </c>
      <c r="F298" s="282" t="str">
        <f>VLOOKUP($A298,'Privacy Analyst Evaluation'!$A$46:$K$120,3,0)&amp;""</f>
        <v>Yes</v>
      </c>
      <c r="G298" s="282" t="str">
        <f>VLOOKUP($A298,'Privacy Analyst Evaluation'!$A$46:$K$120,7,0)&amp;""</f>
        <v>No</v>
      </c>
      <c r="H298" s="282" t="str">
        <f>VLOOKUP($A298,'Privacy Analyst Evaluation'!$A$46:$K$120,8,0)&amp;""</f>
        <v/>
      </c>
      <c r="I298" s="282" t="str">
        <f>VLOOKUP($A298,'Privacy Analyst Evaluation'!$A$46:$K$120,9,0)&amp;""</f>
        <v>Standard Importance</v>
      </c>
      <c r="J298" s="282" t="str">
        <f>VLOOKUP($A298,'Privacy Analyst Evaluation'!$A$46:$K$120,10,0)&amp;""</f>
        <v/>
      </c>
      <c r="K298" s="282">
        <f t="shared" si="2"/>
        <v>10</v>
      </c>
      <c r="L298" s="282" t="str">
        <f>IF($E298="Not Scored", "N/A",IF(AND($D298='Auto Responses'!$J$27,$H298=""),"N/A",IF(AND($D298='Auto Responses'!$J$27,$H298='Auto Responses'!$J$7),1,IF(AND($D298='Auto Responses'!$J$27,$H298='Auto Responses'!$J$8),0,IF(OR($F298=$G298,$H298='Auto Responses'!$J$7),1,0)))))</f>
        <v>N/A</v>
      </c>
      <c r="M298" s="282" t="str">
        <f>VLOOKUP($A298,'Privacy Analyst Evaluation'!$A$46:$K$120,10,0)&amp;""</f>
        <v/>
      </c>
      <c r="N298" s="282">
        <f t="shared" si="3"/>
        <v>0</v>
      </c>
      <c r="O298" s="282">
        <f>IF(OR($E298="Not Scored",$F$24="No"),"N/A",IF($J298="",$K298,IF($J298="Minor Importance",5,IF($J298="Standard Importance",10,IF($J298="Critical Importance",20,0)))))</f>
        <v>10</v>
      </c>
      <c r="P298" s="282" t="str">
        <f t="shared" si="5"/>
        <v>N/A</v>
      </c>
      <c r="Q298" s="282">
        <f t="shared" si="6"/>
        <v>0</v>
      </c>
      <c r="R298" s="282">
        <f t="shared" si="10"/>
        <v>0</v>
      </c>
      <c r="S298" s="282">
        <f t="shared" si="7"/>
        <v>0</v>
      </c>
      <c r="T298" s="282">
        <f t="shared" si="8"/>
        <v>0</v>
      </c>
      <c r="U298" s="282">
        <f t="shared" si="11"/>
        <v>72</v>
      </c>
      <c r="V298" s="282">
        <f t="shared" si="9"/>
        <v>0</v>
      </c>
      <c r="W298" s="61"/>
      <c r="X298" s="61"/>
      <c r="Y298" s="61"/>
      <c r="Z298" s="61"/>
    </row>
    <row r="299" ht="15.75" customHeight="1">
      <c r="A299" s="282" t="str">
        <f>Questions!$A299</f>
        <v>DPAI-05</v>
      </c>
      <c r="B299" s="282" t="str">
        <f t="shared" si="1"/>
        <v>DPAI</v>
      </c>
      <c r="C299" s="282" t="str">
        <f>VLOOKUP($A299,Questions!$A$3:$L$333,2,0)&amp;""</f>
        <v>Is AI processing limited to fully licensed commercial enterprise AI services?</v>
      </c>
      <c r="D299" s="282" t="str">
        <f>VLOOKUP($A299,Questions!$A$3:$L$333,11,0)&amp;""</f>
        <v>Neutral until evaluated</v>
      </c>
      <c r="E299" s="282" t="str">
        <f>VLOOKUP($A299,Questions!$A$3:$L$333,12,0)&amp;""</f>
        <v>Privacy</v>
      </c>
      <c r="F299" s="282" t="str">
        <f>VLOOKUP($A299,'Privacy Analyst Evaluation'!$A$46:$K$120,3,0)&amp;""</f>
        <v>Yes</v>
      </c>
      <c r="G299" s="282" t="str">
        <f>VLOOKUP($A299,'Privacy Analyst Evaluation'!$A$46:$K$120,7,0)&amp;""</f>
        <v>Yes</v>
      </c>
      <c r="H299" s="282" t="str">
        <f>VLOOKUP($A299,'Privacy Analyst Evaluation'!$A$46:$K$120,8,0)&amp;""</f>
        <v/>
      </c>
      <c r="I299" s="282" t="str">
        <f>VLOOKUP($A299,'Privacy Analyst Evaluation'!$A$46:$K$120,9,0)&amp;""</f>
        <v>Minor Importance</v>
      </c>
      <c r="J299" s="282" t="str">
        <f>VLOOKUP($A299,'Privacy Analyst Evaluation'!$A$46:$K$120,10,0)&amp;""</f>
        <v/>
      </c>
      <c r="K299" s="282">
        <f t="shared" si="2"/>
        <v>5</v>
      </c>
      <c r="L299" s="282" t="str">
        <f>IF($E299="Not Scored", "N/A",IF(AND($D299='Auto Responses'!$J$27,$H299=""),"N/A",IF(AND($D299='Auto Responses'!$J$27,$H299='Auto Responses'!$J$7),1,IF(AND($D299='Auto Responses'!$J$27,$H299='Auto Responses'!$J$8),0,IF(OR($F299=$G299,$H299='Auto Responses'!$J$7),1,0)))))</f>
        <v>N/A</v>
      </c>
      <c r="M299" s="282" t="str">
        <f>VLOOKUP($A299,'Privacy Analyst Evaluation'!$A$46:$K$120,10,0)&amp;""</f>
        <v/>
      </c>
      <c r="N299" s="282">
        <f t="shared" si="3"/>
        <v>0</v>
      </c>
      <c r="O299" s="282">
        <f>IF(OR($E299="Not Scored",$F299="N/A",$F$24="No"),"N/A",IF($J299="",$K299,IF($J299="Minor Importance",5,IF($J299="Standard Importance",10,IF($J299="Critical Importance",20,0)))))</f>
        <v>5</v>
      </c>
      <c r="P299" s="282" t="str">
        <f t="shared" si="5"/>
        <v>N/A</v>
      </c>
      <c r="Q299" s="282">
        <f t="shared" si="6"/>
        <v>0</v>
      </c>
      <c r="R299" s="282">
        <f t="shared" si="10"/>
        <v>0</v>
      </c>
      <c r="S299" s="282">
        <f t="shared" si="7"/>
        <v>0</v>
      </c>
      <c r="T299" s="282">
        <f t="shared" si="8"/>
        <v>0</v>
      </c>
      <c r="U299" s="282">
        <f t="shared" si="11"/>
        <v>72</v>
      </c>
      <c r="V299" s="282">
        <f t="shared" si="9"/>
        <v>0</v>
      </c>
      <c r="W299" s="61"/>
      <c r="X299" s="61"/>
      <c r="Y299" s="61"/>
      <c r="Z299" s="61"/>
    </row>
    <row r="300" ht="15.75" customHeight="1">
      <c r="A300" s="282" t="str">
        <f>Questions!$A300</f>
        <v>DPAI-06</v>
      </c>
      <c r="B300" s="282" t="str">
        <f t="shared" si="1"/>
        <v>DPAI</v>
      </c>
      <c r="C300" s="282" t="str">
        <f>VLOOKUP($A300,Questions!$A$3:$L$333,2,0)&amp;""</f>
        <v>Will institutional data be used or processed by any shared AI services?</v>
      </c>
      <c r="D300" s="282" t="str">
        <f>VLOOKUP($A300,Questions!$A$3:$L$333,11,0)&amp;""</f>
        <v>Neutral until evaluated</v>
      </c>
      <c r="E300" s="282" t="str">
        <f>VLOOKUP($A300,Questions!$A$3:$L$333,12,0)&amp;""</f>
        <v>Privacy</v>
      </c>
      <c r="F300" s="282" t="str">
        <f>VLOOKUP($A300,'Privacy Analyst Evaluation'!$A$46:$K$120,3,0)&amp;""</f>
        <v>Yes</v>
      </c>
      <c r="G300" s="282" t="str">
        <f>VLOOKUP($A300,'Privacy Analyst Evaluation'!$A$46:$K$120,7,0)&amp;""</f>
        <v>No</v>
      </c>
      <c r="H300" s="282" t="str">
        <f>VLOOKUP($A300,'Privacy Analyst Evaluation'!$A$46:$K$120,8,0)&amp;""</f>
        <v/>
      </c>
      <c r="I300" s="282" t="str">
        <f>VLOOKUP($A300,'Privacy Analyst Evaluation'!$A$46:$K$120,9,0)&amp;""</f>
        <v>Minor Importance</v>
      </c>
      <c r="J300" s="282" t="str">
        <f>VLOOKUP($A300,'Privacy Analyst Evaluation'!$A$46:$K$120,10,0)&amp;""</f>
        <v/>
      </c>
      <c r="K300" s="282">
        <f t="shared" si="2"/>
        <v>5</v>
      </c>
      <c r="L300" s="282" t="str">
        <f>IF($E300="Not Scored", "N/A",IF(AND($D300='Auto Responses'!$J$27,$H300=""),"N/A",IF(AND($D300='Auto Responses'!$J$27,$H300='Auto Responses'!$J$7),1,IF(AND($D300='Auto Responses'!$J$27,$H300='Auto Responses'!$J$8),0,IF(OR($F300=$G300,$H300='Auto Responses'!$J$7),1,0)))))</f>
        <v>N/A</v>
      </c>
      <c r="M300" s="282" t="str">
        <f>VLOOKUP($A300,'Privacy Analyst Evaluation'!$A$46:$K$120,10,0)&amp;""</f>
        <v/>
      </c>
      <c r="N300" s="282">
        <f t="shared" si="3"/>
        <v>0</v>
      </c>
      <c r="O300" s="282">
        <f t="shared" ref="O300:O301" si="36">IF(OR($E300="Not Scored",$F$24="No"),"N/A",IF($J300="",$K300,IF($J300="Minor Importance",5,IF($J300="Standard Importance",10,IF($J300="Critical Importance",20,0)))))</f>
        <v>5</v>
      </c>
      <c r="P300" s="282" t="str">
        <f t="shared" si="5"/>
        <v>N/A</v>
      </c>
      <c r="Q300" s="282">
        <f t="shared" si="6"/>
        <v>0</v>
      </c>
      <c r="R300" s="282">
        <f t="shared" si="10"/>
        <v>0</v>
      </c>
      <c r="S300" s="282">
        <f t="shared" si="7"/>
        <v>0</v>
      </c>
      <c r="T300" s="282">
        <f t="shared" si="8"/>
        <v>0</v>
      </c>
      <c r="U300" s="282">
        <f t="shared" si="11"/>
        <v>72</v>
      </c>
      <c r="V300" s="282">
        <f t="shared" si="9"/>
        <v>0</v>
      </c>
      <c r="W300" s="61"/>
      <c r="X300" s="61"/>
      <c r="Y300" s="61"/>
      <c r="Z300" s="61"/>
    </row>
    <row r="301" ht="15.75" customHeight="1">
      <c r="A301" s="282" t="str">
        <f>Questions!$A301</f>
        <v>DPAI-07</v>
      </c>
      <c r="B301" s="282" t="str">
        <f t="shared" si="1"/>
        <v>DPAI</v>
      </c>
      <c r="C301" s="282" t="str">
        <f>VLOOKUP($A301,Questions!$A$3:$L$333,2,0)&amp;""</f>
        <v>Do you have safeguards in place to protect institutional data and data privacy from unintended AI queries or processing?</v>
      </c>
      <c r="D301" s="282" t="str">
        <f>VLOOKUP($A301,Questions!$A$3:$L$333,11,0)&amp;""</f>
        <v>Neutral until evaluated</v>
      </c>
      <c r="E301" s="282" t="str">
        <f>VLOOKUP($A301,Questions!$A$3:$L$333,12,0)&amp;""</f>
        <v>Privacy</v>
      </c>
      <c r="F301" s="282" t="str">
        <f>VLOOKUP($A301,'Privacy Analyst Evaluation'!$A$46:$K$120,3,0)&amp;""</f>
        <v>Yes</v>
      </c>
      <c r="G301" s="282" t="str">
        <f>VLOOKUP($A301,'Privacy Analyst Evaluation'!$A$46:$K$120,7,0)&amp;""</f>
        <v>Yes</v>
      </c>
      <c r="H301" s="282" t="str">
        <f>VLOOKUP($A301,'Privacy Analyst Evaluation'!$A$46:$K$120,8,0)&amp;""</f>
        <v/>
      </c>
      <c r="I301" s="282" t="str">
        <f>VLOOKUP($A301,'Privacy Analyst Evaluation'!$A$46:$K$120,9,0)&amp;""</f>
        <v>Minor Importance</v>
      </c>
      <c r="J301" s="282" t="str">
        <f>VLOOKUP($A301,'Privacy Analyst Evaluation'!$A$46:$K$120,10,0)&amp;""</f>
        <v/>
      </c>
      <c r="K301" s="282">
        <f t="shared" si="2"/>
        <v>5</v>
      </c>
      <c r="L301" s="282" t="str">
        <f>IF($E301="Not Scored", "N/A",IF(AND($D301='Auto Responses'!$J$27,$H301=""),"N/A",IF(AND($D301='Auto Responses'!$J$27,$H301='Auto Responses'!$J$7),1,IF(AND($D301='Auto Responses'!$J$27,$H301='Auto Responses'!$J$8),0,IF(OR($F301=$G301,$H301='Auto Responses'!$J$7),1,0)))))</f>
        <v>N/A</v>
      </c>
      <c r="M301" s="282" t="str">
        <f>VLOOKUP($A301,'Privacy Analyst Evaluation'!$A$46:$K$120,10,0)&amp;""</f>
        <v/>
      </c>
      <c r="N301" s="282">
        <f t="shared" si="3"/>
        <v>0</v>
      </c>
      <c r="O301" s="282">
        <f t="shared" si="36"/>
        <v>5</v>
      </c>
      <c r="P301" s="282" t="str">
        <f t="shared" si="5"/>
        <v>N/A</v>
      </c>
      <c r="Q301" s="282">
        <f t="shared" si="6"/>
        <v>0</v>
      </c>
      <c r="R301" s="282">
        <f t="shared" si="10"/>
        <v>0</v>
      </c>
      <c r="S301" s="282">
        <f t="shared" si="7"/>
        <v>0</v>
      </c>
      <c r="T301" s="282">
        <f t="shared" si="8"/>
        <v>0</v>
      </c>
      <c r="U301" s="282">
        <f t="shared" si="11"/>
        <v>72</v>
      </c>
      <c r="V301" s="282">
        <f t="shared" si="9"/>
        <v>0</v>
      </c>
      <c r="W301" s="61"/>
      <c r="X301" s="61"/>
      <c r="Y301" s="61"/>
      <c r="Z301" s="61"/>
    </row>
    <row r="302" ht="15.75" customHeight="1">
      <c r="A302" s="282" t="str">
        <f>Questions!$A302</f>
        <v>DPAI-08</v>
      </c>
      <c r="B302" s="282" t="str">
        <f t="shared" si="1"/>
        <v>DPAI</v>
      </c>
      <c r="C302" s="282" t="str">
        <f>VLOOKUP($A302,Questions!$A$3:$L$333,2,0)&amp;""</f>
        <v>Do you provide choice to the user to opt out of AI use?</v>
      </c>
      <c r="D302" s="282" t="str">
        <f>VLOOKUP($A302,Questions!$A$3:$L$333,11,0)&amp;""</f>
        <v>Neutral until evaluated</v>
      </c>
      <c r="E302" s="282" t="str">
        <f>VLOOKUP($A302,Questions!$A$3:$L$333,12,0)&amp;""</f>
        <v>Privacy</v>
      </c>
      <c r="F302" s="282" t="str">
        <f>VLOOKUP($A302,'Privacy Analyst Evaluation'!$A$46:$K$120,3,0)&amp;""</f>
        <v>No</v>
      </c>
      <c r="G302" s="282" t="str">
        <f>VLOOKUP($A302,'Privacy Analyst Evaluation'!$A$46:$K$120,7,0)&amp;""</f>
        <v>Yes</v>
      </c>
      <c r="H302" s="282" t="str">
        <f>VLOOKUP($A302,'Privacy Analyst Evaluation'!$A$46:$K$120,8,0)&amp;""</f>
        <v/>
      </c>
      <c r="I302" s="282" t="str">
        <f>VLOOKUP($A302,'Privacy Analyst Evaluation'!$A$46:$K$120,9,0)&amp;""</f>
        <v>Minor Importance</v>
      </c>
      <c r="J302" s="282" t="str">
        <f>VLOOKUP($A302,'Privacy Analyst Evaluation'!$A$46:$K$120,10,0)&amp;""</f>
        <v/>
      </c>
      <c r="K302" s="282">
        <f t="shared" si="2"/>
        <v>5</v>
      </c>
      <c r="L302" s="282" t="str">
        <f>IF($E302="Not Scored", "N/A",IF(AND($D302='Auto Responses'!$J$27,$H302=""),"N/A",IF(AND($D302='Auto Responses'!$J$27,$H302='Auto Responses'!$J$7),1,IF(AND($D302='Auto Responses'!$J$27,$H302='Auto Responses'!$J$8),0,IF(OR($F302=$G302,$H302='Auto Responses'!$J$7),1,0)))))</f>
        <v>N/A</v>
      </c>
      <c r="M302" s="282" t="str">
        <f>VLOOKUP($A302,'Privacy Analyst Evaluation'!$A$46:$K$120,10,0)&amp;""</f>
        <v/>
      </c>
      <c r="N302" s="282">
        <f t="shared" si="3"/>
        <v>0</v>
      </c>
      <c r="O302" s="282">
        <f>IF(OR($E302="Not Scored",$F302="N/A",$F$24="No"),"N/A",IF($J302="",$K302,IF($J302="Minor Importance",5,IF($J302="Standard Importance",10,IF($J302="Critical Importance",20,0)))))</f>
        <v>5</v>
      </c>
      <c r="P302" s="282" t="str">
        <f t="shared" si="5"/>
        <v>N/A</v>
      </c>
      <c r="Q302" s="282">
        <f t="shared" si="6"/>
        <v>0</v>
      </c>
      <c r="R302" s="282">
        <f t="shared" si="10"/>
        <v>0</v>
      </c>
      <c r="S302" s="282">
        <f t="shared" si="7"/>
        <v>0</v>
      </c>
      <c r="T302" s="282">
        <f t="shared" si="8"/>
        <v>0</v>
      </c>
      <c r="U302" s="282">
        <f t="shared" si="11"/>
        <v>72</v>
      </c>
      <c r="V302" s="282">
        <f t="shared" si="9"/>
        <v>0</v>
      </c>
      <c r="W302" s="61"/>
      <c r="X302" s="61"/>
      <c r="Y302" s="61"/>
      <c r="Z302" s="61"/>
    </row>
    <row r="303" ht="15.75" customHeight="1">
      <c r="A303" s="282" t="str">
        <f>Questions!$A303</f>
        <v>AIQU-01</v>
      </c>
      <c r="B303" s="282" t="str">
        <f t="shared" si="1"/>
        <v>AIQU</v>
      </c>
      <c r="C303" s="282" t="str">
        <f>VLOOKUP($A303,Questions!$A$3:$L$333,2,0)&amp;""</f>
        <v>Does your solution leverage machine learning (ML) or do you plan to do so in the next 12 months?</v>
      </c>
      <c r="D303" s="282" t="str">
        <f>VLOOKUP($A303,Questions!$A$3:$L$333,11,0)&amp;""</f>
        <v>NA</v>
      </c>
      <c r="E303" s="282" t="str">
        <f>VLOOKUP($A303,Questions!$A$3:$L$333,12,0)&amp;""</f>
        <v>Not scored</v>
      </c>
      <c r="F303" s="282" t="str">
        <f>VLOOKUP($A303,'Institution Evaluation'!$A$56:$K$346,3,0)&amp;""</f>
        <v>Yes</v>
      </c>
      <c r="G303" s="282" t="str">
        <f>VLOOKUP($A303,'Institution Evaluation'!$A$56:$K$346,7,0)&amp;""</f>
        <v>Not scored</v>
      </c>
      <c r="H303" s="282" t="str">
        <f>VLOOKUP($A303,'Institution Evaluation'!$A$56:$K$346,8,0)&amp;""</f>
        <v/>
      </c>
      <c r="I303" s="282" t="str">
        <f>VLOOKUP($A303,'Institution Evaluation'!$A$56:$K$346,9,0)&amp;""</f>
        <v/>
      </c>
      <c r="J303" s="282" t="str">
        <f>VLOOKUP($A303,'Institution Evaluation'!$A$56:$K$346,10,0)&amp;""</f>
        <v/>
      </c>
      <c r="K303" s="282">
        <f t="shared" si="2"/>
        <v>10</v>
      </c>
      <c r="L303" s="282" t="str">
        <f>IF($E303="Not Scored", "N/A",IF(AND($D303='Auto Responses'!$J$27,$H303=""),"N/A",IF(AND($D303='Auto Responses'!$J$27,$H303='Auto Responses'!$J$7),1,IF(AND($D303='Auto Responses'!$J$27,$H303='Auto Responses'!$J$8),0,IF(OR($F303=$G303,$H303='Auto Responses'!$J$7),1,0)))))</f>
        <v>N/A</v>
      </c>
      <c r="M303" s="282" t="str">
        <f>VLOOKUP($A303,'Institution Evaluation'!$A$56:$K$346,10,0)&amp;""</f>
        <v/>
      </c>
      <c r="N303" s="282">
        <f t="shared" si="3"/>
        <v>0</v>
      </c>
      <c r="O303" s="282" t="str">
        <f t="shared" ref="O303:O312" si="37">IF(OR($F$20="No",$E303="Not Scored"),"N/A",IF($J303="",$K303,IF($J303="Minor Importance",5,IF($J303="Standard Importance",10,IF($J303="Critical Importance",20,0)))))</f>
        <v>N/A</v>
      </c>
      <c r="P303" s="282" t="str">
        <f t="shared" si="5"/>
        <v>N/A</v>
      </c>
      <c r="Q303" s="282">
        <f t="shared" si="6"/>
        <v>0</v>
      </c>
      <c r="R303" s="282">
        <f t="shared" si="10"/>
        <v>0</v>
      </c>
      <c r="S303" s="282">
        <f t="shared" si="7"/>
        <v>0</v>
      </c>
      <c r="T303" s="282">
        <f t="shared" si="8"/>
        <v>0</v>
      </c>
      <c r="U303" s="282">
        <f t="shared" si="11"/>
        <v>72</v>
      </c>
      <c r="V303" s="282">
        <f t="shared" si="9"/>
        <v>0</v>
      </c>
      <c r="W303" s="61"/>
      <c r="X303" s="61"/>
      <c r="Y303" s="61"/>
      <c r="Z303" s="61"/>
    </row>
    <row r="304" ht="15.75" customHeight="1">
      <c r="A304" s="282" t="str">
        <f>Questions!$A304</f>
        <v>AIQU-02</v>
      </c>
      <c r="B304" s="282" t="str">
        <f t="shared" si="1"/>
        <v>AIQU</v>
      </c>
      <c r="C304" s="282" t="str">
        <f>VLOOKUP($A304,Questions!$A$3:$L$333,2,0)&amp;""</f>
        <v>Does your solution leverage a large language model (LLM) or do you plan to do so in the next 12 months?</v>
      </c>
      <c r="D304" s="282" t="str">
        <f>VLOOKUP($A304,Questions!$A$3:$L$333,11,0)&amp;""</f>
        <v>NA</v>
      </c>
      <c r="E304" s="282" t="str">
        <f>VLOOKUP($A304,Questions!$A$3:$L$333,12,0)&amp;""</f>
        <v>Not scored</v>
      </c>
      <c r="F304" s="282" t="str">
        <f>VLOOKUP($A304,'Institution Evaluation'!$A$56:$K$346,3,0)&amp;""</f>
        <v>Yes</v>
      </c>
      <c r="G304" s="282" t="str">
        <f>VLOOKUP($A304,'Institution Evaluation'!$A$56:$K$346,7,0)&amp;""</f>
        <v>Not scored</v>
      </c>
      <c r="H304" s="282" t="str">
        <f>VLOOKUP($A304,'Institution Evaluation'!$A$56:$K$346,8,0)&amp;""</f>
        <v/>
      </c>
      <c r="I304" s="282" t="str">
        <f>VLOOKUP($A304,'Institution Evaluation'!$A$56:$K$346,9,0)&amp;""</f>
        <v/>
      </c>
      <c r="J304" s="282" t="str">
        <f>VLOOKUP($A304,'Institution Evaluation'!$A$56:$K$346,10,0)&amp;""</f>
        <v/>
      </c>
      <c r="K304" s="282">
        <f t="shared" si="2"/>
        <v>10</v>
      </c>
      <c r="L304" s="282" t="str">
        <f>IF($E304="Not Scored", "N/A",IF(AND($D304='Auto Responses'!$J$27,$H304=""),"N/A",IF(AND($D304='Auto Responses'!$J$27,$H304='Auto Responses'!$J$7),1,IF(AND($D304='Auto Responses'!$J$27,$H304='Auto Responses'!$J$8),0,IF(OR($F304=$G304,$H304='Auto Responses'!$J$7),1,0)))))</f>
        <v>N/A</v>
      </c>
      <c r="M304" s="282" t="str">
        <f>VLOOKUP($A304,'Institution Evaluation'!$A$56:$K$346,10,0)&amp;""</f>
        <v/>
      </c>
      <c r="N304" s="282">
        <f t="shared" si="3"/>
        <v>0</v>
      </c>
      <c r="O304" s="282" t="str">
        <f t="shared" si="37"/>
        <v>N/A</v>
      </c>
      <c r="P304" s="282" t="str">
        <f t="shared" si="5"/>
        <v>N/A</v>
      </c>
      <c r="Q304" s="282">
        <f t="shared" si="6"/>
        <v>0</v>
      </c>
      <c r="R304" s="282">
        <f t="shared" si="10"/>
        <v>0</v>
      </c>
      <c r="S304" s="282">
        <f t="shared" si="7"/>
        <v>0</v>
      </c>
      <c r="T304" s="282">
        <f t="shared" si="8"/>
        <v>0</v>
      </c>
      <c r="U304" s="282">
        <f t="shared" si="11"/>
        <v>72</v>
      </c>
      <c r="V304" s="282">
        <f t="shared" si="9"/>
        <v>0</v>
      </c>
      <c r="W304" s="61"/>
      <c r="X304" s="61"/>
      <c r="Y304" s="61"/>
      <c r="Z304" s="61"/>
    </row>
    <row r="305" ht="15.75" customHeight="1">
      <c r="A305" s="282" t="str">
        <f>Questions!$A305</f>
        <v>AIGN-01</v>
      </c>
      <c r="B305" s="282" t="str">
        <f t="shared" si="1"/>
        <v>AIGN</v>
      </c>
      <c r="C305" s="282" t="str">
        <f>VLOOKUP($A305,Questions!$A$3:$L$333,2,0)&amp;""</f>
        <v>Does your solution have an AI risk model when developing or implementing your solution's AI model?*</v>
      </c>
      <c r="D305" s="282" t="str">
        <f>VLOOKUP($A305,Questions!$A$3:$L$333,11,0)&amp;""</f>
        <v/>
      </c>
      <c r="E305" s="282" t="str">
        <f>VLOOKUP($A305,Questions!$A$3:$L$333,12,0)&amp;""</f>
        <v>AI</v>
      </c>
      <c r="F305" s="282" t="str">
        <f>VLOOKUP($A305,'Institution Evaluation'!$A$56:$K$346,3,0)&amp;""</f>
        <v>Yes</v>
      </c>
      <c r="G305" s="282" t="str">
        <f>VLOOKUP($A305,'Institution Evaluation'!$A$56:$K$346,7,0)&amp;""</f>
        <v>Yes</v>
      </c>
      <c r="H305" s="282" t="str">
        <f>VLOOKUP($A305,'Institution Evaluation'!$A$56:$K$346,8,0)&amp;""</f>
        <v/>
      </c>
      <c r="I305" s="282" t="str">
        <f>VLOOKUP($A305,'Institution Evaluation'!$A$56:$K$346,9,0)&amp;""</f>
        <v>Critical Importance</v>
      </c>
      <c r="J305" s="282" t="str">
        <f>VLOOKUP($A305,'Institution Evaluation'!$A$56:$K$346,10,0)&amp;""</f>
        <v/>
      </c>
      <c r="K305" s="282">
        <f t="shared" si="2"/>
        <v>20</v>
      </c>
      <c r="L305" s="282">
        <f>IF($E305="Not Scored", "N/A",IF(AND($D305='Auto Responses'!$J$27,$H305=""),"N/A",IF(AND($D305='Auto Responses'!$J$27,$H305='Auto Responses'!$J$7),1,IF(AND($D305='Auto Responses'!$J$27,$H305='Auto Responses'!$J$8),0,IF(OR($F305=$G305,$H305='Auto Responses'!$J$7),1,0)))))</f>
        <v>1</v>
      </c>
      <c r="M305" s="282" t="str">
        <f>VLOOKUP($A305,'Institution Evaluation'!$A$56:$K$346,10,0)&amp;""</f>
        <v/>
      </c>
      <c r="N305" s="282">
        <f t="shared" si="3"/>
        <v>1</v>
      </c>
      <c r="O305" s="282">
        <f t="shared" si="37"/>
        <v>20</v>
      </c>
      <c r="P305" s="282">
        <f t="shared" si="5"/>
        <v>20</v>
      </c>
      <c r="Q305" s="282">
        <f t="shared" si="6"/>
        <v>0</v>
      </c>
      <c r="R305" s="282">
        <f t="shared" si="10"/>
        <v>0</v>
      </c>
      <c r="S305" s="282">
        <f t="shared" si="7"/>
        <v>0</v>
      </c>
      <c r="T305" s="282">
        <f t="shared" si="8"/>
        <v>1</v>
      </c>
      <c r="U305" s="282">
        <f t="shared" si="11"/>
        <v>73</v>
      </c>
      <c r="V305" s="282">
        <f t="shared" si="9"/>
        <v>73</v>
      </c>
      <c r="W305" s="61"/>
      <c r="X305" s="61"/>
      <c r="Y305" s="61"/>
      <c r="Z305" s="61"/>
    </row>
    <row r="306" ht="15.75" customHeight="1">
      <c r="A306" s="282" t="str">
        <f>Questions!$A306</f>
        <v>AIGN-02</v>
      </c>
      <c r="B306" s="282" t="str">
        <f t="shared" si="1"/>
        <v>AIGN</v>
      </c>
      <c r="C306" s="282" t="str">
        <f>VLOOKUP($A306,Questions!$A$3:$L$333,2,0)&amp;""</f>
        <v>Can your solution's AI features be disabled by tenant and/or user?*</v>
      </c>
      <c r="D306" s="282" t="str">
        <f>VLOOKUP($A306,Questions!$A$3:$L$333,11,0)&amp;""</f>
        <v/>
      </c>
      <c r="E306" s="282" t="str">
        <f>VLOOKUP($A306,Questions!$A$3:$L$333,12,0)&amp;""</f>
        <v>AI</v>
      </c>
      <c r="F306" s="282" t="str">
        <f>VLOOKUP($A306,'Institution Evaluation'!$A$56:$K$346,3,0)&amp;""</f>
        <v>No</v>
      </c>
      <c r="G306" s="282" t="str">
        <f>VLOOKUP($A306,'Institution Evaluation'!$A$56:$K$346,7,0)&amp;""</f>
        <v>Yes</v>
      </c>
      <c r="H306" s="282" t="str">
        <f>VLOOKUP($A306,'Institution Evaluation'!$A$56:$K$346,8,0)&amp;""</f>
        <v/>
      </c>
      <c r="I306" s="282" t="str">
        <f>VLOOKUP($A306,'Institution Evaluation'!$A$56:$K$346,9,0)&amp;""</f>
        <v>Critical Importance</v>
      </c>
      <c r="J306" s="282" t="str">
        <f>VLOOKUP($A306,'Institution Evaluation'!$A$56:$K$346,10,0)&amp;""</f>
        <v/>
      </c>
      <c r="K306" s="282">
        <f t="shared" si="2"/>
        <v>20</v>
      </c>
      <c r="L306" s="282">
        <f>IF($E306="Not Scored", "N/A",IF(AND($D306='Auto Responses'!$J$27,$H306=""),"N/A",IF(AND($D306='Auto Responses'!$J$27,$H306='Auto Responses'!$J$7),1,IF(AND($D306='Auto Responses'!$J$27,$H306='Auto Responses'!$J$8),0,IF(OR($F306=$G306,$H306='Auto Responses'!$J$7),1,0)))))</f>
        <v>0</v>
      </c>
      <c r="M306" s="282" t="str">
        <f>VLOOKUP($A306,'Institution Evaluation'!$A$56:$K$346,10,0)&amp;""</f>
        <v/>
      </c>
      <c r="N306" s="282">
        <f t="shared" si="3"/>
        <v>1</v>
      </c>
      <c r="O306" s="282">
        <f t="shared" si="37"/>
        <v>20</v>
      </c>
      <c r="P306" s="282">
        <f t="shared" si="5"/>
        <v>0</v>
      </c>
      <c r="Q306" s="282">
        <f t="shared" si="6"/>
        <v>0</v>
      </c>
      <c r="R306" s="282">
        <f t="shared" si="10"/>
        <v>0</v>
      </c>
      <c r="S306" s="282">
        <f t="shared" si="7"/>
        <v>0</v>
      </c>
      <c r="T306" s="282">
        <f t="shared" si="8"/>
        <v>1</v>
      </c>
      <c r="U306" s="282">
        <f t="shared" si="11"/>
        <v>74</v>
      </c>
      <c r="V306" s="282">
        <f t="shared" si="9"/>
        <v>74</v>
      </c>
      <c r="W306" s="61"/>
      <c r="X306" s="61"/>
      <c r="Y306" s="61"/>
      <c r="Z306" s="61"/>
    </row>
    <row r="307" ht="15.75" customHeight="1">
      <c r="A307" s="282" t="str">
        <f>Questions!$A307</f>
        <v>AIGN-03</v>
      </c>
      <c r="B307" s="282" t="str">
        <f t="shared" si="1"/>
        <v>AIGN</v>
      </c>
      <c r="C307" s="282" t="str">
        <f>VLOOKUP($A307,Questions!$A$3:$L$333,2,0)&amp;""</f>
        <v>Have your staff completed responsible AI training?*</v>
      </c>
      <c r="D307" s="282" t="str">
        <f>VLOOKUP($A307,Questions!$A$3:$L$333,11,0)&amp;""</f>
        <v/>
      </c>
      <c r="E307" s="282" t="str">
        <f>VLOOKUP($A307,Questions!$A$3:$L$333,12,0)&amp;""</f>
        <v>AI</v>
      </c>
      <c r="F307" s="282" t="str">
        <f>VLOOKUP($A307,'Institution Evaluation'!$A$56:$K$346,3,0)&amp;""</f>
        <v>Yes</v>
      </c>
      <c r="G307" s="282" t="str">
        <f>VLOOKUP($A307,'Institution Evaluation'!$A$56:$K$346,7,0)&amp;""</f>
        <v>Yes</v>
      </c>
      <c r="H307" s="282" t="str">
        <f>VLOOKUP($A307,'Institution Evaluation'!$A$56:$K$346,8,0)&amp;""</f>
        <v/>
      </c>
      <c r="I307" s="282" t="str">
        <f>VLOOKUP($A307,'Institution Evaluation'!$A$56:$K$346,9,0)&amp;""</f>
        <v>Critical Importance</v>
      </c>
      <c r="J307" s="282" t="str">
        <f>VLOOKUP($A307,'Institution Evaluation'!$A$56:$K$346,10,0)&amp;""</f>
        <v/>
      </c>
      <c r="K307" s="282">
        <f t="shared" si="2"/>
        <v>20</v>
      </c>
      <c r="L307" s="282">
        <f>IF($E307="Not Scored", "N/A",IF(AND($D307='Auto Responses'!$J$27,$H307=""),"N/A",IF(AND($D307='Auto Responses'!$J$27,$H307='Auto Responses'!$J$7),1,IF(AND($D307='Auto Responses'!$J$27,$H307='Auto Responses'!$J$8),0,IF(OR($F307=$G307,$H307='Auto Responses'!$J$7),1,0)))))</f>
        <v>1</v>
      </c>
      <c r="M307" s="282" t="str">
        <f>VLOOKUP($A307,'Institution Evaluation'!$A$56:$K$346,10,0)&amp;""</f>
        <v/>
      </c>
      <c r="N307" s="282">
        <f t="shared" si="3"/>
        <v>1</v>
      </c>
      <c r="O307" s="282">
        <f t="shared" si="37"/>
        <v>20</v>
      </c>
      <c r="P307" s="282">
        <f t="shared" si="5"/>
        <v>20</v>
      </c>
      <c r="Q307" s="282">
        <f t="shared" si="6"/>
        <v>0</v>
      </c>
      <c r="R307" s="282">
        <f t="shared" si="10"/>
        <v>0</v>
      </c>
      <c r="S307" s="282">
        <f t="shared" si="7"/>
        <v>0</v>
      </c>
      <c r="T307" s="282">
        <f t="shared" si="8"/>
        <v>1</v>
      </c>
      <c r="U307" s="282">
        <f t="shared" si="11"/>
        <v>75</v>
      </c>
      <c r="V307" s="282">
        <f t="shared" si="9"/>
        <v>75</v>
      </c>
      <c r="W307" s="61"/>
      <c r="X307" s="61"/>
      <c r="Y307" s="61"/>
      <c r="Z307" s="61"/>
    </row>
    <row r="308" ht="15.75" customHeight="1">
      <c r="A308" s="282" t="str">
        <f>Questions!$A308</f>
        <v>AIGN-04</v>
      </c>
      <c r="B308" s="282" t="str">
        <f t="shared" si="1"/>
        <v>AIGN</v>
      </c>
      <c r="C308" s="282" t="str">
        <f>VLOOKUP($A308,Questions!$A$3:$L$333,2,0)&amp;""</f>
        <v>Please describe the capabilities of your solution's AI features.</v>
      </c>
      <c r="D308" s="282" t="str">
        <f>VLOOKUP($A308,Questions!$A$3:$L$333,11,0)&amp;""</f>
        <v/>
      </c>
      <c r="E308" s="282" t="str">
        <f>VLOOKUP($A308,Questions!$A$3:$L$333,12,0)&amp;""</f>
        <v>Not scored</v>
      </c>
      <c r="F308" s="282" t="str">
        <f>VLOOKUP($A308,'Institution Evaluation'!$A$56:$K$346,3,0)&amp;""</f>
        <v>See Additional Information</v>
      </c>
      <c r="G308" s="282" t="str">
        <f>VLOOKUP($A308,'Institution Evaluation'!$A$56:$K$346,7,0)&amp;""</f>
        <v>Not scored</v>
      </c>
      <c r="H308" s="282" t="str">
        <f>VLOOKUP($A308,'Institution Evaluation'!$A$56:$K$346,8,0)&amp;""</f>
        <v/>
      </c>
      <c r="I308" s="282" t="str">
        <f>VLOOKUP($A308,'Institution Evaluation'!$A$56:$K$346,9,0)&amp;""</f>
        <v/>
      </c>
      <c r="J308" s="282" t="str">
        <f>VLOOKUP($A308,'Institution Evaluation'!$A$56:$K$346,10,0)&amp;""</f>
        <v/>
      </c>
      <c r="K308" s="282">
        <f t="shared" si="2"/>
        <v>10</v>
      </c>
      <c r="L308" s="282" t="str">
        <f>IF($E308="Not Scored", "N/A",IF(AND($D308='Auto Responses'!$J$27,$H308=""),"N/A",IF(AND($D308='Auto Responses'!$J$27,$H308='Auto Responses'!$J$7),1,IF(AND($D308='Auto Responses'!$J$27,$H308='Auto Responses'!$J$8),0,IF(OR($F308=$G308,$H308='Auto Responses'!$J$7),1,0)))))</f>
        <v>N/A</v>
      </c>
      <c r="M308" s="282" t="str">
        <f>VLOOKUP($A308,'Institution Evaluation'!$A$56:$K$346,10,0)&amp;""</f>
        <v/>
      </c>
      <c r="N308" s="282">
        <f t="shared" si="3"/>
        <v>0</v>
      </c>
      <c r="O308" s="282" t="str">
        <f t="shared" si="37"/>
        <v>N/A</v>
      </c>
      <c r="P308" s="282" t="str">
        <f t="shared" si="5"/>
        <v>N/A</v>
      </c>
      <c r="Q308" s="282">
        <f t="shared" si="6"/>
        <v>0</v>
      </c>
      <c r="R308" s="282">
        <f t="shared" si="10"/>
        <v>0</v>
      </c>
      <c r="S308" s="282">
        <f t="shared" si="7"/>
        <v>0</v>
      </c>
      <c r="T308" s="282">
        <f t="shared" si="8"/>
        <v>0</v>
      </c>
      <c r="U308" s="282">
        <f t="shared" si="11"/>
        <v>75</v>
      </c>
      <c r="V308" s="282">
        <f t="shared" si="9"/>
        <v>0</v>
      </c>
      <c r="W308" s="61"/>
      <c r="X308" s="61"/>
      <c r="Y308" s="61"/>
      <c r="Z308" s="61"/>
    </row>
    <row r="309" ht="15.75" customHeight="1">
      <c r="A309" s="282" t="str">
        <f>Questions!$A309</f>
        <v>AIGN-05</v>
      </c>
      <c r="B309" s="282" t="str">
        <f t="shared" si="1"/>
        <v>AIGN</v>
      </c>
      <c r="C309" s="282" t="str">
        <f>VLOOKUP($A309,Questions!$A$3:$L$333,2,0)&amp;""</f>
        <v>Does your solution support business rules to protect sensitive data from being ingested by the AI model?</v>
      </c>
      <c r="D309" s="282" t="str">
        <f>VLOOKUP($A309,Questions!$A$3:$L$333,11,0)&amp;""</f>
        <v/>
      </c>
      <c r="E309" s="282" t="str">
        <f>VLOOKUP($A309,Questions!$A$3:$L$333,12,0)&amp;""</f>
        <v>AI</v>
      </c>
      <c r="F309" s="282" t="str">
        <f>VLOOKUP($A309,'Institution Evaluation'!$A$56:$K$346,3,0)&amp;""</f>
        <v>Yes</v>
      </c>
      <c r="G309" s="282" t="str">
        <f>VLOOKUP($A309,'Institution Evaluation'!$A$56:$K$346,7,0)&amp;""</f>
        <v>Yes</v>
      </c>
      <c r="H309" s="282" t="str">
        <f>VLOOKUP($A309,'Institution Evaluation'!$A$56:$K$346,8,0)&amp;""</f>
        <v/>
      </c>
      <c r="I309" s="282" t="str">
        <f>VLOOKUP($A309,'Institution Evaluation'!$A$56:$K$346,9,0)&amp;""</f>
        <v>Standard Importance</v>
      </c>
      <c r="J309" s="282" t="str">
        <f>VLOOKUP($A309,'Institution Evaluation'!$A$56:$K$346,10,0)&amp;""</f>
        <v/>
      </c>
      <c r="K309" s="282">
        <f t="shared" si="2"/>
        <v>10</v>
      </c>
      <c r="L309" s="282">
        <f>IF($E309="Not Scored", "N/A",IF(AND($D309='Auto Responses'!$J$27,$H309=""),"N/A",IF(AND($D309='Auto Responses'!$J$27,$H309='Auto Responses'!$J$7),1,IF(AND($D309='Auto Responses'!$J$27,$H309='Auto Responses'!$J$8),0,IF(OR($F309=$G309,$H309='Auto Responses'!$J$7),1,0)))))</f>
        <v>1</v>
      </c>
      <c r="M309" s="282" t="str">
        <f>VLOOKUP($A309,'Institution Evaluation'!$A$56:$K$346,10,0)&amp;""</f>
        <v/>
      </c>
      <c r="N309" s="282">
        <f t="shared" si="3"/>
        <v>0</v>
      </c>
      <c r="O309" s="282">
        <f t="shared" si="37"/>
        <v>10</v>
      </c>
      <c r="P309" s="282">
        <f t="shared" si="5"/>
        <v>10</v>
      </c>
      <c r="Q309" s="282">
        <f t="shared" si="6"/>
        <v>0</v>
      </c>
      <c r="R309" s="282">
        <f t="shared" si="10"/>
        <v>0</v>
      </c>
      <c r="S309" s="282">
        <f t="shared" si="7"/>
        <v>0</v>
      </c>
      <c r="T309" s="282">
        <f t="shared" si="8"/>
        <v>0</v>
      </c>
      <c r="U309" s="282">
        <f t="shared" si="11"/>
        <v>75</v>
      </c>
      <c r="V309" s="282">
        <f t="shared" si="9"/>
        <v>0</v>
      </c>
      <c r="W309" s="61"/>
      <c r="X309" s="61"/>
      <c r="Y309" s="61"/>
      <c r="Z309" s="61"/>
    </row>
    <row r="310" ht="15.75" customHeight="1">
      <c r="A310" s="282" t="str">
        <f>Questions!$A310</f>
        <v>AIPL-01</v>
      </c>
      <c r="B310" s="282" t="str">
        <f t="shared" si="1"/>
        <v>AIPL</v>
      </c>
      <c r="C310" s="282" t="str">
        <f>VLOOKUP($A310,Questions!$A$3:$L$333,2,0)&amp;""</f>
        <v>Are your AI developer's policies, processes, procedures, and practices across the organization related to the mapping, measuring, and managing of AI risks conspicuously posted, unambiguous, and implemented effectively?*</v>
      </c>
      <c r="D310" s="282" t="str">
        <f>VLOOKUP($A310,Questions!$A$3:$L$333,11,0)&amp;""</f>
        <v/>
      </c>
      <c r="E310" s="282" t="str">
        <f>VLOOKUP($A310,Questions!$A$3:$L$333,12,0)&amp;""</f>
        <v>AI</v>
      </c>
      <c r="F310" s="282" t="str">
        <f>VLOOKUP($A310,'Institution Evaluation'!$A$56:$K$346,3,0)&amp;""</f>
        <v>Yes</v>
      </c>
      <c r="G310" s="282" t="str">
        <f>VLOOKUP($A310,'Institution Evaluation'!$A$56:$K$346,7,0)&amp;""</f>
        <v>Yes</v>
      </c>
      <c r="H310" s="282" t="str">
        <f>VLOOKUP($A310,'Institution Evaluation'!$A$56:$K$346,8,0)&amp;""</f>
        <v/>
      </c>
      <c r="I310" s="282" t="str">
        <f>VLOOKUP($A310,'Institution Evaluation'!$A$56:$K$346,9,0)&amp;""</f>
        <v>Critical Importance</v>
      </c>
      <c r="J310" s="282" t="str">
        <f>VLOOKUP($A310,'Institution Evaluation'!$A$56:$K$346,10,0)&amp;""</f>
        <v/>
      </c>
      <c r="K310" s="282">
        <f t="shared" si="2"/>
        <v>20</v>
      </c>
      <c r="L310" s="282">
        <f>IF($E310="Not Scored", "N/A",IF(AND($D310='Auto Responses'!$J$27,$H310=""),"N/A",IF(AND($D310='Auto Responses'!$J$27,$H310='Auto Responses'!$J$7),1,IF(AND($D310='Auto Responses'!$J$27,$H310='Auto Responses'!$J$8),0,IF(OR($F310=$G310,$H310='Auto Responses'!$J$7),1,0)))))</f>
        <v>1</v>
      </c>
      <c r="M310" s="282" t="str">
        <f>VLOOKUP($A310,'Institution Evaluation'!$A$56:$K$346,10,0)&amp;""</f>
        <v/>
      </c>
      <c r="N310" s="282">
        <f t="shared" si="3"/>
        <v>1</v>
      </c>
      <c r="O310" s="282">
        <f t="shared" si="37"/>
        <v>20</v>
      </c>
      <c r="P310" s="282">
        <f t="shared" si="5"/>
        <v>20</v>
      </c>
      <c r="Q310" s="282">
        <f t="shared" si="6"/>
        <v>0</v>
      </c>
      <c r="R310" s="282">
        <f t="shared" si="10"/>
        <v>0</v>
      </c>
      <c r="S310" s="282">
        <f t="shared" si="7"/>
        <v>0</v>
      </c>
      <c r="T310" s="282">
        <f t="shared" si="8"/>
        <v>1</v>
      </c>
      <c r="U310" s="282">
        <f t="shared" si="11"/>
        <v>76</v>
      </c>
      <c r="V310" s="282">
        <f t="shared" si="9"/>
        <v>76</v>
      </c>
      <c r="W310" s="61"/>
      <c r="X310" s="61"/>
      <c r="Y310" s="61"/>
      <c r="Z310" s="61"/>
    </row>
    <row r="311" ht="15.75" customHeight="1">
      <c r="A311" s="282" t="str">
        <f>Questions!$A311</f>
        <v>AIPL-02</v>
      </c>
      <c r="B311" s="282" t="str">
        <f t="shared" si="1"/>
        <v>AIPL</v>
      </c>
      <c r="C311" s="282" t="str">
        <f>VLOOKUP($A311,Questions!$A$3:$L$333,2,0)&amp;""</f>
        <v>Have you identified and measured AI risks?*</v>
      </c>
      <c r="D311" s="282" t="str">
        <f>VLOOKUP($A311,Questions!$A$3:$L$333,11,0)&amp;""</f>
        <v/>
      </c>
      <c r="E311" s="282" t="str">
        <f>VLOOKUP($A311,Questions!$A$3:$L$333,12,0)&amp;""</f>
        <v>AI</v>
      </c>
      <c r="F311" s="282" t="str">
        <f>VLOOKUP($A311,'Institution Evaluation'!$A$56:$K$346,3,0)&amp;""</f>
        <v>Yes</v>
      </c>
      <c r="G311" s="282" t="str">
        <f>VLOOKUP($A311,'Institution Evaluation'!$A$56:$K$346,7,0)&amp;""</f>
        <v>Yes</v>
      </c>
      <c r="H311" s="282" t="str">
        <f>VLOOKUP($A311,'Institution Evaluation'!$A$56:$K$346,8,0)&amp;""</f>
        <v/>
      </c>
      <c r="I311" s="282" t="str">
        <f>VLOOKUP($A311,'Institution Evaluation'!$A$56:$K$346,9,0)&amp;""</f>
        <v>Critical Importance</v>
      </c>
      <c r="J311" s="282" t="str">
        <f>VLOOKUP($A311,'Institution Evaluation'!$A$56:$K$346,10,0)&amp;""</f>
        <v/>
      </c>
      <c r="K311" s="282">
        <f t="shared" si="2"/>
        <v>20</v>
      </c>
      <c r="L311" s="282">
        <f>IF($E311="Not Scored", "N/A",IF(AND($D311='Auto Responses'!$J$27,$H311=""),"N/A",IF(AND($D311='Auto Responses'!$J$27,$H311='Auto Responses'!$J$7),1,IF(AND($D311='Auto Responses'!$J$27,$H311='Auto Responses'!$J$8),0,IF(OR($F311=$G311,$H311='Auto Responses'!$J$7),1,0)))))</f>
        <v>1</v>
      </c>
      <c r="M311" s="282" t="str">
        <f>VLOOKUP($A311,'Institution Evaluation'!$A$56:$K$346,10,0)&amp;""</f>
        <v/>
      </c>
      <c r="N311" s="282">
        <f t="shared" si="3"/>
        <v>1</v>
      </c>
      <c r="O311" s="282">
        <f t="shared" si="37"/>
        <v>20</v>
      </c>
      <c r="P311" s="282">
        <f t="shared" si="5"/>
        <v>20</v>
      </c>
      <c r="Q311" s="282">
        <f t="shared" si="6"/>
        <v>0</v>
      </c>
      <c r="R311" s="282">
        <f t="shared" si="10"/>
        <v>0</v>
      </c>
      <c r="S311" s="282">
        <f t="shared" si="7"/>
        <v>0</v>
      </c>
      <c r="T311" s="282">
        <f t="shared" si="8"/>
        <v>1</v>
      </c>
      <c r="U311" s="282">
        <f t="shared" si="11"/>
        <v>77</v>
      </c>
      <c r="V311" s="282">
        <f t="shared" si="9"/>
        <v>77</v>
      </c>
      <c r="W311" s="61"/>
      <c r="X311" s="61"/>
      <c r="Y311" s="61"/>
      <c r="Z311" s="61"/>
    </row>
    <row r="312" ht="15.75" customHeight="1">
      <c r="A312" s="282" t="str">
        <f>Questions!$A312</f>
        <v>AIPL-03</v>
      </c>
      <c r="B312" s="282" t="str">
        <f t="shared" si="1"/>
        <v>AIPL</v>
      </c>
      <c r="C312" s="282" t="str">
        <f>VLOOKUP($A312,Questions!$A$3:$L$333,2,0)&amp;""</f>
        <v>In the event of an incident, can your solution's AI features be disabled in a timely manner?*</v>
      </c>
      <c r="D312" s="282" t="str">
        <f>VLOOKUP($A312,Questions!$A$3:$L$333,11,0)&amp;""</f>
        <v/>
      </c>
      <c r="E312" s="282" t="str">
        <f>VLOOKUP($A312,Questions!$A$3:$L$333,12,0)&amp;""</f>
        <v>AI</v>
      </c>
      <c r="F312" s="282" t="str">
        <f>VLOOKUP($A312,'Institution Evaluation'!$A$56:$K$346,3,0)&amp;""</f>
        <v>No</v>
      </c>
      <c r="G312" s="282" t="str">
        <f>VLOOKUP($A312,'Institution Evaluation'!$A$56:$K$346,7,0)&amp;""</f>
        <v>Yes</v>
      </c>
      <c r="H312" s="282" t="str">
        <f>VLOOKUP($A312,'Institution Evaluation'!$A$56:$K$346,8,0)&amp;""</f>
        <v/>
      </c>
      <c r="I312" s="282" t="str">
        <f>VLOOKUP($A312,'Institution Evaluation'!$A$56:$K$346,9,0)&amp;""</f>
        <v>Critical Importance</v>
      </c>
      <c r="J312" s="282" t="str">
        <f>VLOOKUP($A312,'Institution Evaluation'!$A$56:$K$346,10,0)&amp;""</f>
        <v/>
      </c>
      <c r="K312" s="282">
        <f t="shared" si="2"/>
        <v>20</v>
      </c>
      <c r="L312" s="282">
        <f>IF($E312="Not Scored", "N/A",IF(AND($D312='Auto Responses'!$J$27,$H312=""),"N/A",IF(AND($D312='Auto Responses'!$J$27,$H312='Auto Responses'!$J$7),1,IF(AND($D312='Auto Responses'!$J$27,$H312='Auto Responses'!$J$8),0,IF(OR($F312=$G312,$H312='Auto Responses'!$J$7),1,0)))))</f>
        <v>0</v>
      </c>
      <c r="M312" s="282" t="str">
        <f>VLOOKUP($A312,'Institution Evaluation'!$A$56:$K$346,10,0)&amp;""</f>
        <v/>
      </c>
      <c r="N312" s="282">
        <f t="shared" si="3"/>
        <v>1</v>
      </c>
      <c r="O312" s="282">
        <f t="shared" si="37"/>
        <v>20</v>
      </c>
      <c r="P312" s="282">
        <f t="shared" si="5"/>
        <v>0</v>
      </c>
      <c r="Q312" s="282">
        <f t="shared" si="6"/>
        <v>0</v>
      </c>
      <c r="R312" s="282">
        <f t="shared" si="10"/>
        <v>0</v>
      </c>
      <c r="S312" s="282">
        <f t="shared" si="7"/>
        <v>0</v>
      </c>
      <c r="T312" s="282">
        <f t="shared" si="8"/>
        <v>1</v>
      </c>
      <c r="U312" s="282">
        <f t="shared" si="11"/>
        <v>78</v>
      </c>
      <c r="V312" s="282">
        <f t="shared" si="9"/>
        <v>78</v>
      </c>
      <c r="W312" s="61"/>
      <c r="X312" s="61"/>
      <c r="Y312" s="61"/>
      <c r="Z312" s="61"/>
    </row>
    <row r="313" ht="15.75" customHeight="1">
      <c r="A313" s="282" t="str">
        <f>Questions!$A313</f>
        <v>AIPL-04</v>
      </c>
      <c r="B313" s="282" t="str">
        <f t="shared" si="1"/>
        <v>AIPL</v>
      </c>
      <c r="C313" s="282" t="str">
        <f>VLOOKUP($A313,Questions!$A$3:$L$333,2,0)&amp;""</f>
        <v>If disabled because of an incident, can your solution's AI features be re-enabled in a timely manner?*</v>
      </c>
      <c r="D313" s="282" t="str">
        <f>VLOOKUP($A313,Questions!$A$3:$L$333,11,0)&amp;""</f>
        <v/>
      </c>
      <c r="E313" s="282" t="str">
        <f>VLOOKUP($A313,Questions!$A$3:$L$333,12,0)&amp;""</f>
        <v>AI</v>
      </c>
      <c r="F313" s="282" t="str">
        <f>VLOOKUP($A313,'Institution Evaluation'!$A$56:$K$346,3,0)&amp;""</f>
        <v>N/A</v>
      </c>
      <c r="G313" s="282" t="str">
        <f>VLOOKUP($A313,'Institution Evaluation'!$A$56:$K$346,7,0)&amp;""</f>
        <v>Yes</v>
      </c>
      <c r="H313" s="282" t="str">
        <f>VLOOKUP($A313,'Institution Evaluation'!$A$56:$K$346,8,0)&amp;""</f>
        <v/>
      </c>
      <c r="I313" s="282" t="str">
        <f>VLOOKUP($A313,'Institution Evaluation'!$A$56:$K$346,9,0)&amp;""</f>
        <v>Critical Importance</v>
      </c>
      <c r="J313" s="282" t="str">
        <f>VLOOKUP($A313,'Institution Evaluation'!$A$56:$K$346,10,0)&amp;""</f>
        <v/>
      </c>
      <c r="K313" s="282">
        <f t="shared" si="2"/>
        <v>20</v>
      </c>
      <c r="L313" s="282">
        <f>IF($E313="Not Scored", "N/A",IF(AND($D313='Auto Responses'!$J$27,$H313=""),"N/A",IF(AND($D313='Auto Responses'!$J$27,$H313='Auto Responses'!$J$7),1,IF(AND($D313='Auto Responses'!$J$27,$H313='Auto Responses'!$J$8),0,IF(OR($F313=$G313,$H313='Auto Responses'!$J$7),1,0)))))</f>
        <v>0</v>
      </c>
      <c r="M313" s="282" t="str">
        <f>VLOOKUP($A313,'Institution Evaluation'!$A$56:$K$346,10,0)&amp;""</f>
        <v/>
      </c>
      <c r="N313" s="282">
        <f t="shared" si="3"/>
        <v>1</v>
      </c>
      <c r="O313" s="282" t="str">
        <f>IF(OR($F$20="No",$E313="Not Scored",$F313="N/A"),"N/A",IF($J313="",$K313,IF($J313="Minor Importance",5,IF($J313="Standard Importance",10,IF($J313="Critical Importance",20,0)))))</f>
        <v>N/A</v>
      </c>
      <c r="P313" s="282" t="str">
        <f t="shared" si="5"/>
        <v>N/A</v>
      </c>
      <c r="Q313" s="282">
        <f t="shared" si="6"/>
        <v>0</v>
      </c>
      <c r="R313" s="282">
        <f t="shared" si="10"/>
        <v>0</v>
      </c>
      <c r="S313" s="282">
        <f t="shared" si="7"/>
        <v>0</v>
      </c>
      <c r="T313" s="282">
        <f t="shared" si="8"/>
        <v>1</v>
      </c>
      <c r="U313" s="282">
        <f t="shared" si="11"/>
        <v>79</v>
      </c>
      <c r="V313" s="282">
        <f t="shared" si="9"/>
        <v>79</v>
      </c>
      <c r="W313" s="61"/>
      <c r="X313" s="61"/>
      <c r="Y313" s="61"/>
      <c r="Z313" s="61"/>
    </row>
    <row r="314" ht="15.75" customHeight="1">
      <c r="A314" s="282" t="str">
        <f>Questions!$A314</f>
        <v>AIPL-05</v>
      </c>
      <c r="B314" s="282" t="str">
        <f t="shared" si="1"/>
        <v>AIPL</v>
      </c>
      <c r="C314" s="282" t="str">
        <f>VLOOKUP($A314,Questions!$A$3:$L$333,2,0)&amp;""</f>
        <v>Do you have documented technical and procedural processes to address potential negative impacts of AI as described by the AI Risk Management Framework (RMF)?</v>
      </c>
      <c r="D314" s="282" t="str">
        <f>VLOOKUP($A314,Questions!$A$3:$L$333,11,0)&amp;""</f>
        <v/>
      </c>
      <c r="E314" s="282" t="str">
        <f>VLOOKUP($A314,Questions!$A$3:$L$333,12,0)&amp;""</f>
        <v>AI</v>
      </c>
      <c r="F314" s="282" t="str">
        <f>VLOOKUP($A314,'Institution Evaluation'!$A$56:$K$346,3,0)&amp;""</f>
        <v>Yes</v>
      </c>
      <c r="G314" s="282" t="str">
        <f>VLOOKUP($A314,'Institution Evaluation'!$A$56:$K$346,7,0)&amp;""</f>
        <v>Yes</v>
      </c>
      <c r="H314" s="282" t="str">
        <f>VLOOKUP($A314,'Institution Evaluation'!$A$56:$K$346,8,0)&amp;""</f>
        <v/>
      </c>
      <c r="I314" s="282" t="str">
        <f>VLOOKUP($A314,'Institution Evaluation'!$A$56:$K$346,9,0)&amp;""</f>
        <v>Minor Importance</v>
      </c>
      <c r="J314" s="282" t="str">
        <f>VLOOKUP($A314,'Institution Evaluation'!$A$56:$K$346,10,0)&amp;""</f>
        <v/>
      </c>
      <c r="K314" s="282">
        <f t="shared" si="2"/>
        <v>5</v>
      </c>
      <c r="L314" s="282">
        <f>IF($E314="Not Scored", "N/A",IF(AND($D314='Auto Responses'!$J$27,$H314=""),"N/A",IF(AND($D314='Auto Responses'!$J$27,$H314='Auto Responses'!$J$7),1,IF(AND($D314='Auto Responses'!$J$27,$H314='Auto Responses'!$J$8),0,IF(OR($F314=$G314,$H314='Auto Responses'!$J$7),1,0)))))</f>
        <v>1</v>
      </c>
      <c r="M314" s="282" t="str">
        <f>VLOOKUP($A314,'Institution Evaluation'!$A$56:$K$346,10,0)&amp;""</f>
        <v/>
      </c>
      <c r="N314" s="282">
        <f t="shared" si="3"/>
        <v>0</v>
      </c>
      <c r="O314" s="282">
        <f t="shared" ref="O314:O319" si="38">IF(OR($F$20="No",$E314="Not Scored"),"N/A",IF($J314="",$K314,IF($J314="Minor Importance",5,IF($J314="Standard Importance",10,IF($J314="Critical Importance",20,0)))))</f>
        <v>5</v>
      </c>
      <c r="P314" s="282">
        <f t="shared" si="5"/>
        <v>5</v>
      </c>
      <c r="Q314" s="282">
        <f t="shared" si="6"/>
        <v>0</v>
      </c>
      <c r="R314" s="282">
        <f t="shared" si="10"/>
        <v>0</v>
      </c>
      <c r="S314" s="282">
        <f t="shared" si="7"/>
        <v>0</v>
      </c>
      <c r="T314" s="282">
        <f t="shared" si="8"/>
        <v>0</v>
      </c>
      <c r="U314" s="282">
        <f t="shared" si="11"/>
        <v>79</v>
      </c>
      <c r="V314" s="282">
        <f t="shared" si="9"/>
        <v>0</v>
      </c>
      <c r="W314" s="61"/>
      <c r="X314" s="61"/>
      <c r="Y314" s="61"/>
      <c r="Z314" s="61"/>
    </row>
    <row r="315" ht="15.75" customHeight="1">
      <c r="A315" s="282" t="str">
        <f>Questions!$A315</f>
        <v>AISC-01</v>
      </c>
      <c r="B315" s="282" t="str">
        <f t="shared" si="1"/>
        <v>AISC</v>
      </c>
      <c r="C315" s="282" t="str">
        <f>VLOOKUP($A315,Questions!$A$3:$L$333,2,0)&amp;""</f>
        <v>If sensitive data is introduced to your solution's AI model, can the data be removed from the AI model by request?*</v>
      </c>
      <c r="D315" s="282" t="str">
        <f>VLOOKUP($A315,Questions!$A$3:$L$333,11,0)&amp;""</f>
        <v/>
      </c>
      <c r="E315" s="282" t="str">
        <f>VLOOKUP($A315,Questions!$A$3:$L$333,12,0)&amp;""</f>
        <v>AI</v>
      </c>
      <c r="F315" s="282" t="str">
        <f>VLOOKUP($A315,'Institution Evaluation'!$A$56:$K$346,3,0)&amp;""</f>
        <v>N/A</v>
      </c>
      <c r="G315" s="282" t="str">
        <f>VLOOKUP($A315,'Institution Evaluation'!$A$56:$K$346,7,0)&amp;""</f>
        <v>Yes</v>
      </c>
      <c r="H315" s="282" t="str">
        <f>VLOOKUP($A315,'Institution Evaluation'!$A$56:$K$346,8,0)&amp;""</f>
        <v/>
      </c>
      <c r="I315" s="282" t="str">
        <f>VLOOKUP($A315,'Institution Evaluation'!$A$56:$K$346,9,0)&amp;""</f>
        <v>Critical Importance</v>
      </c>
      <c r="J315" s="282" t="str">
        <f>VLOOKUP($A315,'Institution Evaluation'!$A$56:$K$346,10,0)&amp;""</f>
        <v/>
      </c>
      <c r="K315" s="282">
        <f t="shared" si="2"/>
        <v>20</v>
      </c>
      <c r="L315" s="282">
        <f>IF($E315="Not Scored", "N/A",IF(AND($D315='Auto Responses'!$J$27,$H315=""),"N/A",IF(AND($D315='Auto Responses'!$J$27,$H315='Auto Responses'!$J$7),1,IF(AND($D315='Auto Responses'!$J$27,$H315='Auto Responses'!$J$8),0,IF(OR($F315=$G315,$H315='Auto Responses'!$J$7),1,0)))))</f>
        <v>0</v>
      </c>
      <c r="M315" s="282" t="str">
        <f>VLOOKUP($A315,'Institution Evaluation'!$A$56:$K$346,10,0)&amp;""</f>
        <v/>
      </c>
      <c r="N315" s="282">
        <f t="shared" si="3"/>
        <v>1</v>
      </c>
      <c r="O315" s="282">
        <f t="shared" si="38"/>
        <v>20</v>
      </c>
      <c r="P315" s="282">
        <f t="shared" si="5"/>
        <v>0</v>
      </c>
      <c r="Q315" s="282">
        <f t="shared" si="6"/>
        <v>0</v>
      </c>
      <c r="R315" s="282">
        <f t="shared" si="10"/>
        <v>0</v>
      </c>
      <c r="S315" s="282">
        <f t="shared" si="7"/>
        <v>0</v>
      </c>
      <c r="T315" s="282">
        <f t="shared" si="8"/>
        <v>1</v>
      </c>
      <c r="U315" s="282">
        <f t="shared" si="11"/>
        <v>80</v>
      </c>
      <c r="V315" s="282">
        <f t="shared" si="9"/>
        <v>80</v>
      </c>
      <c r="W315" s="61"/>
      <c r="X315" s="61"/>
      <c r="Y315" s="61"/>
      <c r="Z315" s="61"/>
    </row>
    <row r="316" ht="15.75" customHeight="1">
      <c r="A316" s="282" t="str">
        <f>Questions!$A316</f>
        <v>AISC-02</v>
      </c>
      <c r="B316" s="282" t="str">
        <f t="shared" si="1"/>
        <v>AISC</v>
      </c>
      <c r="C316" s="282" t="str">
        <f>VLOOKUP($A316,Questions!$A$3:$L$333,2,0)&amp;""</f>
        <v>Is user input data used to influence your solution's AI model?*</v>
      </c>
      <c r="D316" s="282" t="str">
        <f>VLOOKUP($A316,Questions!$A$3:$L$333,11,0)&amp;""</f>
        <v/>
      </c>
      <c r="E316" s="282" t="str">
        <f>VLOOKUP($A316,Questions!$A$3:$L$333,12,0)&amp;""</f>
        <v>AI</v>
      </c>
      <c r="F316" s="282" t="str">
        <f>VLOOKUP($A316,'Institution Evaluation'!$A$56:$K$346,3,0)&amp;""</f>
        <v>No</v>
      </c>
      <c r="G316" s="282" t="str">
        <f>VLOOKUP($A316,'Institution Evaluation'!$A$56:$K$346,7,0)&amp;""</f>
        <v>No</v>
      </c>
      <c r="H316" s="282" t="str">
        <f>VLOOKUP($A316,'Institution Evaluation'!$A$56:$K$346,8,0)&amp;""</f>
        <v/>
      </c>
      <c r="I316" s="282" t="str">
        <f>VLOOKUP($A316,'Institution Evaluation'!$A$56:$K$346,9,0)&amp;""</f>
        <v>Critical Importance</v>
      </c>
      <c r="J316" s="282" t="str">
        <f>VLOOKUP($A316,'Institution Evaluation'!$A$56:$K$346,10,0)&amp;""</f>
        <v/>
      </c>
      <c r="K316" s="282">
        <f t="shared" si="2"/>
        <v>20</v>
      </c>
      <c r="L316" s="282">
        <f>IF($E316="Not Scored", "N/A",IF(AND($D316='Auto Responses'!$J$27,$H316=""),"N/A",IF(AND($D316='Auto Responses'!$J$27,$H316='Auto Responses'!$J$7),1,IF(AND($D316='Auto Responses'!$J$27,$H316='Auto Responses'!$J$8),0,IF(OR($F316=$G316,$H316='Auto Responses'!$J$7),1,0)))))</f>
        <v>1</v>
      </c>
      <c r="M316" s="282" t="str">
        <f>VLOOKUP($A316,'Institution Evaluation'!$A$56:$K$346,10,0)&amp;""</f>
        <v/>
      </c>
      <c r="N316" s="282">
        <f t="shared" si="3"/>
        <v>1</v>
      </c>
      <c r="O316" s="282">
        <f t="shared" si="38"/>
        <v>20</v>
      </c>
      <c r="P316" s="282">
        <f t="shared" si="5"/>
        <v>20</v>
      </c>
      <c r="Q316" s="282">
        <f t="shared" si="6"/>
        <v>0</v>
      </c>
      <c r="R316" s="282">
        <f t="shared" si="10"/>
        <v>0</v>
      </c>
      <c r="S316" s="282">
        <f t="shared" si="7"/>
        <v>0</v>
      </c>
      <c r="T316" s="282">
        <f t="shared" si="8"/>
        <v>1</v>
      </c>
      <c r="U316" s="282">
        <f t="shared" si="11"/>
        <v>81</v>
      </c>
      <c r="V316" s="282">
        <f t="shared" si="9"/>
        <v>81</v>
      </c>
      <c r="W316" s="61"/>
      <c r="X316" s="61"/>
      <c r="Y316" s="61"/>
      <c r="Z316" s="61"/>
    </row>
    <row r="317" ht="15.75" customHeight="1">
      <c r="A317" s="282" t="str">
        <f>Questions!$A317</f>
        <v>AISC-03</v>
      </c>
      <c r="B317" s="282" t="str">
        <f t="shared" si="1"/>
        <v>AISC</v>
      </c>
      <c r="C317" s="282" t="str">
        <f>VLOOKUP($A317,Questions!$A$3:$L$333,2,0)&amp;""</f>
        <v>Do you provide logging for your solution's AI feature(s) that includes user, date, and action taken?*</v>
      </c>
      <c r="D317" s="282" t="str">
        <f>VLOOKUP($A317,Questions!$A$3:$L$333,11,0)&amp;""</f>
        <v/>
      </c>
      <c r="E317" s="282" t="str">
        <f>VLOOKUP($A317,Questions!$A$3:$L$333,12,0)&amp;""</f>
        <v>AI</v>
      </c>
      <c r="F317" s="282" t="str">
        <f>VLOOKUP($A317,'Institution Evaluation'!$A$56:$K$346,3,0)&amp;""</f>
        <v>Yes</v>
      </c>
      <c r="G317" s="282" t="str">
        <f>VLOOKUP($A317,'Institution Evaluation'!$A$56:$K$346,7,0)&amp;""</f>
        <v>Yes</v>
      </c>
      <c r="H317" s="282" t="str">
        <f>VLOOKUP($A317,'Institution Evaluation'!$A$56:$K$346,8,0)&amp;""</f>
        <v/>
      </c>
      <c r="I317" s="282" t="str">
        <f>VLOOKUP($A317,'Institution Evaluation'!$A$56:$K$346,9,0)&amp;""</f>
        <v>Critical Importance</v>
      </c>
      <c r="J317" s="282" t="str">
        <f>VLOOKUP($A317,'Institution Evaluation'!$A$56:$K$346,10,0)&amp;""</f>
        <v/>
      </c>
      <c r="K317" s="282">
        <f t="shared" si="2"/>
        <v>20</v>
      </c>
      <c r="L317" s="282">
        <f>IF($E317="Not Scored", "N/A",IF(AND($D317='Auto Responses'!$J$27,$H317=""),"N/A",IF(AND($D317='Auto Responses'!$J$27,$H317='Auto Responses'!$J$7),1,IF(AND($D317='Auto Responses'!$J$27,$H317='Auto Responses'!$J$8),0,IF(OR($F317=$G317,$H317='Auto Responses'!$J$7),1,0)))))</f>
        <v>1</v>
      </c>
      <c r="M317" s="282" t="str">
        <f>VLOOKUP($A317,'Institution Evaluation'!$A$56:$K$346,10,0)&amp;""</f>
        <v/>
      </c>
      <c r="N317" s="282">
        <f t="shared" si="3"/>
        <v>1</v>
      </c>
      <c r="O317" s="282">
        <f t="shared" si="38"/>
        <v>20</v>
      </c>
      <c r="P317" s="282">
        <f t="shared" si="5"/>
        <v>20</v>
      </c>
      <c r="Q317" s="282">
        <f t="shared" si="6"/>
        <v>0</v>
      </c>
      <c r="R317" s="282">
        <f t="shared" si="10"/>
        <v>0</v>
      </c>
      <c r="S317" s="282">
        <f t="shared" si="7"/>
        <v>0</v>
      </c>
      <c r="T317" s="282">
        <f t="shared" si="8"/>
        <v>1</v>
      </c>
      <c r="U317" s="282">
        <f t="shared" si="11"/>
        <v>82</v>
      </c>
      <c r="V317" s="282">
        <f t="shared" si="9"/>
        <v>82</v>
      </c>
      <c r="W317" s="61"/>
      <c r="X317" s="61"/>
      <c r="Y317" s="61"/>
      <c r="Z317" s="61"/>
    </row>
    <row r="318" ht="15.75" customHeight="1">
      <c r="A318" s="282" t="str">
        <f>Questions!$A318</f>
        <v>AISC-04</v>
      </c>
      <c r="B318" s="282" t="str">
        <f t="shared" si="1"/>
        <v>AISC</v>
      </c>
      <c r="C318" s="282" t="str">
        <f>VLOOKUP($A318,Questions!$A$3:$L$333,2,0)&amp;""</f>
        <v>Please describe how you validate user inputs.</v>
      </c>
      <c r="D318" s="282" t="str">
        <f>VLOOKUP($A318,Questions!$A$3:$L$333,11,0)&amp;""</f>
        <v/>
      </c>
      <c r="E318" s="282" t="str">
        <f>VLOOKUP($A318,Questions!$A$3:$L$333,12,0)&amp;""</f>
        <v>Not scored</v>
      </c>
      <c r="F318" s="282" t="str">
        <f>VLOOKUP($A318,'Institution Evaluation'!$A$56:$K$346,3,0)&amp;""</f>
        <v>See Additional Information</v>
      </c>
      <c r="G318" s="282" t="str">
        <f>VLOOKUP($A318,'Institution Evaluation'!$A$56:$K$346,7,0)&amp;""</f>
        <v>Not scored</v>
      </c>
      <c r="H318" s="282" t="str">
        <f>VLOOKUP($A318,'Institution Evaluation'!$A$56:$K$346,8,0)&amp;""</f>
        <v/>
      </c>
      <c r="I318" s="282" t="str">
        <f>VLOOKUP($A318,'Institution Evaluation'!$A$56:$K$346,9,0)&amp;""</f>
        <v/>
      </c>
      <c r="J318" s="282" t="str">
        <f>VLOOKUP($A318,'Institution Evaluation'!$A$56:$K$346,10,0)&amp;""</f>
        <v/>
      </c>
      <c r="K318" s="282">
        <f t="shared" si="2"/>
        <v>10</v>
      </c>
      <c r="L318" s="282" t="str">
        <f>IF($E318="Not Scored", "N/A",IF(AND($D318='Auto Responses'!$J$27,$H318=""),"N/A",IF(AND($D318='Auto Responses'!$J$27,$H318='Auto Responses'!$J$7),1,IF(AND($D318='Auto Responses'!$J$27,$H318='Auto Responses'!$J$8),0,IF(OR($F318=$G318,$H318='Auto Responses'!$J$7),1,0)))))</f>
        <v>N/A</v>
      </c>
      <c r="M318" s="282" t="str">
        <f>VLOOKUP($A318,'Institution Evaluation'!$A$56:$K$346,10,0)&amp;""</f>
        <v/>
      </c>
      <c r="N318" s="282">
        <f t="shared" si="3"/>
        <v>0</v>
      </c>
      <c r="O318" s="282" t="str">
        <f t="shared" si="38"/>
        <v>N/A</v>
      </c>
      <c r="P318" s="282" t="str">
        <f t="shared" si="5"/>
        <v>N/A</v>
      </c>
      <c r="Q318" s="282">
        <f t="shared" si="6"/>
        <v>0</v>
      </c>
      <c r="R318" s="282">
        <f t="shared" si="10"/>
        <v>0</v>
      </c>
      <c r="S318" s="282">
        <f t="shared" si="7"/>
        <v>0</v>
      </c>
      <c r="T318" s="282">
        <f t="shared" si="8"/>
        <v>0</v>
      </c>
      <c r="U318" s="282">
        <f t="shared" si="11"/>
        <v>82</v>
      </c>
      <c r="V318" s="282">
        <f t="shared" si="9"/>
        <v>0</v>
      </c>
      <c r="W318" s="61"/>
      <c r="X318" s="61"/>
      <c r="Y318" s="61"/>
      <c r="Z318" s="61"/>
    </row>
    <row r="319" ht="15.75" customHeight="1">
      <c r="A319" s="282" t="str">
        <f>Questions!$A319</f>
        <v>AISC-05</v>
      </c>
      <c r="B319" s="282" t="str">
        <f t="shared" si="1"/>
        <v>AISC</v>
      </c>
      <c r="C319" s="282" t="str">
        <f>VLOOKUP($A319,Questions!$A$3:$L$333,2,0)&amp;""</f>
        <v>Do you plan for and mitigate supply-chain risk related to your AI features?</v>
      </c>
      <c r="D319" s="282" t="str">
        <f>VLOOKUP($A319,Questions!$A$3:$L$333,11,0)&amp;""</f>
        <v/>
      </c>
      <c r="E319" s="282" t="str">
        <f>VLOOKUP($A319,Questions!$A$3:$L$333,12,0)&amp;""</f>
        <v>AI</v>
      </c>
      <c r="F319" s="282" t="str">
        <f>VLOOKUP($A319,'Institution Evaluation'!$A$56:$K$346,3,0)&amp;""</f>
        <v>Yes</v>
      </c>
      <c r="G319" s="282" t="str">
        <f>VLOOKUP($A319,'Institution Evaluation'!$A$56:$K$346,7,0)&amp;""</f>
        <v>Yes</v>
      </c>
      <c r="H319" s="282" t="str">
        <f>VLOOKUP($A319,'Institution Evaluation'!$A$56:$K$346,8,0)&amp;""</f>
        <v/>
      </c>
      <c r="I319" s="282" t="str">
        <f>VLOOKUP($A319,'Institution Evaluation'!$A$56:$K$346,9,0)&amp;""</f>
        <v>Standard Importance</v>
      </c>
      <c r="J319" s="282" t="str">
        <f>VLOOKUP($A319,'Institution Evaluation'!$A$56:$K$346,10,0)&amp;""</f>
        <v/>
      </c>
      <c r="K319" s="282">
        <f t="shared" si="2"/>
        <v>10</v>
      </c>
      <c r="L319" s="282">
        <f>IF($E319="Not Scored", "N/A",IF(AND($D319='Auto Responses'!$J$27,$H319=""),"N/A",IF(AND($D319='Auto Responses'!$J$27,$H319='Auto Responses'!$J$7),1,IF(AND($D319='Auto Responses'!$J$27,$H319='Auto Responses'!$J$8),0,IF(OR($F319=$G319,$H319='Auto Responses'!$J$7),1,0)))))</f>
        <v>1</v>
      </c>
      <c r="M319" s="282" t="str">
        <f>VLOOKUP($A319,'Institution Evaluation'!$A$56:$K$346,10,0)&amp;""</f>
        <v/>
      </c>
      <c r="N319" s="282">
        <f t="shared" si="3"/>
        <v>0</v>
      </c>
      <c r="O319" s="282">
        <f t="shared" si="38"/>
        <v>10</v>
      </c>
      <c r="P319" s="282">
        <f t="shared" si="5"/>
        <v>10</v>
      </c>
      <c r="Q319" s="282">
        <f t="shared" si="6"/>
        <v>0</v>
      </c>
      <c r="R319" s="282">
        <f t="shared" si="10"/>
        <v>0</v>
      </c>
      <c r="S319" s="282">
        <f t="shared" si="7"/>
        <v>0</v>
      </c>
      <c r="T319" s="282">
        <f t="shared" si="8"/>
        <v>0</v>
      </c>
      <c r="U319" s="282">
        <f t="shared" si="11"/>
        <v>82</v>
      </c>
      <c r="V319" s="282">
        <f t="shared" si="9"/>
        <v>0</v>
      </c>
      <c r="W319" s="61"/>
      <c r="X319" s="61"/>
      <c r="Y319" s="61"/>
      <c r="Z319" s="61"/>
    </row>
    <row r="320" ht="15.75" customHeight="1">
      <c r="A320" s="282" t="str">
        <f>Questions!$A320</f>
        <v>AIML-01</v>
      </c>
      <c r="B320" s="282" t="str">
        <f t="shared" si="1"/>
        <v>AIML</v>
      </c>
      <c r="C320" s="282" t="str">
        <f>VLOOKUP($A320,Questions!$A$3:$L$333,2,0)&amp;""</f>
        <v>Do you separate ML training data from your ML solution data?*</v>
      </c>
      <c r="D320" s="282" t="str">
        <f>VLOOKUP($A320,Questions!$A$3:$L$333,11,0)&amp;""</f>
        <v/>
      </c>
      <c r="E320" s="282" t="str">
        <f>VLOOKUP($A320,Questions!$A$3:$L$333,12,0)&amp;""</f>
        <v>AI</v>
      </c>
      <c r="F320" s="282" t="str">
        <f>VLOOKUP($A320,'Institution Evaluation'!$A$56:$K$346,3,0)&amp;""</f>
        <v>No</v>
      </c>
      <c r="G320" s="282" t="str">
        <f>VLOOKUP($A320,'Institution Evaluation'!$A$56:$K$346,7,0)&amp;""</f>
        <v>Yes</v>
      </c>
      <c r="H320" s="282" t="str">
        <f>VLOOKUP($A320,'Institution Evaluation'!$A$56:$K$346,8,0)&amp;""</f>
        <v/>
      </c>
      <c r="I320" s="282" t="str">
        <f>VLOOKUP($A320,'Institution Evaluation'!$A$56:$K$346,9,0)&amp;""</f>
        <v>Critical Importance</v>
      </c>
      <c r="J320" s="282" t="str">
        <f>VLOOKUP($A320,'Institution Evaluation'!$A$56:$K$346,10,0)&amp;""</f>
        <v/>
      </c>
      <c r="K320" s="282">
        <f t="shared" si="2"/>
        <v>20</v>
      </c>
      <c r="L320" s="282">
        <f>IF($E320="Not Scored", "N/A",IF(AND($D320='Auto Responses'!$J$27,$H320=""),"N/A",IF(AND($D320='Auto Responses'!$J$27,$H320='Auto Responses'!$J$7),1,IF(AND($D320='Auto Responses'!$J$27,$H320='Auto Responses'!$J$8),0,IF(OR($F320=$G320,$H320='Auto Responses'!$J$7),1,0)))))</f>
        <v>0</v>
      </c>
      <c r="M320" s="282" t="str">
        <f>VLOOKUP($A320,'Institution Evaluation'!$A$56:$K$346,10,0)&amp;""</f>
        <v/>
      </c>
      <c r="N320" s="282">
        <f t="shared" si="3"/>
        <v>1</v>
      </c>
      <c r="O320" s="282">
        <f t="shared" ref="O320:O327" si="39">IF(OR($F$20="No",$F$303="No",$E320="Not Scored"),"N/A",IF($J320="",$K320,IF($J320="Minor Importance",5,IF($J320="Standard Importance",10,IF($J320="Critical Importance",20,0)))))</f>
        <v>20</v>
      </c>
      <c r="P320" s="282">
        <f t="shared" si="5"/>
        <v>0</v>
      </c>
      <c r="Q320" s="282">
        <f t="shared" si="6"/>
        <v>0</v>
      </c>
      <c r="R320" s="282">
        <f t="shared" si="10"/>
        <v>0</v>
      </c>
      <c r="S320" s="282">
        <f t="shared" si="7"/>
        <v>0</v>
      </c>
      <c r="T320" s="282">
        <f t="shared" si="8"/>
        <v>1</v>
      </c>
      <c r="U320" s="282">
        <f t="shared" si="11"/>
        <v>83</v>
      </c>
      <c r="V320" s="282">
        <f t="shared" si="9"/>
        <v>83</v>
      </c>
      <c r="W320" s="61"/>
      <c r="X320" s="61"/>
      <c r="Y320" s="61"/>
      <c r="Z320" s="61"/>
    </row>
    <row r="321" ht="15.75" customHeight="1">
      <c r="A321" s="282" t="str">
        <f>Questions!$A321</f>
        <v>AIML-02</v>
      </c>
      <c r="B321" s="282" t="str">
        <f t="shared" si="1"/>
        <v>AIML</v>
      </c>
      <c r="C321" s="282" t="str">
        <f>VLOOKUP($A321,Questions!$A$3:$L$333,2,0)&amp;""</f>
        <v>Do you authenticate and verify your ML model's feedback?*</v>
      </c>
      <c r="D321" s="282" t="str">
        <f>VLOOKUP($A321,Questions!$A$3:$L$333,11,0)&amp;""</f>
        <v/>
      </c>
      <c r="E321" s="282" t="str">
        <f>VLOOKUP($A321,Questions!$A$3:$L$333,12,0)&amp;""</f>
        <v>AI</v>
      </c>
      <c r="F321" s="282" t="str">
        <f>VLOOKUP($A321,'Institution Evaluation'!$A$56:$K$346,3,0)&amp;""</f>
        <v>No</v>
      </c>
      <c r="G321" s="282" t="str">
        <f>VLOOKUP($A321,'Institution Evaluation'!$A$56:$K$346,7,0)&amp;""</f>
        <v>Yes</v>
      </c>
      <c r="H321" s="282" t="str">
        <f>VLOOKUP($A321,'Institution Evaluation'!$A$56:$K$346,8,0)&amp;""</f>
        <v/>
      </c>
      <c r="I321" s="282" t="str">
        <f>VLOOKUP($A321,'Institution Evaluation'!$A$56:$K$346,9,0)&amp;""</f>
        <v>Critical Importance</v>
      </c>
      <c r="J321" s="282" t="str">
        <f>VLOOKUP($A321,'Institution Evaluation'!$A$56:$K$346,10,0)&amp;""</f>
        <v/>
      </c>
      <c r="K321" s="282">
        <f t="shared" si="2"/>
        <v>20</v>
      </c>
      <c r="L321" s="282">
        <f>IF($E321="Not Scored", "N/A",IF(AND($D321='Auto Responses'!$J$27,$H321=""),"N/A",IF(AND($D321='Auto Responses'!$J$27,$H321='Auto Responses'!$J$7),1,IF(AND($D321='Auto Responses'!$J$27,$H321='Auto Responses'!$J$8),0,IF(OR($F321=$G321,$H321='Auto Responses'!$J$7),1,0)))))</f>
        <v>0</v>
      </c>
      <c r="M321" s="282" t="str">
        <f>VLOOKUP($A321,'Institution Evaluation'!$A$56:$K$346,10,0)&amp;""</f>
        <v/>
      </c>
      <c r="N321" s="282">
        <f t="shared" si="3"/>
        <v>1</v>
      </c>
      <c r="O321" s="282">
        <f t="shared" si="39"/>
        <v>20</v>
      </c>
      <c r="P321" s="282">
        <f t="shared" si="5"/>
        <v>0</v>
      </c>
      <c r="Q321" s="282">
        <f t="shared" si="6"/>
        <v>0</v>
      </c>
      <c r="R321" s="282">
        <f t="shared" si="10"/>
        <v>0</v>
      </c>
      <c r="S321" s="282">
        <f t="shared" si="7"/>
        <v>0</v>
      </c>
      <c r="T321" s="282">
        <f t="shared" si="8"/>
        <v>1</v>
      </c>
      <c r="U321" s="282">
        <f t="shared" si="11"/>
        <v>84</v>
      </c>
      <c r="V321" s="282">
        <f t="shared" si="9"/>
        <v>84</v>
      </c>
      <c r="W321" s="61"/>
      <c r="X321" s="61"/>
      <c r="Y321" s="61"/>
      <c r="Z321" s="61"/>
    </row>
    <row r="322" ht="15.75" customHeight="1">
      <c r="A322" s="282" t="str">
        <f>Questions!$A322</f>
        <v>AIML-03</v>
      </c>
      <c r="B322" s="282" t="str">
        <f t="shared" si="1"/>
        <v>AIML</v>
      </c>
      <c r="C322" s="282" t="str">
        <f>VLOOKUP($A322,Questions!$A$3:$L$333,2,0)&amp;""</f>
        <v>Is your ML training data vetted, validated, and verified before training the solution's AI model?</v>
      </c>
      <c r="D322" s="282" t="str">
        <f>VLOOKUP($A322,Questions!$A$3:$L$333,11,0)&amp;""</f>
        <v/>
      </c>
      <c r="E322" s="282" t="str">
        <f>VLOOKUP($A322,Questions!$A$3:$L$333,12,0)&amp;""</f>
        <v>AI</v>
      </c>
      <c r="F322" s="282" t="str">
        <f>VLOOKUP($A322,'Institution Evaluation'!$A$56:$K$346,3,0)&amp;""</f>
        <v>No</v>
      </c>
      <c r="G322" s="282" t="str">
        <f>VLOOKUP($A322,'Institution Evaluation'!$A$56:$K$346,7,0)&amp;""</f>
        <v>Yes</v>
      </c>
      <c r="H322" s="282" t="str">
        <f>VLOOKUP($A322,'Institution Evaluation'!$A$56:$K$346,8,0)&amp;""</f>
        <v/>
      </c>
      <c r="I322" s="282" t="str">
        <f>VLOOKUP($A322,'Institution Evaluation'!$A$56:$K$346,9,0)&amp;""</f>
        <v>Standard Importance</v>
      </c>
      <c r="J322" s="282" t="str">
        <f>VLOOKUP($A322,'Institution Evaluation'!$A$56:$K$346,10,0)&amp;""</f>
        <v/>
      </c>
      <c r="K322" s="282">
        <f t="shared" si="2"/>
        <v>10</v>
      </c>
      <c r="L322" s="282">
        <f>IF($E322="Not Scored", "N/A",IF(AND($D322='Auto Responses'!$J$27,$H322=""),"N/A",IF(AND($D322='Auto Responses'!$J$27,$H322='Auto Responses'!$J$7),1,IF(AND($D322='Auto Responses'!$J$27,$H322='Auto Responses'!$J$8),0,IF(OR($F322=$G322,$H322='Auto Responses'!$J$7),1,0)))))</f>
        <v>0</v>
      </c>
      <c r="M322" s="282" t="str">
        <f>VLOOKUP($A322,'Institution Evaluation'!$A$56:$K$346,10,0)&amp;""</f>
        <v/>
      </c>
      <c r="N322" s="282">
        <f t="shared" si="3"/>
        <v>0</v>
      </c>
      <c r="O322" s="282">
        <f t="shared" si="39"/>
        <v>10</v>
      </c>
      <c r="P322" s="282">
        <f t="shared" si="5"/>
        <v>0</v>
      </c>
      <c r="Q322" s="282">
        <f t="shared" si="6"/>
        <v>0</v>
      </c>
      <c r="R322" s="282">
        <f t="shared" si="10"/>
        <v>0</v>
      </c>
      <c r="S322" s="282">
        <f t="shared" si="7"/>
        <v>0</v>
      </c>
      <c r="T322" s="282">
        <f t="shared" si="8"/>
        <v>0</v>
      </c>
      <c r="U322" s="282">
        <f t="shared" si="11"/>
        <v>84</v>
      </c>
      <c r="V322" s="282">
        <f t="shared" si="9"/>
        <v>0</v>
      </c>
      <c r="W322" s="61"/>
      <c r="X322" s="61"/>
      <c r="Y322" s="61"/>
      <c r="Z322" s="61"/>
    </row>
    <row r="323" ht="15.75" customHeight="1">
      <c r="A323" s="282" t="str">
        <f>Questions!$A323</f>
        <v>AIML-04</v>
      </c>
      <c r="B323" s="282" t="str">
        <f t="shared" si="1"/>
        <v>AIML</v>
      </c>
      <c r="C323" s="282" t="str">
        <f>VLOOKUP($A323,Questions!$A$3:$L$333,2,0)&amp;""</f>
        <v>Is your ML training data monitored and audited?</v>
      </c>
      <c r="D323" s="282" t="str">
        <f>VLOOKUP($A323,Questions!$A$3:$L$333,11,0)&amp;""</f>
        <v/>
      </c>
      <c r="E323" s="282" t="str">
        <f>VLOOKUP($A323,Questions!$A$3:$L$333,12,0)&amp;""</f>
        <v>AI</v>
      </c>
      <c r="F323" s="282" t="str">
        <f>VLOOKUP($A323,'Institution Evaluation'!$A$56:$K$346,3,0)&amp;""</f>
        <v>No</v>
      </c>
      <c r="G323" s="282" t="str">
        <f>VLOOKUP($A323,'Institution Evaluation'!$A$56:$K$346,7,0)&amp;""</f>
        <v>Yes</v>
      </c>
      <c r="H323" s="282" t="str">
        <f>VLOOKUP($A323,'Institution Evaluation'!$A$56:$K$346,8,0)&amp;""</f>
        <v/>
      </c>
      <c r="I323" s="282" t="str">
        <f>VLOOKUP($A323,'Institution Evaluation'!$A$56:$K$346,9,0)&amp;""</f>
        <v>Standard Importance</v>
      </c>
      <c r="J323" s="282" t="str">
        <f>VLOOKUP($A323,'Institution Evaluation'!$A$56:$K$346,10,0)&amp;""</f>
        <v/>
      </c>
      <c r="K323" s="282">
        <f t="shared" si="2"/>
        <v>10</v>
      </c>
      <c r="L323" s="282">
        <f>IF($E323="Not Scored", "N/A",IF(AND($D323='Auto Responses'!$J$27,$H323=""),"N/A",IF(AND($D323='Auto Responses'!$J$27,$H323='Auto Responses'!$J$7),1,IF(AND($D323='Auto Responses'!$J$27,$H323='Auto Responses'!$J$8),0,IF(OR($F323=$G323,$H323='Auto Responses'!$J$7),1,0)))))</f>
        <v>0</v>
      </c>
      <c r="M323" s="282" t="str">
        <f>VLOOKUP($A323,'Institution Evaluation'!$A$56:$K$346,10,0)&amp;""</f>
        <v/>
      </c>
      <c r="N323" s="282">
        <f t="shared" si="3"/>
        <v>0</v>
      </c>
      <c r="O323" s="282">
        <f t="shared" si="39"/>
        <v>10</v>
      </c>
      <c r="P323" s="282">
        <f t="shared" si="5"/>
        <v>0</v>
      </c>
      <c r="Q323" s="282">
        <f t="shared" si="6"/>
        <v>0</v>
      </c>
      <c r="R323" s="282">
        <f t="shared" si="10"/>
        <v>0</v>
      </c>
      <c r="S323" s="282">
        <f t="shared" si="7"/>
        <v>0</v>
      </c>
      <c r="T323" s="282">
        <f t="shared" si="8"/>
        <v>0</v>
      </c>
      <c r="U323" s="282">
        <f t="shared" si="11"/>
        <v>84</v>
      </c>
      <c r="V323" s="282">
        <f t="shared" si="9"/>
        <v>0</v>
      </c>
      <c r="W323" s="61"/>
      <c r="X323" s="61"/>
      <c r="Y323" s="61"/>
      <c r="Z323" s="61"/>
    </row>
    <row r="324" ht="15.75" customHeight="1">
      <c r="A324" s="282" t="str">
        <f>Questions!$A324</f>
        <v>AIML-05</v>
      </c>
      <c r="B324" s="282" t="str">
        <f t="shared" si="1"/>
        <v>AIML</v>
      </c>
      <c r="C324" s="282" t="str">
        <f>VLOOKUP($A324,Questions!$A$3:$L$333,2,0)&amp;""</f>
        <v>Have you limited access to your ML training data to only staff with an explicit business need?</v>
      </c>
      <c r="D324" s="282" t="str">
        <f>VLOOKUP($A324,Questions!$A$3:$L$333,11,0)&amp;""</f>
        <v/>
      </c>
      <c r="E324" s="282" t="str">
        <f>VLOOKUP($A324,Questions!$A$3:$L$333,12,0)&amp;""</f>
        <v>AI</v>
      </c>
      <c r="F324" s="282" t="str">
        <f>VLOOKUP($A324,'Institution Evaluation'!$A$56:$K$346,3,0)&amp;""</f>
        <v>No</v>
      </c>
      <c r="G324" s="282" t="str">
        <f>VLOOKUP($A324,'Institution Evaluation'!$A$56:$K$346,7,0)&amp;""</f>
        <v>Yes</v>
      </c>
      <c r="H324" s="282" t="str">
        <f>VLOOKUP($A324,'Institution Evaluation'!$A$56:$K$346,8,0)&amp;""</f>
        <v/>
      </c>
      <c r="I324" s="282" t="str">
        <f>VLOOKUP($A324,'Institution Evaluation'!$A$56:$K$346,9,0)&amp;""</f>
        <v>Minor Importance</v>
      </c>
      <c r="J324" s="282" t="str">
        <f>VLOOKUP($A324,'Institution Evaluation'!$A$56:$K$346,10,0)&amp;""</f>
        <v/>
      </c>
      <c r="K324" s="282">
        <f t="shared" si="2"/>
        <v>5</v>
      </c>
      <c r="L324" s="282">
        <f>IF($E324="Not Scored", "N/A",IF(AND($D324='Auto Responses'!$J$27,$H324=""),"N/A",IF(AND($D324='Auto Responses'!$J$27,$H324='Auto Responses'!$J$7),1,IF(AND($D324='Auto Responses'!$J$27,$H324='Auto Responses'!$J$8),0,IF(OR($F324=$G324,$H324='Auto Responses'!$J$7),1,0)))))</f>
        <v>0</v>
      </c>
      <c r="M324" s="282" t="str">
        <f>VLOOKUP($A324,'Institution Evaluation'!$A$56:$K$346,10,0)&amp;""</f>
        <v/>
      </c>
      <c r="N324" s="282">
        <f t="shared" si="3"/>
        <v>0</v>
      </c>
      <c r="O324" s="282">
        <f t="shared" si="39"/>
        <v>5</v>
      </c>
      <c r="P324" s="282">
        <f t="shared" si="5"/>
        <v>0</v>
      </c>
      <c r="Q324" s="282">
        <f t="shared" si="6"/>
        <v>0</v>
      </c>
      <c r="R324" s="282">
        <f t="shared" si="10"/>
        <v>0</v>
      </c>
      <c r="S324" s="282">
        <f t="shared" si="7"/>
        <v>0</v>
      </c>
      <c r="T324" s="282">
        <f t="shared" si="8"/>
        <v>0</v>
      </c>
      <c r="U324" s="282">
        <f t="shared" si="11"/>
        <v>84</v>
      </c>
      <c r="V324" s="282">
        <f t="shared" si="9"/>
        <v>0</v>
      </c>
      <c r="W324" s="61"/>
      <c r="X324" s="61"/>
      <c r="Y324" s="61"/>
      <c r="Z324" s="61"/>
    </row>
    <row r="325" ht="15.75" customHeight="1">
      <c r="A325" s="282" t="str">
        <f>Questions!$A325</f>
        <v>AIML-06</v>
      </c>
      <c r="B325" s="282" t="str">
        <f t="shared" si="1"/>
        <v>AIML</v>
      </c>
      <c r="C325" s="282" t="str">
        <f>VLOOKUP($A325,Questions!$A$3:$L$333,2,0)&amp;""</f>
        <v>Have you implemented adversarial training or other model defense mechanisms to protect your ML-related features?</v>
      </c>
      <c r="D325" s="282" t="str">
        <f>VLOOKUP($A325,Questions!$A$3:$L$333,11,0)&amp;""</f>
        <v/>
      </c>
      <c r="E325" s="282" t="str">
        <f>VLOOKUP($A325,Questions!$A$3:$L$333,12,0)&amp;""</f>
        <v>AI</v>
      </c>
      <c r="F325" s="282" t="str">
        <f>VLOOKUP($A325,'Institution Evaluation'!$A$56:$K$346,3,0)&amp;""</f>
        <v>No</v>
      </c>
      <c r="G325" s="282" t="str">
        <f>VLOOKUP($A325,'Institution Evaluation'!$A$56:$K$346,7,0)&amp;""</f>
        <v>Yes</v>
      </c>
      <c r="H325" s="282" t="str">
        <f>VLOOKUP($A325,'Institution Evaluation'!$A$56:$K$346,8,0)&amp;""</f>
        <v/>
      </c>
      <c r="I325" s="282" t="str">
        <f>VLOOKUP($A325,'Institution Evaluation'!$A$56:$K$346,9,0)&amp;""</f>
        <v>Minor Importance</v>
      </c>
      <c r="J325" s="282" t="str">
        <f>VLOOKUP($A325,'Institution Evaluation'!$A$56:$K$346,10,0)&amp;""</f>
        <v/>
      </c>
      <c r="K325" s="282">
        <f t="shared" si="2"/>
        <v>5</v>
      </c>
      <c r="L325" s="282">
        <f>IF($E325="Not Scored", "N/A",IF(AND($D325='Auto Responses'!$J$27,$H325=""),"N/A",IF(AND($D325='Auto Responses'!$J$27,$H325='Auto Responses'!$J$7),1,IF(AND($D325='Auto Responses'!$J$27,$H325='Auto Responses'!$J$8),0,IF(OR($F325=$G325,$H325='Auto Responses'!$J$7),1,0)))))</f>
        <v>0</v>
      </c>
      <c r="M325" s="282" t="str">
        <f>VLOOKUP($A325,'Institution Evaluation'!$A$56:$K$346,10,0)&amp;""</f>
        <v/>
      </c>
      <c r="N325" s="282">
        <f t="shared" si="3"/>
        <v>0</v>
      </c>
      <c r="O325" s="282">
        <f t="shared" si="39"/>
        <v>5</v>
      </c>
      <c r="P325" s="282">
        <f t="shared" si="5"/>
        <v>0</v>
      </c>
      <c r="Q325" s="282">
        <f t="shared" si="6"/>
        <v>0</v>
      </c>
      <c r="R325" s="282">
        <f t="shared" si="10"/>
        <v>0</v>
      </c>
      <c r="S325" s="282">
        <f t="shared" si="7"/>
        <v>0</v>
      </c>
      <c r="T325" s="282">
        <f t="shared" si="8"/>
        <v>0</v>
      </c>
      <c r="U325" s="282">
        <f t="shared" si="11"/>
        <v>84</v>
      </c>
      <c r="V325" s="282">
        <f t="shared" si="9"/>
        <v>0</v>
      </c>
      <c r="W325" s="61"/>
      <c r="X325" s="61"/>
      <c r="Y325" s="61"/>
      <c r="Z325" s="61"/>
    </row>
    <row r="326" ht="15.75" customHeight="1">
      <c r="A326" s="282" t="str">
        <f>Questions!$A326</f>
        <v>AIML-07</v>
      </c>
      <c r="B326" s="282" t="str">
        <f t="shared" si="1"/>
        <v>AIML</v>
      </c>
      <c r="C326" s="282" t="str">
        <f>VLOOKUP($A326,Questions!$A$3:$L$333,2,0)&amp;""</f>
        <v>Do you make your ML model transparent through documentation and log inputs and outputs?</v>
      </c>
      <c r="D326" s="282" t="str">
        <f>VLOOKUP($A326,Questions!$A$3:$L$333,11,0)&amp;""</f>
        <v/>
      </c>
      <c r="E326" s="282" t="str">
        <f>VLOOKUP($A326,Questions!$A$3:$L$333,12,0)&amp;""</f>
        <v>AI</v>
      </c>
      <c r="F326" s="282" t="str">
        <f>VLOOKUP($A326,'Institution Evaluation'!$A$56:$K$346,3,0)&amp;""</f>
        <v>No</v>
      </c>
      <c r="G326" s="282" t="str">
        <f>VLOOKUP($A326,'Institution Evaluation'!$A$56:$K$346,7,0)&amp;""</f>
        <v>Yes</v>
      </c>
      <c r="H326" s="282" t="str">
        <f>VLOOKUP($A326,'Institution Evaluation'!$A$56:$K$346,8,0)&amp;""</f>
        <v/>
      </c>
      <c r="I326" s="282" t="str">
        <f>VLOOKUP($A326,'Institution Evaluation'!$A$56:$K$346,9,0)&amp;""</f>
        <v>Minor Importance</v>
      </c>
      <c r="J326" s="282" t="str">
        <f>VLOOKUP($A326,'Institution Evaluation'!$A$56:$K$346,10,0)&amp;""</f>
        <v/>
      </c>
      <c r="K326" s="282">
        <f t="shared" si="2"/>
        <v>5</v>
      </c>
      <c r="L326" s="282">
        <f>IF($E326="Not Scored", "N/A",IF(AND($D326='Auto Responses'!$J$27,$H326=""),"N/A",IF(AND($D326='Auto Responses'!$J$27,$H326='Auto Responses'!$J$7),1,IF(AND($D326='Auto Responses'!$J$27,$H326='Auto Responses'!$J$8),0,IF(OR($F326=$G326,$H326='Auto Responses'!$J$7),1,0)))))</f>
        <v>0</v>
      </c>
      <c r="M326" s="282" t="str">
        <f>VLOOKUP($A326,'Institution Evaluation'!$A$56:$K$346,10,0)&amp;""</f>
        <v/>
      </c>
      <c r="N326" s="282">
        <f t="shared" si="3"/>
        <v>0</v>
      </c>
      <c r="O326" s="282">
        <f t="shared" si="39"/>
        <v>5</v>
      </c>
      <c r="P326" s="282">
        <f t="shared" si="5"/>
        <v>0</v>
      </c>
      <c r="Q326" s="282">
        <f t="shared" si="6"/>
        <v>0</v>
      </c>
      <c r="R326" s="282">
        <f t="shared" si="10"/>
        <v>0</v>
      </c>
      <c r="S326" s="282">
        <f t="shared" si="7"/>
        <v>0</v>
      </c>
      <c r="T326" s="282">
        <f t="shared" si="8"/>
        <v>0</v>
      </c>
      <c r="U326" s="282">
        <f t="shared" si="11"/>
        <v>84</v>
      </c>
      <c r="V326" s="282">
        <f t="shared" si="9"/>
        <v>0</v>
      </c>
      <c r="W326" s="61"/>
      <c r="X326" s="61"/>
      <c r="Y326" s="61"/>
      <c r="Z326" s="61"/>
    </row>
    <row r="327" ht="15.75" customHeight="1">
      <c r="A327" s="282" t="str">
        <f>Questions!$A327</f>
        <v>AIML-08</v>
      </c>
      <c r="B327" s="282" t="str">
        <f t="shared" si="1"/>
        <v>AIML</v>
      </c>
      <c r="C327" s="282" t="str">
        <f>VLOOKUP($A327,Questions!$A$3:$L$333,2,0)&amp;""</f>
        <v>Do you watermark your ML training data?</v>
      </c>
      <c r="D327" s="282" t="str">
        <f>VLOOKUP($A327,Questions!$A$3:$L$333,11,0)&amp;""</f>
        <v/>
      </c>
      <c r="E327" s="282" t="str">
        <f>VLOOKUP($A327,Questions!$A$3:$L$333,12,0)&amp;""</f>
        <v>AI</v>
      </c>
      <c r="F327" s="282" t="str">
        <f>VLOOKUP($A327,'Institution Evaluation'!$A$56:$K$346,3,0)&amp;""</f>
        <v>No</v>
      </c>
      <c r="G327" s="282" t="str">
        <f>VLOOKUP($A327,'Institution Evaluation'!$A$56:$K$346,7,0)&amp;""</f>
        <v>Yes</v>
      </c>
      <c r="H327" s="282" t="str">
        <f>VLOOKUP($A327,'Institution Evaluation'!$A$56:$K$346,8,0)&amp;""</f>
        <v/>
      </c>
      <c r="I327" s="282" t="str">
        <f>VLOOKUP($A327,'Institution Evaluation'!$A$56:$K$346,9,0)&amp;""</f>
        <v>Minor Importance</v>
      </c>
      <c r="J327" s="282" t="str">
        <f>VLOOKUP($A327,'Institution Evaluation'!$A$56:$K$346,10,0)&amp;""</f>
        <v/>
      </c>
      <c r="K327" s="282">
        <f t="shared" si="2"/>
        <v>5</v>
      </c>
      <c r="L327" s="282">
        <f>IF($E327="Not Scored", "N/A",IF(AND($D327='Auto Responses'!$J$27,$H327=""),"N/A",IF(AND($D327='Auto Responses'!$J$27,$H327='Auto Responses'!$J$7),1,IF(AND($D327='Auto Responses'!$J$27,$H327='Auto Responses'!$J$8),0,IF(OR($F327=$G327,$H327='Auto Responses'!$J$7),1,0)))))</f>
        <v>0</v>
      </c>
      <c r="M327" s="282" t="str">
        <f>VLOOKUP($A327,'Institution Evaluation'!$A$56:$K$346,10,0)&amp;""</f>
        <v/>
      </c>
      <c r="N327" s="282">
        <f t="shared" si="3"/>
        <v>0</v>
      </c>
      <c r="O327" s="282">
        <f t="shared" si="39"/>
        <v>5</v>
      </c>
      <c r="P327" s="282">
        <f t="shared" si="5"/>
        <v>0</v>
      </c>
      <c r="Q327" s="282">
        <f t="shared" si="6"/>
        <v>0</v>
      </c>
      <c r="R327" s="282">
        <f t="shared" si="10"/>
        <v>0</v>
      </c>
      <c r="S327" s="282">
        <f t="shared" si="7"/>
        <v>0</v>
      </c>
      <c r="T327" s="282">
        <f t="shared" si="8"/>
        <v>0</v>
      </c>
      <c r="U327" s="282">
        <f t="shared" si="11"/>
        <v>84</v>
      </c>
      <c r="V327" s="282">
        <f t="shared" si="9"/>
        <v>0</v>
      </c>
      <c r="W327" s="61"/>
      <c r="X327" s="61"/>
      <c r="Y327" s="61"/>
      <c r="Z327" s="61"/>
    </row>
    <row r="328" ht="15.75" customHeight="1">
      <c r="A328" s="282" t="str">
        <f>Questions!$A328</f>
        <v>AILM-01</v>
      </c>
      <c r="B328" s="282" t="str">
        <f t="shared" si="1"/>
        <v>AILM</v>
      </c>
      <c r="C328" s="282" t="str">
        <f>VLOOKUP($A328,Questions!$A$3:$L$333,2,0)&amp;""</f>
        <v>Do you limit your solution's LLM privileges by default?*</v>
      </c>
      <c r="D328" s="282" t="str">
        <f>VLOOKUP($A328,Questions!$A$3:$L$333,11,0)&amp;""</f>
        <v/>
      </c>
      <c r="E328" s="282" t="str">
        <f>VLOOKUP($A328,Questions!$A$3:$L$333,12,0)&amp;""</f>
        <v>AI</v>
      </c>
      <c r="F328" s="282" t="str">
        <f>VLOOKUP($A328,'Institution Evaluation'!$A$56:$K$346,3,0)&amp;""</f>
        <v>Yes</v>
      </c>
      <c r="G328" s="282" t="str">
        <f>VLOOKUP($A328,'Institution Evaluation'!$A$56:$K$346,7,0)&amp;""</f>
        <v>Yes</v>
      </c>
      <c r="H328" s="282" t="str">
        <f>VLOOKUP($A328,'Institution Evaluation'!$A$56:$K$346,8,0)&amp;""</f>
        <v/>
      </c>
      <c r="I328" s="282" t="str">
        <f>VLOOKUP($A328,'Institution Evaluation'!$A$56:$K$346,9,0)&amp;""</f>
        <v>Critical Importance</v>
      </c>
      <c r="J328" s="282" t="str">
        <f>VLOOKUP($A328,'Institution Evaluation'!$A$56:$K$346,10,0)&amp;""</f>
        <v/>
      </c>
      <c r="K328" s="282">
        <f t="shared" si="2"/>
        <v>20</v>
      </c>
      <c r="L328" s="282">
        <f>IF($E328="Not Scored", "N/A",IF(AND($D328='Auto Responses'!$J$27,$H328=""),"N/A",IF(AND($D328='Auto Responses'!$J$27,$H328='Auto Responses'!$J$7),1,IF(AND($D328='Auto Responses'!$J$27,$H328='Auto Responses'!$J$8),0,IF(OR($F328=$G328,$H328='Auto Responses'!$J$7),1,0)))))</f>
        <v>1</v>
      </c>
      <c r="M328" s="282" t="str">
        <f>VLOOKUP($A328,'Institution Evaluation'!$A$56:$K$346,10,0)&amp;""</f>
        <v/>
      </c>
      <c r="N328" s="282">
        <f t="shared" si="3"/>
        <v>1</v>
      </c>
      <c r="O328" s="282">
        <f t="shared" ref="O328:O333" si="40">IF(OR($F$20="No",$F$304="No",$E328="Not Scored"),"N/A",IF($J328="",$K328,IF($J328="Minor Importance",5,IF($J328="Standard Importance",10,IF($J328="Critical Importance",20,0)))))</f>
        <v>20</v>
      </c>
      <c r="P328" s="282">
        <f t="shared" si="5"/>
        <v>20</v>
      </c>
      <c r="Q328" s="282">
        <f t="shared" si="6"/>
        <v>0</v>
      </c>
      <c r="R328" s="282">
        <f t="shared" si="10"/>
        <v>0</v>
      </c>
      <c r="S328" s="282">
        <f t="shared" si="7"/>
        <v>0</v>
      </c>
      <c r="T328" s="282">
        <f t="shared" si="8"/>
        <v>1</v>
      </c>
      <c r="U328" s="282">
        <f t="shared" si="11"/>
        <v>85</v>
      </c>
      <c r="V328" s="282">
        <f t="shared" si="9"/>
        <v>85</v>
      </c>
      <c r="W328" s="61"/>
      <c r="X328" s="61"/>
      <c r="Y328" s="61"/>
      <c r="Z328" s="61"/>
    </row>
    <row r="329" ht="15.75" customHeight="1">
      <c r="A329" s="282" t="str">
        <f>Questions!$A329</f>
        <v>AILM-02</v>
      </c>
      <c r="B329" s="282" t="str">
        <f t="shared" si="1"/>
        <v>AILM</v>
      </c>
      <c r="C329" s="282" t="str">
        <f>VLOOKUP($A329,Questions!$A$3:$L$333,2,0)&amp;""</f>
        <v>Is your LLM training data vetted, validated, and verified before training the solution's AI model?*</v>
      </c>
      <c r="D329" s="282" t="str">
        <f>VLOOKUP($A329,Questions!$A$3:$L$333,11,0)&amp;""</f>
        <v/>
      </c>
      <c r="E329" s="282" t="str">
        <f>VLOOKUP($A329,Questions!$A$3:$L$333,12,0)&amp;""</f>
        <v>AI</v>
      </c>
      <c r="F329" s="282" t="str">
        <f>VLOOKUP($A329,'Institution Evaluation'!$A$56:$K$346,3,0)&amp;""</f>
        <v>Yes</v>
      </c>
      <c r="G329" s="282" t="str">
        <f>VLOOKUP($A329,'Institution Evaluation'!$A$56:$K$346,7,0)&amp;""</f>
        <v>Yes</v>
      </c>
      <c r="H329" s="282" t="str">
        <f>VLOOKUP($A329,'Institution Evaluation'!$A$56:$K$346,8,0)&amp;""</f>
        <v/>
      </c>
      <c r="I329" s="282" t="str">
        <f>VLOOKUP($A329,'Institution Evaluation'!$A$56:$K$346,9,0)&amp;""</f>
        <v>Critical Importance</v>
      </c>
      <c r="J329" s="282" t="str">
        <f>VLOOKUP($A329,'Institution Evaluation'!$A$56:$K$346,10,0)&amp;""</f>
        <v/>
      </c>
      <c r="K329" s="282">
        <f t="shared" si="2"/>
        <v>20</v>
      </c>
      <c r="L329" s="282">
        <f>IF($E329="Not Scored", "N/A",IF(AND($D329='Auto Responses'!$J$27,$H329=""),"N/A",IF(AND($D329='Auto Responses'!$J$27,$H329='Auto Responses'!$J$7),1,IF(AND($D329='Auto Responses'!$J$27,$H329='Auto Responses'!$J$8),0,IF(OR($F329=$G329,$H329='Auto Responses'!$J$7),1,0)))))</f>
        <v>1</v>
      </c>
      <c r="M329" s="282" t="str">
        <f>VLOOKUP($A329,'Institution Evaluation'!$A$56:$K$346,10,0)&amp;""</f>
        <v/>
      </c>
      <c r="N329" s="282">
        <f t="shared" si="3"/>
        <v>1</v>
      </c>
      <c r="O329" s="282">
        <f t="shared" si="40"/>
        <v>20</v>
      </c>
      <c r="P329" s="282">
        <f t="shared" si="5"/>
        <v>20</v>
      </c>
      <c r="Q329" s="282">
        <f t="shared" si="6"/>
        <v>0</v>
      </c>
      <c r="R329" s="282">
        <f t="shared" si="10"/>
        <v>0</v>
      </c>
      <c r="S329" s="282">
        <f t="shared" si="7"/>
        <v>0</v>
      </c>
      <c r="T329" s="282">
        <f t="shared" si="8"/>
        <v>1</v>
      </c>
      <c r="U329" s="282">
        <f t="shared" si="11"/>
        <v>86</v>
      </c>
      <c r="V329" s="282">
        <f t="shared" si="9"/>
        <v>86</v>
      </c>
      <c r="W329" s="61"/>
      <c r="X329" s="61"/>
      <c r="Y329" s="61"/>
      <c r="Z329" s="61"/>
    </row>
    <row r="330" ht="15.75" customHeight="1">
      <c r="A330" s="282" t="str">
        <f>Questions!$A330</f>
        <v>AILM-03</v>
      </c>
      <c r="B330" s="282" t="str">
        <f t="shared" si="1"/>
        <v>AILM</v>
      </c>
      <c r="C330" s="282" t="str">
        <f>VLOOKUP($A330,Questions!$A$3:$L$333,2,0)&amp;""</f>
        <v>Do any actions taken by your solution's LLM features or plugins require human intervention?*</v>
      </c>
      <c r="D330" s="282" t="str">
        <f>VLOOKUP($A330,Questions!$A$3:$L$333,11,0)&amp;""</f>
        <v/>
      </c>
      <c r="E330" s="282" t="str">
        <f>VLOOKUP($A330,Questions!$A$3:$L$333,12,0)&amp;""</f>
        <v>AI</v>
      </c>
      <c r="F330" s="282" t="str">
        <f>VLOOKUP($A330,'Institution Evaluation'!$A$56:$K$346,3,0)&amp;""</f>
        <v>Yes</v>
      </c>
      <c r="G330" s="282" t="str">
        <f>VLOOKUP($A330,'Institution Evaluation'!$A$56:$K$346,7,0)&amp;""</f>
        <v>Yes</v>
      </c>
      <c r="H330" s="282" t="str">
        <f>VLOOKUP($A330,'Institution Evaluation'!$A$56:$K$346,8,0)&amp;""</f>
        <v/>
      </c>
      <c r="I330" s="282" t="str">
        <f>VLOOKUP($A330,'Institution Evaluation'!$A$56:$K$346,9,0)&amp;""</f>
        <v>Critical Importance</v>
      </c>
      <c r="J330" s="282" t="str">
        <f>VLOOKUP($A330,'Institution Evaluation'!$A$56:$K$346,10,0)&amp;""</f>
        <v/>
      </c>
      <c r="K330" s="282">
        <f t="shared" si="2"/>
        <v>20</v>
      </c>
      <c r="L330" s="282">
        <f>IF($E330="Not Scored", "N/A",IF(AND($D330='Auto Responses'!$J$27,$H330=""),"N/A",IF(AND($D330='Auto Responses'!$J$27,$H330='Auto Responses'!$J$7),1,IF(AND($D330='Auto Responses'!$J$27,$H330='Auto Responses'!$J$8),0,IF(OR($F330=$G330,$H330='Auto Responses'!$J$7),1,0)))))</f>
        <v>1</v>
      </c>
      <c r="M330" s="282" t="str">
        <f>VLOOKUP($A330,'Institution Evaluation'!$A$56:$K$346,10,0)&amp;""</f>
        <v/>
      </c>
      <c r="N330" s="282">
        <f t="shared" si="3"/>
        <v>1</v>
      </c>
      <c r="O330" s="282">
        <f t="shared" si="40"/>
        <v>20</v>
      </c>
      <c r="P330" s="282">
        <f t="shared" si="5"/>
        <v>20</v>
      </c>
      <c r="Q330" s="282">
        <f t="shared" si="6"/>
        <v>0</v>
      </c>
      <c r="R330" s="282">
        <f t="shared" si="10"/>
        <v>0</v>
      </c>
      <c r="S330" s="282">
        <f t="shared" si="7"/>
        <v>0</v>
      </c>
      <c r="T330" s="282">
        <f t="shared" si="8"/>
        <v>1</v>
      </c>
      <c r="U330" s="282">
        <f t="shared" si="11"/>
        <v>87</v>
      </c>
      <c r="V330" s="282">
        <f t="shared" si="9"/>
        <v>87</v>
      </c>
      <c r="W330" s="61"/>
      <c r="X330" s="61"/>
      <c r="Y330" s="61"/>
      <c r="Z330" s="61"/>
    </row>
    <row r="331" ht="15.75" customHeight="1">
      <c r="A331" s="282" t="str">
        <f>Questions!$A331</f>
        <v>AILM-04</v>
      </c>
      <c r="B331" s="282" t="str">
        <f t="shared" si="1"/>
        <v>AILM</v>
      </c>
      <c r="C331" s="282" t="str">
        <f>VLOOKUP($A331,Questions!$A$3:$L$333,2,0)&amp;""</f>
        <v>Do you limit multiple LLM model plugins being called as part of a single input?*</v>
      </c>
      <c r="D331" s="282" t="str">
        <f>VLOOKUP($A331,Questions!$A$3:$L$333,11,0)&amp;""</f>
        <v/>
      </c>
      <c r="E331" s="282" t="str">
        <f>VLOOKUP($A331,Questions!$A$3:$L$333,12,0)&amp;""</f>
        <v>AI</v>
      </c>
      <c r="F331" s="282" t="str">
        <f>VLOOKUP($A331,'Institution Evaluation'!$A$56:$K$346,3,0)&amp;""</f>
        <v>Yes</v>
      </c>
      <c r="G331" s="282" t="str">
        <f>VLOOKUP($A331,'Institution Evaluation'!$A$56:$K$346,7,0)&amp;""</f>
        <v>Yes</v>
      </c>
      <c r="H331" s="282" t="str">
        <f>VLOOKUP($A331,'Institution Evaluation'!$A$56:$K$346,8,0)&amp;""</f>
        <v/>
      </c>
      <c r="I331" s="282" t="str">
        <f>VLOOKUP($A331,'Institution Evaluation'!$A$56:$K$346,9,0)&amp;""</f>
        <v>Critical Importance</v>
      </c>
      <c r="J331" s="282" t="str">
        <f>VLOOKUP($A331,'Institution Evaluation'!$A$56:$K$346,10,0)&amp;""</f>
        <v/>
      </c>
      <c r="K331" s="282">
        <f t="shared" si="2"/>
        <v>20</v>
      </c>
      <c r="L331" s="282">
        <f>IF($E331="Not Scored", "N/A",IF(AND($D331='Auto Responses'!$J$27,$H331=""),"N/A",IF(AND($D331='Auto Responses'!$J$27,$H331='Auto Responses'!$J$7),1,IF(AND($D331='Auto Responses'!$J$27,$H331='Auto Responses'!$J$8),0,IF(OR($F331=$G331,$H331='Auto Responses'!$J$7),1,0)))))</f>
        <v>1</v>
      </c>
      <c r="M331" s="282" t="str">
        <f>VLOOKUP($A331,'Institution Evaluation'!$A$56:$K$346,10,0)&amp;""</f>
        <v/>
      </c>
      <c r="N331" s="282">
        <f t="shared" si="3"/>
        <v>1</v>
      </c>
      <c r="O331" s="282">
        <f t="shared" si="40"/>
        <v>20</v>
      </c>
      <c r="P331" s="282">
        <f t="shared" si="5"/>
        <v>20</v>
      </c>
      <c r="Q331" s="282">
        <f t="shared" si="6"/>
        <v>0</v>
      </c>
      <c r="R331" s="282">
        <f t="shared" si="10"/>
        <v>0</v>
      </c>
      <c r="S331" s="282">
        <f t="shared" si="7"/>
        <v>0</v>
      </c>
      <c r="T331" s="282">
        <f t="shared" si="8"/>
        <v>1</v>
      </c>
      <c r="U331" s="282">
        <f t="shared" si="11"/>
        <v>88</v>
      </c>
      <c r="V331" s="282">
        <f t="shared" si="9"/>
        <v>88</v>
      </c>
      <c r="W331" s="61"/>
      <c r="X331" s="61"/>
      <c r="Y331" s="61"/>
      <c r="Z331" s="61"/>
    </row>
    <row r="332" ht="15.75" customHeight="1">
      <c r="A332" s="282" t="str">
        <f>Questions!$A332</f>
        <v>AILM-05</v>
      </c>
      <c r="B332" s="282" t="str">
        <f t="shared" si="1"/>
        <v>AILM</v>
      </c>
      <c r="C332" s="282" t="str">
        <f>VLOOKUP($A332,Questions!$A$3:$L$333,2,0)&amp;""</f>
        <v>Do you limit your solution's LLM resource use per request, per step, and per action?</v>
      </c>
      <c r="D332" s="282" t="str">
        <f>VLOOKUP($A332,Questions!$A$3:$L$333,11,0)&amp;""</f>
        <v/>
      </c>
      <c r="E332" s="282" t="str">
        <f>VLOOKUP($A332,Questions!$A$3:$L$333,12,0)&amp;""</f>
        <v>AI</v>
      </c>
      <c r="F332" s="282" t="str">
        <f>VLOOKUP($A332,'Institution Evaluation'!$A$56:$K$346,3,0)&amp;""</f>
        <v>Yes</v>
      </c>
      <c r="G332" s="282" t="str">
        <f>VLOOKUP($A332,'Institution Evaluation'!$A$56:$K$346,7,0)&amp;""</f>
        <v>Yes</v>
      </c>
      <c r="H332" s="282" t="str">
        <f>VLOOKUP($A332,'Institution Evaluation'!$A$56:$K$346,8,0)&amp;""</f>
        <v/>
      </c>
      <c r="I332" s="282" t="str">
        <f>VLOOKUP($A332,'Institution Evaluation'!$A$56:$K$346,9,0)&amp;""</f>
        <v>Standard Importance</v>
      </c>
      <c r="J332" s="282" t="str">
        <f>VLOOKUP($A332,'Institution Evaluation'!$A$56:$K$346,10,0)&amp;""</f>
        <v/>
      </c>
      <c r="K332" s="282">
        <f t="shared" si="2"/>
        <v>10</v>
      </c>
      <c r="L332" s="282">
        <f>IF($E332="Not Scored", "N/A",IF(AND($D332='Auto Responses'!$J$27,$H332=""),"N/A",IF(AND($D332='Auto Responses'!$J$27,$H332='Auto Responses'!$J$7),1,IF(AND($D332='Auto Responses'!$J$27,$H332='Auto Responses'!$J$8),0,IF(OR($F332=$G332,$H332='Auto Responses'!$J$7),1,0)))))</f>
        <v>1</v>
      </c>
      <c r="M332" s="282" t="str">
        <f>VLOOKUP($A332,'Institution Evaluation'!$A$56:$K$346,10,0)&amp;""</f>
        <v/>
      </c>
      <c r="N332" s="282">
        <f t="shared" si="3"/>
        <v>0</v>
      </c>
      <c r="O332" s="282">
        <f t="shared" si="40"/>
        <v>10</v>
      </c>
      <c r="P332" s="282">
        <f t="shared" si="5"/>
        <v>10</v>
      </c>
      <c r="Q332" s="282">
        <f t="shared" si="6"/>
        <v>0</v>
      </c>
      <c r="R332" s="282">
        <f t="shared" si="10"/>
        <v>0</v>
      </c>
      <c r="S332" s="282">
        <f t="shared" si="7"/>
        <v>0</v>
      </c>
      <c r="T332" s="282">
        <f t="shared" si="8"/>
        <v>0</v>
      </c>
      <c r="U332" s="282">
        <f t="shared" si="11"/>
        <v>88</v>
      </c>
      <c r="V332" s="282">
        <f t="shared" si="9"/>
        <v>0</v>
      </c>
      <c r="W332" s="61"/>
      <c r="X332" s="61"/>
      <c r="Y332" s="61"/>
      <c r="Z332" s="61"/>
    </row>
    <row r="333" ht="36.0" customHeight="1">
      <c r="A333" s="282" t="str">
        <f>Questions!$A333</f>
        <v>AILM-06</v>
      </c>
      <c r="B333" s="282" t="str">
        <f t="shared" si="1"/>
        <v>AILM</v>
      </c>
      <c r="C333" s="282" t="str">
        <f>VLOOKUP($A333,Questions!$A$3:$L$333,2,0)&amp;""</f>
        <v>Do you leverage LLM model tuning or other model validation mechanisms?</v>
      </c>
      <c r="D333" s="282" t="str">
        <f>VLOOKUP($A333,Questions!$A$3:$L$333,11,0)&amp;""</f>
        <v/>
      </c>
      <c r="E333" s="282" t="str">
        <f>VLOOKUP($A333,Questions!$A$3:$L$333,12,0)&amp;""</f>
        <v>AI</v>
      </c>
      <c r="F333" s="282" t="str">
        <f>VLOOKUP($A333,'Institution Evaluation'!$A$56:$K$346,3,0)&amp;""</f>
        <v>Yes</v>
      </c>
      <c r="G333" s="282" t="str">
        <f>VLOOKUP($A333,'Institution Evaluation'!$A$56:$K$346,7,0)&amp;""</f>
        <v>Yes</v>
      </c>
      <c r="H333" s="282" t="str">
        <f>VLOOKUP($A333,'Institution Evaluation'!$A$56:$K$346,8,0)&amp;""</f>
        <v/>
      </c>
      <c r="I333" s="282" t="str">
        <f>VLOOKUP($A333,'Institution Evaluation'!$A$56:$K$346,9,0)&amp;""</f>
        <v>Standard Importance</v>
      </c>
      <c r="J333" s="282" t="str">
        <f>VLOOKUP($A333,'Institution Evaluation'!$A$56:$K$346,10,0)&amp;""</f>
        <v/>
      </c>
      <c r="K333" s="282">
        <f t="shared" si="2"/>
        <v>10</v>
      </c>
      <c r="L333" s="282">
        <f>IF($E333="Not Scored", "N/A",IF(AND($D333='Auto Responses'!$J$27,$H333=""),"N/A",IF(AND($D333='Auto Responses'!$J$27,$H333='Auto Responses'!$J$7),1,IF(AND($D333='Auto Responses'!$J$27,$H333='Auto Responses'!$J$8),0,IF(OR($F333=$G333,$H333='Auto Responses'!$J$7),1,0)))))</f>
        <v>1</v>
      </c>
      <c r="M333" s="282" t="str">
        <f>VLOOKUP($A333,'Institution Evaluation'!$A$56:$K$346,10,0)&amp;""</f>
        <v/>
      </c>
      <c r="N333" s="282">
        <f t="shared" si="3"/>
        <v>0</v>
      </c>
      <c r="O333" s="282">
        <f t="shared" si="40"/>
        <v>10</v>
      </c>
      <c r="P333" s="282">
        <f t="shared" si="5"/>
        <v>10</v>
      </c>
      <c r="Q333" s="282">
        <f t="shared" si="6"/>
        <v>0</v>
      </c>
      <c r="R333" s="282">
        <f t="shared" si="10"/>
        <v>0</v>
      </c>
      <c r="S333" s="282">
        <f t="shared" si="7"/>
        <v>0</v>
      </c>
      <c r="T333" s="282">
        <f t="shared" si="8"/>
        <v>0</v>
      </c>
      <c r="U333" s="282">
        <f t="shared" si="11"/>
        <v>88</v>
      </c>
      <c r="V333" s="282">
        <f t="shared" si="9"/>
        <v>0</v>
      </c>
      <c r="W333" s="95" t="s">
        <v>35</v>
      </c>
      <c r="X333" s="61"/>
      <c r="Y333" s="61"/>
      <c r="Z333" s="61"/>
    </row>
    <row r="334" ht="15.75" customHeight="1">
      <c r="A334" s="311"/>
      <c r="B334" s="311"/>
      <c r="C334" s="311"/>
      <c r="D334" s="311"/>
      <c r="E334" s="311"/>
      <c r="F334" s="311"/>
      <c r="G334" s="311"/>
      <c r="H334" s="311"/>
      <c r="I334" s="311"/>
      <c r="J334" s="311"/>
      <c r="K334" s="311"/>
      <c r="L334" s="282"/>
      <c r="M334" s="61"/>
      <c r="N334" s="61"/>
      <c r="O334" s="61"/>
      <c r="P334" s="61"/>
      <c r="Q334" s="282"/>
      <c r="R334" s="282"/>
      <c r="S334" s="282"/>
      <c r="T334" s="282"/>
      <c r="U334" s="282"/>
      <c r="V334" s="282"/>
      <c r="W334" s="61"/>
      <c r="X334" s="61"/>
      <c r="Y334" s="61"/>
      <c r="Z334" s="61"/>
    </row>
    <row r="335" ht="15.75" customHeight="1">
      <c r="A335" s="311"/>
      <c r="B335" s="311"/>
      <c r="C335" s="311"/>
      <c r="D335" s="311"/>
      <c r="E335" s="311"/>
      <c r="F335" s="311"/>
      <c r="G335" s="311"/>
      <c r="H335" s="311"/>
      <c r="I335" s="311"/>
      <c r="J335" s="311"/>
      <c r="K335" s="311"/>
      <c r="L335" s="282"/>
      <c r="M335" s="61"/>
      <c r="N335" s="61"/>
      <c r="O335" s="61"/>
      <c r="P335" s="61"/>
      <c r="Q335" s="312">
        <f>SUM($Q3:$Q334)</f>
        <v>0</v>
      </c>
      <c r="R335" s="313"/>
      <c r="S335" s="313"/>
      <c r="T335" s="314">
        <f>SUM($T3:$T334)</f>
        <v>88</v>
      </c>
      <c r="U335" s="282"/>
      <c r="V335" s="282"/>
      <c r="W335" s="61"/>
      <c r="X335" s="61"/>
      <c r="Y335" s="61"/>
      <c r="Z335" s="61"/>
    </row>
    <row r="336" ht="15.75" customHeight="1">
      <c r="A336" s="95" t="s">
        <v>2038</v>
      </c>
      <c r="B336" s="311"/>
      <c r="C336" s="311"/>
      <c r="D336" s="311"/>
      <c r="E336" s="311"/>
      <c r="F336" s="311"/>
      <c r="G336" s="311"/>
      <c r="H336" s="311"/>
      <c r="I336" s="311"/>
      <c r="J336" s="311"/>
      <c r="K336" s="311"/>
      <c r="L336" s="282"/>
      <c r="M336" s="61"/>
      <c r="N336" s="61"/>
      <c r="O336" s="61"/>
      <c r="P336" s="61"/>
      <c r="Q336" s="282"/>
      <c r="R336" s="282"/>
      <c r="S336" s="282"/>
      <c r="T336" s="282"/>
      <c r="U336" s="282"/>
      <c r="V336" s="282"/>
      <c r="W336" s="61"/>
      <c r="X336" s="61"/>
      <c r="Y336" s="61"/>
      <c r="Z336" s="61"/>
    </row>
    <row r="337" ht="15.75" hidden="1" customHeight="1">
      <c r="A337" s="311"/>
      <c r="B337" s="311"/>
      <c r="C337" s="311"/>
      <c r="D337" s="311"/>
      <c r="E337" s="311"/>
      <c r="F337" s="311"/>
      <c r="G337" s="311"/>
      <c r="H337" s="311"/>
      <c r="I337" s="311"/>
      <c r="J337" s="311"/>
      <c r="K337" s="311"/>
      <c r="L337" s="282"/>
      <c r="M337" s="61"/>
      <c r="N337" s="61"/>
      <c r="O337" s="61"/>
      <c r="P337" s="61"/>
      <c r="Q337" s="282"/>
      <c r="R337" s="282"/>
      <c r="S337" s="282"/>
      <c r="T337" s="282"/>
      <c r="U337" s="282"/>
      <c r="V337" s="282"/>
      <c r="W337" s="61"/>
      <c r="X337" s="61"/>
      <c r="Y337" s="61"/>
      <c r="Z337" s="61"/>
    </row>
    <row r="338" ht="15.75" hidden="1" customHeight="1">
      <c r="A338" s="311"/>
      <c r="B338" s="311"/>
      <c r="C338" s="311"/>
      <c r="D338" s="311"/>
      <c r="E338" s="311"/>
      <c r="F338" s="311"/>
      <c r="G338" s="311"/>
      <c r="H338" s="311"/>
      <c r="I338" s="311"/>
      <c r="J338" s="311"/>
      <c r="K338" s="311"/>
      <c r="L338" s="282"/>
      <c r="M338" s="61"/>
      <c r="N338" s="61"/>
      <c r="O338" s="61"/>
      <c r="P338" s="61"/>
      <c r="Q338" s="282"/>
      <c r="R338" s="282"/>
      <c r="S338" s="282"/>
      <c r="T338" s="282"/>
      <c r="U338" s="282"/>
      <c r="V338" s="282"/>
      <c r="W338" s="61"/>
      <c r="X338" s="61"/>
      <c r="Y338" s="61"/>
      <c r="Z338" s="61"/>
    </row>
    <row r="339" ht="15.75" hidden="1" customHeight="1">
      <c r="A339" s="311"/>
      <c r="B339" s="311"/>
      <c r="C339" s="311"/>
      <c r="D339" s="311"/>
      <c r="E339" s="311"/>
      <c r="F339" s="311"/>
      <c r="G339" s="311"/>
      <c r="H339" s="311"/>
      <c r="I339" s="311"/>
      <c r="J339" s="311"/>
      <c r="K339" s="311"/>
      <c r="L339" s="282"/>
      <c r="M339" s="61"/>
      <c r="N339" s="61"/>
      <c r="O339" s="61"/>
      <c r="P339" s="61"/>
      <c r="Q339" s="282"/>
      <c r="R339" s="282"/>
      <c r="S339" s="282"/>
      <c r="T339" s="282"/>
      <c r="U339" s="282"/>
      <c r="V339" s="282"/>
      <c r="W339" s="61"/>
      <c r="X339" s="61"/>
      <c r="Y339" s="61"/>
      <c r="Z339" s="61"/>
    </row>
    <row r="340" ht="15.75" hidden="1" customHeight="1">
      <c r="A340" s="311"/>
      <c r="B340" s="311"/>
      <c r="C340" s="311"/>
      <c r="D340" s="311"/>
      <c r="E340" s="311"/>
      <c r="F340" s="311"/>
      <c r="G340" s="311"/>
      <c r="H340" s="311"/>
      <c r="I340" s="311"/>
      <c r="J340" s="311"/>
      <c r="K340" s="311"/>
      <c r="L340" s="282"/>
      <c r="M340" s="61"/>
      <c r="N340" s="61"/>
      <c r="O340" s="61"/>
      <c r="P340" s="61"/>
      <c r="Q340" s="282"/>
      <c r="R340" s="282"/>
      <c r="S340" s="282"/>
      <c r="T340" s="282"/>
      <c r="U340" s="282"/>
      <c r="V340" s="282"/>
      <c r="W340" s="61"/>
      <c r="X340" s="61"/>
      <c r="Y340" s="61"/>
      <c r="Z340" s="61"/>
    </row>
    <row r="341" ht="15.75" hidden="1" customHeight="1">
      <c r="A341" s="311"/>
      <c r="B341" s="311"/>
      <c r="C341" s="311"/>
      <c r="D341" s="311"/>
      <c r="E341" s="311"/>
      <c r="F341" s="311"/>
      <c r="G341" s="311"/>
      <c r="H341" s="311"/>
      <c r="I341" s="311"/>
      <c r="J341" s="311"/>
      <c r="K341" s="311"/>
      <c r="L341" s="282"/>
      <c r="M341" s="61"/>
      <c r="N341" s="61"/>
      <c r="O341" s="61"/>
      <c r="P341" s="61"/>
      <c r="Q341" s="282"/>
      <c r="R341" s="282"/>
      <c r="S341" s="282"/>
      <c r="T341" s="282"/>
      <c r="U341" s="282"/>
      <c r="V341" s="282"/>
      <c r="W341" s="61"/>
      <c r="X341" s="61"/>
      <c r="Y341" s="61"/>
      <c r="Z341" s="61"/>
    </row>
    <row r="342" ht="15.75" hidden="1" customHeight="1">
      <c r="A342" s="311"/>
      <c r="B342" s="311"/>
      <c r="C342" s="311"/>
      <c r="D342" s="311"/>
      <c r="E342" s="311"/>
      <c r="F342" s="311"/>
      <c r="G342" s="311"/>
      <c r="H342" s="311"/>
      <c r="I342" s="311"/>
      <c r="J342" s="311"/>
      <c r="K342" s="311"/>
      <c r="L342" s="282"/>
      <c r="M342" s="61"/>
      <c r="N342" s="61"/>
      <c r="O342" s="61"/>
      <c r="P342" s="61"/>
      <c r="Q342" s="282"/>
      <c r="R342" s="282"/>
      <c r="S342" s="282"/>
      <c r="T342" s="282"/>
      <c r="U342" s="282"/>
      <c r="V342" s="282"/>
      <c r="W342" s="61"/>
      <c r="X342" s="61"/>
      <c r="Y342" s="61"/>
      <c r="Z342" s="61"/>
    </row>
    <row r="343" ht="15.75" hidden="1" customHeight="1">
      <c r="A343" s="311"/>
      <c r="B343" s="311"/>
      <c r="C343" s="311"/>
      <c r="D343" s="311"/>
      <c r="E343" s="311"/>
      <c r="F343" s="311"/>
      <c r="G343" s="311"/>
      <c r="H343" s="311"/>
      <c r="I343" s="311"/>
      <c r="J343" s="311"/>
      <c r="K343" s="311"/>
      <c r="L343" s="282"/>
      <c r="M343" s="61"/>
      <c r="N343" s="61"/>
      <c r="O343" s="61"/>
      <c r="P343" s="61"/>
      <c r="Q343" s="282"/>
      <c r="R343" s="282"/>
      <c r="S343" s="282"/>
      <c r="T343" s="282"/>
      <c r="U343" s="282"/>
      <c r="V343" s="282"/>
      <c r="W343" s="61"/>
      <c r="X343" s="61"/>
      <c r="Y343" s="61"/>
      <c r="Z343" s="61"/>
    </row>
    <row r="344" ht="15.75" hidden="1" customHeight="1">
      <c r="A344" s="311"/>
      <c r="B344" s="311"/>
      <c r="C344" s="311"/>
      <c r="D344" s="311"/>
      <c r="E344" s="311"/>
      <c r="F344" s="311"/>
      <c r="G344" s="311"/>
      <c r="H344" s="311"/>
      <c r="I344" s="311"/>
      <c r="J344" s="311"/>
      <c r="K344" s="311"/>
      <c r="L344" s="282"/>
      <c r="M344" s="61"/>
      <c r="N344" s="61"/>
      <c r="O344" s="61"/>
      <c r="P344" s="61"/>
      <c r="Q344" s="282"/>
      <c r="R344" s="282"/>
      <c r="S344" s="282"/>
      <c r="T344" s="282"/>
      <c r="U344" s="282"/>
      <c r="V344" s="282"/>
      <c r="W344" s="61"/>
      <c r="X344" s="61"/>
      <c r="Y344" s="61"/>
      <c r="Z344" s="61"/>
    </row>
    <row r="345" ht="15.75" hidden="1" customHeight="1">
      <c r="A345" s="311"/>
      <c r="B345" s="311"/>
      <c r="C345" s="311"/>
      <c r="D345" s="311"/>
      <c r="E345" s="311"/>
      <c r="F345" s="311"/>
      <c r="G345" s="311"/>
      <c r="H345" s="311"/>
      <c r="I345" s="311"/>
      <c r="J345" s="311"/>
      <c r="K345" s="311"/>
      <c r="L345" s="282"/>
      <c r="M345" s="61"/>
      <c r="N345" s="61"/>
      <c r="O345" s="61"/>
      <c r="P345" s="61"/>
      <c r="Q345" s="282"/>
      <c r="R345" s="282"/>
      <c r="S345" s="282"/>
      <c r="T345" s="282"/>
      <c r="U345" s="282"/>
      <c r="V345" s="282"/>
      <c r="W345" s="61"/>
      <c r="X345" s="61"/>
      <c r="Y345" s="61"/>
      <c r="Z345" s="61"/>
    </row>
    <row r="346" ht="15.75" hidden="1" customHeight="1">
      <c r="A346" s="311"/>
      <c r="B346" s="311"/>
      <c r="C346" s="311"/>
      <c r="D346" s="311"/>
      <c r="E346" s="311"/>
      <c r="F346" s="311"/>
      <c r="G346" s="311"/>
      <c r="H346" s="311"/>
      <c r="I346" s="311"/>
      <c r="J346" s="311"/>
      <c r="K346" s="311"/>
      <c r="L346" s="282"/>
      <c r="M346" s="61"/>
      <c r="N346" s="61"/>
      <c r="O346" s="61"/>
      <c r="P346" s="61"/>
      <c r="Q346" s="282"/>
      <c r="R346" s="282"/>
      <c r="S346" s="282"/>
      <c r="T346" s="282"/>
      <c r="U346" s="282"/>
      <c r="V346" s="282"/>
      <c r="W346" s="61"/>
      <c r="X346" s="61"/>
      <c r="Y346" s="61"/>
      <c r="Z346" s="61"/>
    </row>
    <row r="347" ht="15.75" hidden="1" customHeight="1">
      <c r="A347" s="311"/>
      <c r="B347" s="311"/>
      <c r="C347" s="311"/>
      <c r="D347" s="311"/>
      <c r="E347" s="311"/>
      <c r="F347" s="311"/>
      <c r="G347" s="311"/>
      <c r="H347" s="311"/>
      <c r="I347" s="311"/>
      <c r="J347" s="311"/>
      <c r="K347" s="311"/>
      <c r="L347" s="282"/>
      <c r="M347" s="61"/>
      <c r="N347" s="61"/>
      <c r="O347" s="61"/>
      <c r="P347" s="61"/>
      <c r="Q347" s="282"/>
      <c r="R347" s="282"/>
      <c r="S347" s="282"/>
      <c r="T347" s="282"/>
      <c r="U347" s="282"/>
      <c r="V347" s="282"/>
      <c r="W347" s="61"/>
      <c r="X347" s="61"/>
      <c r="Y347" s="61"/>
      <c r="Z347" s="61"/>
    </row>
    <row r="348" ht="15.75" hidden="1" customHeight="1">
      <c r="A348" s="311"/>
      <c r="B348" s="311"/>
      <c r="C348" s="311"/>
      <c r="D348" s="311"/>
      <c r="E348" s="311"/>
      <c r="F348" s="311"/>
      <c r="G348" s="311"/>
      <c r="H348" s="311"/>
      <c r="I348" s="311"/>
      <c r="J348" s="311"/>
      <c r="K348" s="311"/>
      <c r="L348" s="282"/>
      <c r="M348" s="61"/>
      <c r="N348" s="61"/>
      <c r="O348" s="61"/>
      <c r="P348" s="61"/>
      <c r="Q348" s="282"/>
      <c r="R348" s="282"/>
      <c r="S348" s="282"/>
      <c r="T348" s="282"/>
      <c r="U348" s="282"/>
      <c r="V348" s="282"/>
      <c r="W348" s="61"/>
      <c r="X348" s="61"/>
      <c r="Y348" s="61"/>
      <c r="Z348" s="61"/>
    </row>
    <row r="349" ht="15.75" hidden="1" customHeight="1">
      <c r="A349" s="311"/>
      <c r="B349" s="311"/>
      <c r="C349" s="311"/>
      <c r="D349" s="311"/>
      <c r="E349" s="311"/>
      <c r="F349" s="311"/>
      <c r="G349" s="311"/>
      <c r="H349" s="311"/>
      <c r="I349" s="311"/>
      <c r="J349" s="311"/>
      <c r="K349" s="311"/>
      <c r="L349" s="282"/>
      <c r="M349" s="61"/>
      <c r="N349" s="61"/>
      <c r="O349" s="61"/>
      <c r="P349" s="61"/>
      <c r="Q349" s="282"/>
      <c r="R349" s="282"/>
      <c r="S349" s="282"/>
      <c r="T349" s="282"/>
      <c r="U349" s="282"/>
      <c r="V349" s="282"/>
      <c r="W349" s="61"/>
      <c r="X349" s="61"/>
      <c r="Y349" s="61"/>
      <c r="Z349" s="61"/>
    </row>
    <row r="350" ht="15.75" hidden="1" customHeight="1">
      <c r="A350" s="311"/>
      <c r="B350" s="311"/>
      <c r="C350" s="311"/>
      <c r="D350" s="311"/>
      <c r="E350" s="311"/>
      <c r="F350" s="311"/>
      <c r="G350" s="311"/>
      <c r="H350" s="311"/>
      <c r="I350" s="311"/>
      <c r="J350" s="311"/>
      <c r="K350" s="311"/>
      <c r="L350" s="282"/>
      <c r="M350" s="61"/>
      <c r="N350" s="61"/>
      <c r="O350" s="61"/>
      <c r="P350" s="61"/>
      <c r="Q350" s="282"/>
      <c r="R350" s="282"/>
      <c r="S350" s="282"/>
      <c r="T350" s="282"/>
      <c r="U350" s="282"/>
      <c r="V350" s="282"/>
      <c r="W350" s="61"/>
      <c r="X350" s="61"/>
      <c r="Y350" s="61"/>
      <c r="Z350" s="61"/>
    </row>
    <row r="351" ht="15.75" hidden="1" customHeight="1">
      <c r="A351" s="311"/>
      <c r="B351" s="311"/>
      <c r="C351" s="311"/>
      <c r="D351" s="311"/>
      <c r="E351" s="311"/>
      <c r="F351" s="311"/>
      <c r="G351" s="311"/>
      <c r="H351" s="311"/>
      <c r="I351" s="311"/>
      <c r="J351" s="311"/>
      <c r="K351" s="311"/>
      <c r="L351" s="282"/>
      <c r="M351" s="61"/>
      <c r="N351" s="61"/>
      <c r="O351" s="61"/>
      <c r="P351" s="61"/>
      <c r="Q351" s="282"/>
      <c r="R351" s="282"/>
      <c r="S351" s="282"/>
      <c r="T351" s="282"/>
      <c r="U351" s="282"/>
      <c r="V351" s="282"/>
      <c r="W351" s="61"/>
      <c r="X351" s="61"/>
      <c r="Y351" s="61"/>
      <c r="Z351" s="61"/>
    </row>
    <row r="352" ht="15.75" hidden="1" customHeight="1">
      <c r="A352" s="311"/>
      <c r="B352" s="311"/>
      <c r="C352" s="311"/>
      <c r="D352" s="311"/>
      <c r="E352" s="311"/>
      <c r="F352" s="311"/>
      <c r="G352" s="311"/>
      <c r="H352" s="311"/>
      <c r="I352" s="311"/>
      <c r="J352" s="311"/>
      <c r="K352" s="311"/>
      <c r="L352" s="282"/>
      <c r="M352" s="61"/>
      <c r="N352" s="61"/>
      <c r="O352" s="61"/>
      <c r="P352" s="61"/>
      <c r="Q352" s="282"/>
      <c r="R352" s="282"/>
      <c r="S352" s="282"/>
      <c r="T352" s="282"/>
      <c r="U352" s="282"/>
      <c r="V352" s="282"/>
      <c r="W352" s="61"/>
      <c r="X352" s="61"/>
      <c r="Y352" s="61"/>
      <c r="Z352" s="61"/>
    </row>
    <row r="353" ht="15.75" hidden="1" customHeight="1">
      <c r="A353" s="311"/>
      <c r="B353" s="311"/>
      <c r="C353" s="311"/>
      <c r="D353" s="311"/>
      <c r="E353" s="311"/>
      <c r="F353" s="311"/>
      <c r="G353" s="311"/>
      <c r="H353" s="311"/>
      <c r="I353" s="311"/>
      <c r="J353" s="311"/>
      <c r="K353" s="311"/>
      <c r="L353" s="282"/>
      <c r="M353" s="61"/>
      <c r="N353" s="61"/>
      <c r="O353" s="61"/>
      <c r="P353" s="61"/>
      <c r="Q353" s="282"/>
      <c r="R353" s="282"/>
      <c r="S353" s="282"/>
      <c r="T353" s="282"/>
      <c r="U353" s="282"/>
      <c r="V353" s="282"/>
      <c r="W353" s="61"/>
      <c r="X353" s="61"/>
      <c r="Y353" s="61"/>
      <c r="Z353" s="61"/>
    </row>
    <row r="354" ht="15.75" hidden="1" customHeight="1">
      <c r="A354" s="311"/>
      <c r="B354" s="311"/>
      <c r="C354" s="311"/>
      <c r="D354" s="311"/>
      <c r="E354" s="311"/>
      <c r="F354" s="311"/>
      <c r="G354" s="311"/>
      <c r="H354" s="311"/>
      <c r="I354" s="311"/>
      <c r="J354" s="311"/>
      <c r="K354" s="311"/>
      <c r="L354" s="282"/>
      <c r="M354" s="61"/>
      <c r="N354" s="61"/>
      <c r="O354" s="61"/>
      <c r="P354" s="61"/>
      <c r="Q354" s="282"/>
      <c r="R354" s="282"/>
      <c r="S354" s="282"/>
      <c r="T354" s="282"/>
      <c r="U354" s="282"/>
      <c r="V354" s="282"/>
      <c r="W354" s="61"/>
      <c r="X354" s="61"/>
      <c r="Y354" s="61"/>
      <c r="Z354" s="61"/>
    </row>
    <row r="355" ht="15.75" hidden="1" customHeight="1">
      <c r="A355" s="311"/>
      <c r="B355" s="311"/>
      <c r="C355" s="311"/>
      <c r="D355" s="311"/>
      <c r="E355" s="311"/>
      <c r="F355" s="311"/>
      <c r="G355" s="311"/>
      <c r="H355" s="311"/>
      <c r="I355" s="311"/>
      <c r="J355" s="311"/>
      <c r="K355" s="311"/>
      <c r="L355" s="282"/>
      <c r="M355" s="61"/>
      <c r="N355" s="61"/>
      <c r="O355" s="61"/>
      <c r="P355" s="61"/>
      <c r="Q355" s="282"/>
      <c r="R355" s="282"/>
      <c r="S355" s="282"/>
      <c r="T355" s="282"/>
      <c r="U355" s="282"/>
      <c r="V355" s="282"/>
      <c r="W355" s="61"/>
      <c r="X355" s="61"/>
      <c r="Y355" s="61"/>
      <c r="Z355" s="61"/>
    </row>
    <row r="356" ht="15.75" hidden="1" customHeight="1">
      <c r="A356" s="311"/>
      <c r="B356" s="311"/>
      <c r="C356" s="311"/>
      <c r="D356" s="311"/>
      <c r="E356" s="311"/>
      <c r="F356" s="311"/>
      <c r="G356" s="311"/>
      <c r="H356" s="311"/>
      <c r="I356" s="311"/>
      <c r="J356" s="311"/>
      <c r="K356" s="311"/>
      <c r="L356" s="282"/>
      <c r="M356" s="61"/>
      <c r="N356" s="61"/>
      <c r="O356" s="61"/>
      <c r="P356" s="61"/>
      <c r="Q356" s="282"/>
      <c r="R356" s="282"/>
      <c r="S356" s="282"/>
      <c r="T356" s="282"/>
      <c r="U356" s="282"/>
      <c r="V356" s="282"/>
      <c r="W356" s="61"/>
      <c r="X356" s="61"/>
      <c r="Y356" s="61"/>
      <c r="Z356" s="61"/>
    </row>
    <row r="357" ht="15.75" hidden="1" customHeight="1">
      <c r="A357" s="311"/>
      <c r="B357" s="311"/>
      <c r="C357" s="311"/>
      <c r="D357" s="311"/>
      <c r="E357" s="311"/>
      <c r="F357" s="311"/>
      <c r="G357" s="311"/>
      <c r="H357" s="311"/>
      <c r="I357" s="311"/>
      <c r="J357" s="311"/>
      <c r="K357" s="311"/>
      <c r="L357" s="282"/>
      <c r="M357" s="61"/>
      <c r="N357" s="61"/>
      <c r="O357" s="61"/>
      <c r="P357" s="61"/>
      <c r="Q357" s="282"/>
      <c r="R357" s="282"/>
      <c r="S357" s="282"/>
      <c r="T357" s="282"/>
      <c r="U357" s="282"/>
      <c r="V357" s="282"/>
      <c r="W357" s="61"/>
      <c r="X357" s="61"/>
      <c r="Y357" s="61"/>
      <c r="Z357" s="61"/>
    </row>
    <row r="358" ht="15.75" hidden="1" customHeight="1">
      <c r="A358" s="311"/>
      <c r="B358" s="311"/>
      <c r="C358" s="311"/>
      <c r="D358" s="311"/>
      <c r="E358" s="311"/>
      <c r="F358" s="311"/>
      <c r="G358" s="311"/>
      <c r="H358" s="311"/>
      <c r="I358" s="311"/>
      <c r="J358" s="311"/>
      <c r="K358" s="311"/>
      <c r="L358" s="282"/>
      <c r="M358" s="61"/>
      <c r="N358" s="61"/>
      <c r="O358" s="61"/>
      <c r="P358" s="61"/>
      <c r="Q358" s="282"/>
      <c r="R358" s="282"/>
      <c r="S358" s="282"/>
      <c r="T358" s="282"/>
      <c r="U358" s="282"/>
      <c r="V358" s="282"/>
      <c r="W358" s="61"/>
      <c r="X358" s="61"/>
      <c r="Y358" s="61"/>
      <c r="Z358" s="61"/>
    </row>
    <row r="359" ht="15.75" hidden="1" customHeight="1">
      <c r="A359" s="311"/>
      <c r="B359" s="311"/>
      <c r="C359" s="311"/>
      <c r="D359" s="311"/>
      <c r="E359" s="311"/>
      <c r="F359" s="311"/>
      <c r="G359" s="311"/>
      <c r="H359" s="311"/>
      <c r="I359" s="311"/>
      <c r="J359" s="311"/>
      <c r="K359" s="311"/>
      <c r="L359" s="282"/>
      <c r="M359" s="61"/>
      <c r="N359" s="61"/>
      <c r="O359" s="61"/>
      <c r="P359" s="61"/>
      <c r="Q359" s="282"/>
      <c r="R359" s="282"/>
      <c r="S359" s="282"/>
      <c r="T359" s="282"/>
      <c r="U359" s="282"/>
      <c r="V359" s="282"/>
      <c r="W359" s="61"/>
      <c r="X359" s="61"/>
      <c r="Y359" s="61"/>
      <c r="Z359" s="61"/>
    </row>
    <row r="360" ht="15.75" hidden="1" customHeight="1">
      <c r="A360" s="311"/>
      <c r="B360" s="311"/>
      <c r="C360" s="311"/>
      <c r="D360" s="311"/>
      <c r="E360" s="311"/>
      <c r="F360" s="311"/>
      <c r="G360" s="311"/>
      <c r="H360" s="311"/>
      <c r="I360" s="311"/>
      <c r="J360" s="311"/>
      <c r="K360" s="311"/>
      <c r="L360" s="282"/>
      <c r="M360" s="61"/>
      <c r="N360" s="61"/>
      <c r="O360" s="61"/>
      <c r="P360" s="61"/>
      <c r="Q360" s="282"/>
      <c r="R360" s="282"/>
      <c r="S360" s="282"/>
      <c r="T360" s="282"/>
      <c r="U360" s="282"/>
      <c r="V360" s="282"/>
      <c r="W360" s="61"/>
      <c r="X360" s="61"/>
      <c r="Y360" s="61"/>
      <c r="Z360" s="61"/>
    </row>
    <row r="361" ht="15.75" hidden="1" customHeight="1">
      <c r="A361" s="311"/>
      <c r="B361" s="311"/>
      <c r="C361" s="311"/>
      <c r="D361" s="311"/>
      <c r="E361" s="311"/>
      <c r="F361" s="311"/>
      <c r="G361" s="311"/>
      <c r="H361" s="311"/>
      <c r="I361" s="311"/>
      <c r="J361" s="311"/>
      <c r="K361" s="311"/>
      <c r="L361" s="282"/>
      <c r="M361" s="61"/>
      <c r="N361" s="61"/>
      <c r="O361" s="61"/>
      <c r="P361" s="61"/>
      <c r="Q361" s="282"/>
      <c r="R361" s="282"/>
      <c r="S361" s="282"/>
      <c r="T361" s="282"/>
      <c r="U361" s="282"/>
      <c r="V361" s="282"/>
      <c r="W361" s="61"/>
      <c r="X361" s="61"/>
      <c r="Y361" s="61"/>
      <c r="Z361" s="61"/>
    </row>
    <row r="362" ht="15.75" hidden="1" customHeight="1">
      <c r="A362" s="311"/>
      <c r="B362" s="311"/>
      <c r="C362" s="311"/>
      <c r="D362" s="311"/>
      <c r="E362" s="311"/>
      <c r="F362" s="311"/>
      <c r="G362" s="311"/>
      <c r="H362" s="311"/>
      <c r="I362" s="311"/>
      <c r="J362" s="311"/>
      <c r="K362" s="311"/>
      <c r="L362" s="282"/>
      <c r="M362" s="61"/>
      <c r="N362" s="61"/>
      <c r="O362" s="61"/>
      <c r="P362" s="61"/>
      <c r="Q362" s="282"/>
      <c r="R362" s="282"/>
      <c r="S362" s="282"/>
      <c r="T362" s="282"/>
      <c r="U362" s="282"/>
      <c r="V362" s="282"/>
      <c r="W362" s="61"/>
      <c r="X362" s="61"/>
      <c r="Y362" s="61"/>
      <c r="Z362" s="61"/>
    </row>
    <row r="363" ht="15.75" hidden="1" customHeight="1">
      <c r="A363" s="311"/>
      <c r="B363" s="311"/>
      <c r="C363" s="311"/>
      <c r="D363" s="311"/>
      <c r="E363" s="311"/>
      <c r="F363" s="311"/>
      <c r="G363" s="311"/>
      <c r="H363" s="311"/>
      <c r="I363" s="311"/>
      <c r="J363" s="311"/>
      <c r="K363" s="311"/>
      <c r="L363" s="282"/>
      <c r="M363" s="61"/>
      <c r="N363" s="61"/>
      <c r="O363" s="61"/>
      <c r="P363" s="61"/>
      <c r="Q363" s="282"/>
      <c r="R363" s="282"/>
      <c r="S363" s="282"/>
      <c r="T363" s="282"/>
      <c r="U363" s="282"/>
      <c r="V363" s="282"/>
      <c r="W363" s="61"/>
      <c r="X363" s="61"/>
      <c r="Y363" s="61"/>
      <c r="Z363" s="61"/>
    </row>
    <row r="364" ht="15.75" hidden="1" customHeight="1">
      <c r="A364" s="311"/>
      <c r="B364" s="311"/>
      <c r="C364" s="311"/>
      <c r="D364" s="311"/>
      <c r="E364" s="311"/>
      <c r="F364" s="311"/>
      <c r="G364" s="311"/>
      <c r="H364" s="311"/>
      <c r="I364" s="311"/>
      <c r="J364" s="311"/>
      <c r="K364" s="311"/>
      <c r="L364" s="282"/>
      <c r="M364" s="61"/>
      <c r="N364" s="61"/>
      <c r="O364" s="61"/>
      <c r="P364" s="61"/>
      <c r="Q364" s="282"/>
      <c r="R364" s="282"/>
      <c r="S364" s="282"/>
      <c r="T364" s="282"/>
      <c r="U364" s="282"/>
      <c r="V364" s="282"/>
      <c r="W364" s="61"/>
      <c r="X364" s="61"/>
      <c r="Y364" s="61"/>
      <c r="Z364" s="61"/>
    </row>
    <row r="365" ht="15.75" hidden="1" customHeight="1">
      <c r="A365" s="311"/>
      <c r="B365" s="311"/>
      <c r="C365" s="311"/>
      <c r="D365" s="311"/>
      <c r="E365" s="311"/>
      <c r="F365" s="311"/>
      <c r="G365" s="311"/>
      <c r="H365" s="311"/>
      <c r="I365" s="311"/>
      <c r="J365" s="311"/>
      <c r="K365" s="311"/>
      <c r="L365" s="282"/>
      <c r="M365" s="61"/>
      <c r="N365" s="61"/>
      <c r="O365" s="61"/>
      <c r="P365" s="61"/>
      <c r="Q365" s="282"/>
      <c r="R365" s="282"/>
      <c r="S365" s="282"/>
      <c r="T365" s="282"/>
      <c r="U365" s="282"/>
      <c r="V365" s="282"/>
      <c r="W365" s="61"/>
      <c r="X365" s="61"/>
      <c r="Y365" s="61"/>
      <c r="Z365" s="61"/>
    </row>
    <row r="366" ht="15.75" hidden="1" customHeight="1">
      <c r="A366" s="311"/>
      <c r="B366" s="311"/>
      <c r="C366" s="311"/>
      <c r="D366" s="311"/>
      <c r="E366" s="311"/>
      <c r="F366" s="311"/>
      <c r="G366" s="311"/>
      <c r="H366" s="311"/>
      <c r="I366" s="311"/>
      <c r="J366" s="311"/>
      <c r="K366" s="311"/>
      <c r="L366" s="282"/>
      <c r="M366" s="61"/>
      <c r="N366" s="61"/>
      <c r="O366" s="61"/>
      <c r="P366" s="61"/>
      <c r="Q366" s="282"/>
      <c r="R366" s="282"/>
      <c r="S366" s="282"/>
      <c r="T366" s="282"/>
      <c r="U366" s="282"/>
      <c r="V366" s="282"/>
      <c r="W366" s="61"/>
      <c r="X366" s="61"/>
      <c r="Y366" s="61"/>
      <c r="Z366" s="61"/>
    </row>
    <row r="367" ht="15.75" hidden="1" customHeight="1">
      <c r="A367" s="311"/>
      <c r="B367" s="311"/>
      <c r="C367" s="311"/>
      <c r="D367" s="311"/>
      <c r="E367" s="311"/>
      <c r="F367" s="311"/>
      <c r="G367" s="311"/>
      <c r="H367" s="311"/>
      <c r="I367" s="311"/>
      <c r="J367" s="311"/>
      <c r="K367" s="311"/>
      <c r="L367" s="282"/>
      <c r="M367" s="61"/>
      <c r="N367" s="61"/>
      <c r="O367" s="61"/>
      <c r="P367" s="61"/>
      <c r="Q367" s="282"/>
      <c r="R367" s="282"/>
      <c r="S367" s="282"/>
      <c r="T367" s="282"/>
      <c r="U367" s="282"/>
      <c r="V367" s="282"/>
      <c r="W367" s="61"/>
      <c r="X367" s="61"/>
      <c r="Y367" s="61"/>
      <c r="Z367" s="61"/>
    </row>
    <row r="368" ht="15.75" hidden="1" customHeight="1">
      <c r="A368" s="311"/>
      <c r="B368" s="311"/>
      <c r="C368" s="311"/>
      <c r="D368" s="311"/>
      <c r="E368" s="311"/>
      <c r="F368" s="311"/>
      <c r="G368" s="311"/>
      <c r="H368" s="311"/>
      <c r="I368" s="311"/>
      <c r="J368" s="311"/>
      <c r="K368" s="311"/>
      <c r="L368" s="282"/>
      <c r="M368" s="61"/>
      <c r="N368" s="61"/>
      <c r="O368" s="61"/>
      <c r="P368" s="61"/>
      <c r="Q368" s="282"/>
      <c r="R368" s="282"/>
      <c r="S368" s="282"/>
      <c r="T368" s="282"/>
      <c r="U368" s="282"/>
      <c r="V368" s="282"/>
      <c r="W368" s="61"/>
      <c r="X368" s="61"/>
      <c r="Y368" s="61"/>
      <c r="Z368" s="61"/>
    </row>
    <row r="369" ht="15.75" hidden="1" customHeight="1">
      <c r="A369" s="311"/>
      <c r="B369" s="311"/>
      <c r="C369" s="311"/>
      <c r="D369" s="311"/>
      <c r="E369" s="311"/>
      <c r="F369" s="311"/>
      <c r="G369" s="311"/>
      <c r="H369" s="311"/>
      <c r="I369" s="311"/>
      <c r="J369" s="311"/>
      <c r="K369" s="311"/>
      <c r="L369" s="282"/>
      <c r="M369" s="61"/>
      <c r="N369" s="61"/>
      <c r="O369" s="61"/>
      <c r="P369" s="61"/>
      <c r="Q369" s="282"/>
      <c r="R369" s="282"/>
      <c r="S369" s="282"/>
      <c r="T369" s="282"/>
      <c r="U369" s="282"/>
      <c r="V369" s="282"/>
      <c r="W369" s="61"/>
      <c r="X369" s="61"/>
      <c r="Y369" s="61"/>
      <c r="Z369" s="61"/>
    </row>
    <row r="370" ht="15.75" hidden="1" customHeight="1">
      <c r="A370" s="311"/>
      <c r="B370" s="311"/>
      <c r="C370" s="311"/>
      <c r="D370" s="311"/>
      <c r="E370" s="311"/>
      <c r="F370" s="311"/>
      <c r="G370" s="311"/>
      <c r="H370" s="311"/>
      <c r="I370" s="311"/>
      <c r="J370" s="311"/>
      <c r="K370" s="311"/>
      <c r="L370" s="282"/>
      <c r="M370" s="61"/>
      <c r="N370" s="61"/>
      <c r="O370" s="61"/>
      <c r="P370" s="61"/>
      <c r="Q370" s="282"/>
      <c r="R370" s="282"/>
      <c r="S370" s="282"/>
      <c r="T370" s="282"/>
      <c r="U370" s="282"/>
      <c r="V370" s="282"/>
      <c r="W370" s="61"/>
      <c r="X370" s="61"/>
      <c r="Y370" s="61"/>
      <c r="Z370" s="61"/>
    </row>
    <row r="371" ht="15.75" hidden="1" customHeight="1">
      <c r="A371" s="311"/>
      <c r="B371" s="311"/>
      <c r="C371" s="311"/>
      <c r="D371" s="311"/>
      <c r="E371" s="311"/>
      <c r="F371" s="311"/>
      <c r="G371" s="311"/>
      <c r="H371" s="311"/>
      <c r="I371" s="311"/>
      <c r="J371" s="311"/>
      <c r="K371" s="311"/>
      <c r="L371" s="282"/>
      <c r="M371" s="61"/>
      <c r="N371" s="61"/>
      <c r="O371" s="61"/>
      <c r="P371" s="61"/>
      <c r="Q371" s="282"/>
      <c r="R371" s="282"/>
      <c r="S371" s="282"/>
      <c r="T371" s="282"/>
      <c r="U371" s="282"/>
      <c r="V371" s="282"/>
      <c r="W371" s="61"/>
      <c r="X371" s="61"/>
      <c r="Y371" s="61"/>
      <c r="Z371" s="61"/>
    </row>
    <row r="372" ht="15.75" hidden="1" customHeight="1">
      <c r="A372" s="311"/>
      <c r="B372" s="311"/>
      <c r="C372" s="311"/>
      <c r="D372" s="311"/>
      <c r="E372" s="311"/>
      <c r="F372" s="311"/>
      <c r="G372" s="311"/>
      <c r="H372" s="311"/>
      <c r="I372" s="311"/>
      <c r="J372" s="311"/>
      <c r="K372" s="311"/>
      <c r="L372" s="282"/>
      <c r="M372" s="61"/>
      <c r="N372" s="61"/>
      <c r="O372" s="61"/>
      <c r="P372" s="61"/>
      <c r="Q372" s="282"/>
      <c r="R372" s="282"/>
      <c r="S372" s="282"/>
      <c r="T372" s="282"/>
      <c r="U372" s="282"/>
      <c r="V372" s="282"/>
      <c r="W372" s="61"/>
      <c r="X372" s="61"/>
      <c r="Y372" s="61"/>
      <c r="Z372" s="61"/>
    </row>
    <row r="373" ht="15.75" hidden="1" customHeight="1">
      <c r="A373" s="311"/>
      <c r="B373" s="311"/>
      <c r="C373" s="311"/>
      <c r="D373" s="311"/>
      <c r="E373" s="311"/>
      <c r="F373" s="311"/>
      <c r="G373" s="311"/>
      <c r="H373" s="311"/>
      <c r="I373" s="311"/>
      <c r="J373" s="311"/>
      <c r="K373" s="311"/>
      <c r="L373" s="282"/>
      <c r="M373" s="61"/>
      <c r="N373" s="61"/>
      <c r="O373" s="61"/>
      <c r="P373" s="61"/>
      <c r="Q373" s="282"/>
      <c r="R373" s="282"/>
      <c r="S373" s="282"/>
      <c r="T373" s="282"/>
      <c r="U373" s="282"/>
      <c r="V373" s="282"/>
      <c r="W373" s="61"/>
      <c r="X373" s="61"/>
      <c r="Y373" s="61"/>
      <c r="Z373" s="61"/>
    </row>
    <row r="374" ht="15.75" hidden="1" customHeight="1">
      <c r="A374" s="311"/>
      <c r="B374" s="311"/>
      <c r="C374" s="311"/>
      <c r="D374" s="311"/>
      <c r="E374" s="311"/>
      <c r="F374" s="311"/>
      <c r="G374" s="311"/>
      <c r="H374" s="311"/>
      <c r="I374" s="311"/>
      <c r="J374" s="311"/>
      <c r="K374" s="311"/>
      <c r="L374" s="282"/>
      <c r="M374" s="61"/>
      <c r="N374" s="61"/>
      <c r="O374" s="61"/>
      <c r="P374" s="61"/>
      <c r="Q374" s="282"/>
      <c r="R374" s="282"/>
      <c r="S374" s="282"/>
      <c r="T374" s="282"/>
      <c r="U374" s="282"/>
      <c r="V374" s="282"/>
      <c r="W374" s="61"/>
      <c r="X374" s="61"/>
      <c r="Y374" s="61"/>
      <c r="Z374" s="61"/>
    </row>
    <row r="375" ht="15.75" hidden="1" customHeight="1">
      <c r="A375" s="311"/>
      <c r="B375" s="311"/>
      <c r="C375" s="311"/>
      <c r="D375" s="311"/>
      <c r="E375" s="311"/>
      <c r="F375" s="311"/>
      <c r="G375" s="311"/>
      <c r="H375" s="311"/>
      <c r="I375" s="311"/>
      <c r="J375" s="311"/>
      <c r="K375" s="311"/>
      <c r="L375" s="282"/>
      <c r="M375" s="61"/>
      <c r="N375" s="61"/>
      <c r="O375" s="61"/>
      <c r="P375" s="61"/>
      <c r="Q375" s="282"/>
      <c r="R375" s="282"/>
      <c r="S375" s="282"/>
      <c r="T375" s="282"/>
      <c r="U375" s="282"/>
      <c r="V375" s="282"/>
      <c r="W375" s="61"/>
      <c r="X375" s="61"/>
      <c r="Y375" s="61"/>
      <c r="Z375" s="61"/>
    </row>
    <row r="376" ht="15.75" hidden="1" customHeight="1">
      <c r="A376" s="311"/>
      <c r="B376" s="311"/>
      <c r="C376" s="311"/>
      <c r="D376" s="311"/>
      <c r="E376" s="311"/>
      <c r="F376" s="311"/>
      <c r="G376" s="311"/>
      <c r="H376" s="311"/>
      <c r="I376" s="311"/>
      <c r="J376" s="311"/>
      <c r="K376" s="311"/>
      <c r="L376" s="282"/>
      <c r="M376" s="61"/>
      <c r="N376" s="61"/>
      <c r="O376" s="61"/>
      <c r="P376" s="61"/>
      <c r="Q376" s="282"/>
      <c r="R376" s="282"/>
      <c r="S376" s="282"/>
      <c r="T376" s="282"/>
      <c r="U376" s="282"/>
      <c r="V376" s="282"/>
      <c r="W376" s="61"/>
      <c r="X376" s="61"/>
      <c r="Y376" s="61"/>
      <c r="Z376" s="61"/>
    </row>
    <row r="377" ht="15.75" hidden="1" customHeight="1">
      <c r="A377" s="311"/>
      <c r="B377" s="311"/>
      <c r="C377" s="311"/>
      <c r="D377" s="311"/>
      <c r="E377" s="311"/>
      <c r="F377" s="311"/>
      <c r="G377" s="311"/>
      <c r="H377" s="311"/>
      <c r="I377" s="311"/>
      <c r="J377" s="311"/>
      <c r="K377" s="311"/>
      <c r="L377" s="282"/>
      <c r="M377" s="61"/>
      <c r="N377" s="61"/>
      <c r="O377" s="61"/>
      <c r="P377" s="61"/>
      <c r="Q377" s="282"/>
      <c r="R377" s="282"/>
      <c r="S377" s="282"/>
      <c r="T377" s="282"/>
      <c r="U377" s="282"/>
      <c r="V377" s="282"/>
      <c r="W377" s="61"/>
      <c r="X377" s="61"/>
      <c r="Y377" s="61"/>
      <c r="Z377" s="61"/>
    </row>
    <row r="378" ht="15.75" hidden="1" customHeight="1">
      <c r="A378" s="311"/>
      <c r="B378" s="311"/>
      <c r="C378" s="311"/>
      <c r="D378" s="311"/>
      <c r="E378" s="311"/>
      <c r="F378" s="311"/>
      <c r="G378" s="311"/>
      <c r="H378" s="311"/>
      <c r="I378" s="311"/>
      <c r="J378" s="311"/>
      <c r="K378" s="311"/>
      <c r="L378" s="282"/>
      <c r="M378" s="61"/>
      <c r="N378" s="61"/>
      <c r="O378" s="61"/>
      <c r="P378" s="61"/>
      <c r="Q378" s="282"/>
      <c r="R378" s="282"/>
      <c r="S378" s="282"/>
      <c r="T378" s="282"/>
      <c r="U378" s="282"/>
      <c r="V378" s="282"/>
      <c r="W378" s="61"/>
      <c r="X378" s="61"/>
      <c r="Y378" s="61"/>
      <c r="Z378" s="61"/>
    </row>
    <row r="379" ht="15.75" hidden="1" customHeight="1">
      <c r="A379" s="311"/>
      <c r="B379" s="311"/>
      <c r="C379" s="311"/>
      <c r="D379" s="311"/>
      <c r="E379" s="311"/>
      <c r="F379" s="311"/>
      <c r="G379" s="311"/>
      <c r="H379" s="311"/>
      <c r="I379" s="311"/>
      <c r="J379" s="311"/>
      <c r="K379" s="311"/>
      <c r="L379" s="282"/>
      <c r="M379" s="61"/>
      <c r="N379" s="61"/>
      <c r="O379" s="61"/>
      <c r="P379" s="61"/>
      <c r="Q379" s="282"/>
      <c r="R379" s="282"/>
      <c r="S379" s="282"/>
      <c r="T379" s="282"/>
      <c r="U379" s="282"/>
      <c r="V379" s="282"/>
      <c r="W379" s="61"/>
      <c r="X379" s="61"/>
      <c r="Y379" s="61"/>
      <c r="Z379" s="61"/>
    </row>
    <row r="380" ht="15.75" hidden="1" customHeight="1">
      <c r="A380" s="311"/>
      <c r="B380" s="311"/>
      <c r="C380" s="311"/>
      <c r="D380" s="311"/>
      <c r="E380" s="311"/>
      <c r="F380" s="311"/>
      <c r="G380" s="311"/>
      <c r="H380" s="311"/>
      <c r="I380" s="311"/>
      <c r="J380" s="311"/>
      <c r="K380" s="311"/>
      <c r="L380" s="282"/>
      <c r="M380" s="61"/>
      <c r="N380" s="61"/>
      <c r="O380" s="61"/>
      <c r="P380" s="61"/>
      <c r="Q380" s="282"/>
      <c r="R380" s="282"/>
      <c r="S380" s="282"/>
      <c r="T380" s="282"/>
      <c r="U380" s="282"/>
      <c r="V380" s="282"/>
      <c r="W380" s="61"/>
      <c r="X380" s="61"/>
      <c r="Y380" s="61"/>
      <c r="Z380" s="61"/>
    </row>
    <row r="381" ht="15.75" hidden="1" customHeight="1">
      <c r="A381" s="311"/>
      <c r="B381" s="311"/>
      <c r="C381" s="311"/>
      <c r="D381" s="311"/>
      <c r="E381" s="311"/>
      <c r="F381" s="311"/>
      <c r="G381" s="311"/>
      <c r="H381" s="311"/>
      <c r="I381" s="311"/>
      <c r="J381" s="311"/>
      <c r="K381" s="311"/>
      <c r="L381" s="282"/>
      <c r="M381" s="61"/>
      <c r="N381" s="61"/>
      <c r="O381" s="61"/>
      <c r="P381" s="61"/>
      <c r="Q381" s="282"/>
      <c r="R381" s="282"/>
      <c r="S381" s="282"/>
      <c r="T381" s="282"/>
      <c r="U381" s="282"/>
      <c r="V381" s="282"/>
      <c r="W381" s="61"/>
      <c r="X381" s="61"/>
      <c r="Y381" s="61"/>
      <c r="Z381" s="61"/>
    </row>
    <row r="382" ht="15.75" hidden="1" customHeight="1">
      <c r="A382" s="311"/>
      <c r="B382" s="311"/>
      <c r="C382" s="311"/>
      <c r="D382" s="311"/>
      <c r="E382" s="311"/>
      <c r="F382" s="311"/>
      <c r="G382" s="311"/>
      <c r="H382" s="311"/>
      <c r="I382" s="311"/>
      <c r="J382" s="311"/>
      <c r="K382" s="311"/>
      <c r="L382" s="282"/>
      <c r="M382" s="61"/>
      <c r="N382" s="61"/>
      <c r="O382" s="61"/>
      <c r="P382" s="61"/>
      <c r="Q382" s="282"/>
      <c r="R382" s="282"/>
      <c r="S382" s="282"/>
      <c r="T382" s="282"/>
      <c r="U382" s="282"/>
      <c r="V382" s="282"/>
      <c r="W382" s="61"/>
      <c r="X382" s="61"/>
      <c r="Y382" s="61"/>
      <c r="Z382" s="61"/>
    </row>
    <row r="383" ht="15.75" hidden="1" customHeight="1">
      <c r="A383" s="311"/>
      <c r="B383" s="311"/>
      <c r="C383" s="311"/>
      <c r="D383" s="311"/>
      <c r="E383" s="311"/>
      <c r="F383" s="311"/>
      <c r="G383" s="311"/>
      <c r="H383" s="311"/>
      <c r="I383" s="311"/>
      <c r="J383" s="311"/>
      <c r="K383" s="311"/>
      <c r="L383" s="282"/>
      <c r="M383" s="61"/>
      <c r="N383" s="61"/>
      <c r="O383" s="61"/>
      <c r="P383" s="61"/>
      <c r="Q383" s="282"/>
      <c r="R383" s="282"/>
      <c r="S383" s="282"/>
      <c r="T383" s="282"/>
      <c r="U383" s="282"/>
      <c r="V383" s="282"/>
      <c r="W383" s="61"/>
      <c r="X383" s="61"/>
      <c r="Y383" s="61"/>
      <c r="Z383" s="61"/>
    </row>
    <row r="384" ht="15.75" hidden="1" customHeight="1">
      <c r="A384" s="311"/>
      <c r="B384" s="311"/>
      <c r="C384" s="311"/>
      <c r="D384" s="311"/>
      <c r="E384" s="311"/>
      <c r="F384" s="311"/>
      <c r="G384" s="311"/>
      <c r="H384" s="311"/>
      <c r="I384" s="311"/>
      <c r="J384" s="311"/>
      <c r="K384" s="311"/>
      <c r="L384" s="282"/>
      <c r="M384" s="61"/>
      <c r="N384" s="61"/>
      <c r="O384" s="61"/>
      <c r="P384" s="61"/>
      <c r="Q384" s="282"/>
      <c r="R384" s="282"/>
      <c r="S384" s="282"/>
      <c r="T384" s="282"/>
      <c r="U384" s="282"/>
      <c r="V384" s="282"/>
      <c r="W384" s="61"/>
      <c r="X384" s="61"/>
      <c r="Y384" s="61"/>
      <c r="Z384" s="61"/>
    </row>
    <row r="385" ht="15.75" hidden="1" customHeight="1">
      <c r="A385" s="311"/>
      <c r="B385" s="311"/>
      <c r="C385" s="311"/>
      <c r="D385" s="311"/>
      <c r="E385" s="311"/>
      <c r="F385" s="311"/>
      <c r="G385" s="311"/>
      <c r="H385" s="311"/>
      <c r="I385" s="311"/>
      <c r="J385" s="311"/>
      <c r="K385" s="311"/>
      <c r="L385" s="282"/>
      <c r="M385" s="61"/>
      <c r="N385" s="61"/>
      <c r="O385" s="61"/>
      <c r="P385" s="61"/>
      <c r="Q385" s="282"/>
      <c r="R385" s="282"/>
      <c r="S385" s="282"/>
      <c r="T385" s="282"/>
      <c r="U385" s="282"/>
      <c r="V385" s="282"/>
      <c r="W385" s="61"/>
      <c r="X385" s="61"/>
      <c r="Y385" s="61"/>
      <c r="Z385" s="61"/>
    </row>
    <row r="386" ht="15.75" hidden="1" customHeight="1">
      <c r="A386" s="311"/>
      <c r="B386" s="311"/>
      <c r="C386" s="311"/>
      <c r="D386" s="311"/>
      <c r="E386" s="311"/>
      <c r="F386" s="311"/>
      <c r="G386" s="311"/>
      <c r="H386" s="311"/>
      <c r="I386" s="311"/>
      <c r="J386" s="311"/>
      <c r="K386" s="311"/>
      <c r="L386" s="282"/>
      <c r="M386" s="61"/>
      <c r="N386" s="61"/>
      <c r="O386" s="61"/>
      <c r="P386" s="61"/>
      <c r="Q386" s="282"/>
      <c r="R386" s="282"/>
      <c r="S386" s="282"/>
      <c r="T386" s="282"/>
      <c r="U386" s="282"/>
      <c r="V386" s="282"/>
      <c r="W386" s="61"/>
      <c r="X386" s="61"/>
      <c r="Y386" s="61"/>
      <c r="Z386" s="61"/>
    </row>
    <row r="387" ht="15.75" hidden="1" customHeight="1">
      <c r="A387" s="311"/>
      <c r="B387" s="311"/>
      <c r="C387" s="311"/>
      <c r="D387" s="311"/>
      <c r="E387" s="311"/>
      <c r="F387" s="311"/>
      <c r="G387" s="311"/>
      <c r="H387" s="311"/>
      <c r="I387" s="311"/>
      <c r="J387" s="311"/>
      <c r="K387" s="311"/>
      <c r="L387" s="282"/>
      <c r="M387" s="61"/>
      <c r="N387" s="61"/>
      <c r="O387" s="61"/>
      <c r="P387" s="61"/>
      <c r="Q387" s="282"/>
      <c r="R387" s="282"/>
      <c r="S387" s="282"/>
      <c r="T387" s="282"/>
      <c r="U387" s="282"/>
      <c r="V387" s="282"/>
      <c r="W387" s="61"/>
      <c r="X387" s="61"/>
      <c r="Y387" s="61"/>
      <c r="Z387" s="61"/>
    </row>
    <row r="388" ht="15.75" hidden="1" customHeight="1">
      <c r="A388" s="311"/>
      <c r="B388" s="311"/>
      <c r="C388" s="311"/>
      <c r="D388" s="311"/>
      <c r="E388" s="311"/>
      <c r="F388" s="311"/>
      <c r="G388" s="311"/>
      <c r="H388" s="311"/>
      <c r="I388" s="311"/>
      <c r="J388" s="311"/>
      <c r="K388" s="311"/>
      <c r="L388" s="282"/>
      <c r="M388" s="61"/>
      <c r="N388" s="61"/>
      <c r="O388" s="61"/>
      <c r="P388" s="61"/>
      <c r="Q388" s="282"/>
      <c r="R388" s="282"/>
      <c r="S388" s="282"/>
      <c r="T388" s="282"/>
      <c r="U388" s="282"/>
      <c r="V388" s="282"/>
      <c r="W388" s="61"/>
      <c r="X388" s="61"/>
      <c r="Y388" s="61"/>
      <c r="Z388" s="61"/>
    </row>
    <row r="389" ht="15.75" hidden="1" customHeight="1">
      <c r="A389" s="311"/>
      <c r="B389" s="311"/>
      <c r="C389" s="311"/>
      <c r="D389" s="311"/>
      <c r="E389" s="311"/>
      <c r="F389" s="311"/>
      <c r="G389" s="311"/>
      <c r="H389" s="311"/>
      <c r="I389" s="311"/>
      <c r="J389" s="311"/>
      <c r="K389" s="311"/>
      <c r="L389" s="282"/>
      <c r="M389" s="61"/>
      <c r="N389" s="61"/>
      <c r="O389" s="61"/>
      <c r="P389" s="61"/>
      <c r="Q389" s="282"/>
      <c r="R389" s="282"/>
      <c r="S389" s="282"/>
      <c r="T389" s="282"/>
      <c r="U389" s="282"/>
      <c r="V389" s="282"/>
      <c r="W389" s="61"/>
      <c r="X389" s="61"/>
      <c r="Y389" s="61"/>
      <c r="Z389" s="61"/>
    </row>
    <row r="390" ht="15.75" hidden="1" customHeight="1">
      <c r="A390" s="311"/>
      <c r="B390" s="311"/>
      <c r="C390" s="311"/>
      <c r="D390" s="311"/>
      <c r="E390" s="311"/>
      <c r="F390" s="311"/>
      <c r="G390" s="311"/>
      <c r="H390" s="311"/>
      <c r="I390" s="311"/>
      <c r="J390" s="311"/>
      <c r="K390" s="311"/>
      <c r="L390" s="282"/>
      <c r="M390" s="61"/>
      <c r="N390" s="61"/>
      <c r="O390" s="61"/>
      <c r="P390" s="61"/>
      <c r="Q390" s="282"/>
      <c r="R390" s="282"/>
      <c r="S390" s="282"/>
      <c r="T390" s="282"/>
      <c r="U390" s="282"/>
      <c r="V390" s="282"/>
      <c r="W390" s="61"/>
      <c r="X390" s="61"/>
      <c r="Y390" s="61"/>
      <c r="Z390" s="61"/>
    </row>
    <row r="391" ht="15.75" hidden="1" customHeight="1">
      <c r="A391" s="311"/>
      <c r="B391" s="311"/>
      <c r="C391" s="311"/>
      <c r="D391" s="311"/>
      <c r="E391" s="311"/>
      <c r="F391" s="311"/>
      <c r="G391" s="311"/>
      <c r="H391" s="311"/>
      <c r="I391" s="311"/>
      <c r="J391" s="311"/>
      <c r="K391" s="311"/>
      <c r="L391" s="282"/>
      <c r="M391" s="61"/>
      <c r="N391" s="61"/>
      <c r="O391" s="61"/>
      <c r="P391" s="61"/>
      <c r="Q391" s="282"/>
      <c r="R391" s="282"/>
      <c r="S391" s="282"/>
      <c r="T391" s="282"/>
      <c r="U391" s="282"/>
      <c r="V391" s="282"/>
      <c r="W391" s="61"/>
      <c r="X391" s="61"/>
      <c r="Y391" s="61"/>
      <c r="Z391" s="61"/>
    </row>
    <row r="392" ht="15.75" hidden="1" customHeight="1">
      <c r="A392" s="311"/>
      <c r="B392" s="311"/>
      <c r="C392" s="311"/>
      <c r="D392" s="311"/>
      <c r="E392" s="311"/>
      <c r="F392" s="311"/>
      <c r="G392" s="311"/>
      <c r="H392" s="311"/>
      <c r="I392" s="311"/>
      <c r="J392" s="311"/>
      <c r="K392" s="311"/>
      <c r="L392" s="282"/>
      <c r="M392" s="61"/>
      <c r="N392" s="61"/>
      <c r="O392" s="61"/>
      <c r="P392" s="61"/>
      <c r="Q392" s="282"/>
      <c r="R392" s="282"/>
      <c r="S392" s="282"/>
      <c r="T392" s="282"/>
      <c r="U392" s="282"/>
      <c r="V392" s="282"/>
      <c r="W392" s="61"/>
      <c r="X392" s="61"/>
      <c r="Y392" s="61"/>
      <c r="Z392" s="61"/>
    </row>
    <row r="393" ht="15.75" hidden="1" customHeight="1">
      <c r="A393" s="311"/>
      <c r="B393" s="311"/>
      <c r="C393" s="311"/>
      <c r="D393" s="311"/>
      <c r="E393" s="311"/>
      <c r="F393" s="311"/>
      <c r="G393" s="311"/>
      <c r="H393" s="311"/>
      <c r="I393" s="311"/>
      <c r="J393" s="311"/>
      <c r="K393" s="311"/>
      <c r="L393" s="282"/>
      <c r="M393" s="61"/>
      <c r="N393" s="61"/>
      <c r="O393" s="61"/>
      <c r="P393" s="61"/>
      <c r="Q393" s="282"/>
      <c r="R393" s="282"/>
      <c r="S393" s="282"/>
      <c r="T393" s="282"/>
      <c r="U393" s="282"/>
      <c r="V393" s="282"/>
      <c r="W393" s="61"/>
      <c r="X393" s="61"/>
      <c r="Y393" s="61"/>
      <c r="Z393" s="61"/>
    </row>
    <row r="394" ht="15.75" hidden="1" customHeight="1">
      <c r="A394" s="311"/>
      <c r="B394" s="311"/>
      <c r="C394" s="311"/>
      <c r="D394" s="311"/>
      <c r="E394" s="311"/>
      <c r="F394" s="311"/>
      <c r="G394" s="311"/>
      <c r="H394" s="311"/>
      <c r="I394" s="311"/>
      <c r="J394" s="311"/>
      <c r="K394" s="311"/>
      <c r="L394" s="282"/>
      <c r="M394" s="61"/>
      <c r="N394" s="61"/>
      <c r="O394" s="61"/>
      <c r="P394" s="61"/>
      <c r="Q394" s="282"/>
      <c r="R394" s="282"/>
      <c r="S394" s="282"/>
      <c r="T394" s="282"/>
      <c r="U394" s="282"/>
      <c r="V394" s="282"/>
      <c r="W394" s="61"/>
      <c r="X394" s="61"/>
      <c r="Y394" s="61"/>
      <c r="Z394" s="61"/>
    </row>
    <row r="395" ht="15.75" hidden="1" customHeight="1">
      <c r="A395" s="311"/>
      <c r="B395" s="311"/>
      <c r="C395" s="311"/>
      <c r="D395" s="311"/>
      <c r="E395" s="311"/>
      <c r="F395" s="311"/>
      <c r="G395" s="311"/>
      <c r="H395" s="311"/>
      <c r="I395" s="311"/>
      <c r="J395" s="311"/>
      <c r="K395" s="311"/>
      <c r="L395" s="282"/>
      <c r="M395" s="61"/>
      <c r="N395" s="61"/>
      <c r="O395" s="61"/>
      <c r="P395" s="61"/>
      <c r="Q395" s="282"/>
      <c r="R395" s="282"/>
      <c r="S395" s="282"/>
      <c r="T395" s="282"/>
      <c r="U395" s="282"/>
      <c r="V395" s="282"/>
      <c r="W395" s="61"/>
      <c r="X395" s="61"/>
      <c r="Y395" s="61"/>
      <c r="Z395" s="61"/>
    </row>
    <row r="396" ht="15.75" hidden="1" customHeight="1">
      <c r="A396" s="311"/>
      <c r="B396" s="311"/>
      <c r="C396" s="311"/>
      <c r="D396" s="311"/>
      <c r="E396" s="311"/>
      <c r="F396" s="311"/>
      <c r="G396" s="311"/>
      <c r="H396" s="311"/>
      <c r="I396" s="311"/>
      <c r="J396" s="311"/>
      <c r="K396" s="311"/>
      <c r="L396" s="282"/>
      <c r="M396" s="61"/>
      <c r="N396" s="61"/>
      <c r="O396" s="61"/>
      <c r="P396" s="61"/>
      <c r="Q396" s="282"/>
      <c r="R396" s="282"/>
      <c r="S396" s="282"/>
      <c r="T396" s="282"/>
      <c r="U396" s="282"/>
      <c r="V396" s="282"/>
      <c r="W396" s="61"/>
      <c r="X396" s="61"/>
      <c r="Y396" s="61"/>
      <c r="Z396" s="61"/>
    </row>
    <row r="397" ht="15.75" hidden="1" customHeight="1">
      <c r="A397" s="311"/>
      <c r="B397" s="311"/>
      <c r="C397" s="311"/>
      <c r="D397" s="311"/>
      <c r="E397" s="311"/>
      <c r="F397" s="311"/>
      <c r="G397" s="311"/>
      <c r="H397" s="311"/>
      <c r="I397" s="311"/>
      <c r="J397" s="311"/>
      <c r="K397" s="311"/>
      <c r="L397" s="282"/>
      <c r="M397" s="61"/>
      <c r="N397" s="61"/>
      <c r="O397" s="61"/>
      <c r="P397" s="61"/>
      <c r="Q397" s="282"/>
      <c r="R397" s="282"/>
      <c r="S397" s="282"/>
      <c r="T397" s="282"/>
      <c r="U397" s="282"/>
      <c r="V397" s="282"/>
      <c r="W397" s="61"/>
      <c r="X397" s="61"/>
      <c r="Y397" s="61"/>
      <c r="Z397" s="61"/>
    </row>
    <row r="398" ht="15.75" hidden="1" customHeight="1">
      <c r="A398" s="311"/>
      <c r="B398" s="311"/>
      <c r="C398" s="311"/>
      <c r="D398" s="311"/>
      <c r="E398" s="311"/>
      <c r="F398" s="311"/>
      <c r="G398" s="311"/>
      <c r="H398" s="311"/>
      <c r="I398" s="311"/>
      <c r="J398" s="311"/>
      <c r="K398" s="311"/>
      <c r="L398" s="282"/>
      <c r="M398" s="61"/>
      <c r="N398" s="61"/>
      <c r="O398" s="61"/>
      <c r="P398" s="61"/>
      <c r="Q398" s="282"/>
      <c r="R398" s="282"/>
      <c r="S398" s="282"/>
      <c r="T398" s="282"/>
      <c r="U398" s="282"/>
      <c r="V398" s="282"/>
      <c r="W398" s="61"/>
      <c r="X398" s="61"/>
      <c r="Y398" s="61"/>
      <c r="Z398" s="61"/>
    </row>
    <row r="399" ht="15.75" hidden="1" customHeight="1">
      <c r="A399" s="311"/>
      <c r="B399" s="311"/>
      <c r="C399" s="311"/>
      <c r="D399" s="311"/>
      <c r="E399" s="311"/>
      <c r="F399" s="311"/>
      <c r="G399" s="311"/>
      <c r="H399" s="311"/>
      <c r="I399" s="311"/>
      <c r="J399" s="311"/>
      <c r="K399" s="311"/>
      <c r="L399" s="282"/>
      <c r="M399" s="61"/>
      <c r="N399" s="61"/>
      <c r="O399" s="61"/>
      <c r="P399" s="61"/>
      <c r="Q399" s="282"/>
      <c r="R399" s="282"/>
      <c r="S399" s="282"/>
      <c r="T399" s="282"/>
      <c r="U399" s="282"/>
      <c r="V399" s="282"/>
      <c r="W399" s="61"/>
      <c r="X399" s="61"/>
      <c r="Y399" s="61"/>
      <c r="Z399" s="61"/>
    </row>
    <row r="400" ht="15.75" hidden="1" customHeight="1">
      <c r="A400" s="311"/>
      <c r="B400" s="311"/>
      <c r="C400" s="311"/>
      <c r="D400" s="311"/>
      <c r="E400" s="311"/>
      <c r="F400" s="311"/>
      <c r="G400" s="311"/>
      <c r="H400" s="311"/>
      <c r="I400" s="311"/>
      <c r="J400" s="311"/>
      <c r="K400" s="311"/>
      <c r="L400" s="282"/>
      <c r="M400" s="61"/>
      <c r="N400" s="61"/>
      <c r="O400" s="61"/>
      <c r="P400" s="61"/>
      <c r="Q400" s="282"/>
      <c r="R400" s="282"/>
      <c r="S400" s="282"/>
      <c r="T400" s="282"/>
      <c r="U400" s="282"/>
      <c r="V400" s="282"/>
      <c r="W400" s="61"/>
      <c r="X400" s="61"/>
      <c r="Y400" s="61"/>
      <c r="Z400" s="61"/>
    </row>
    <row r="401" ht="15.75" hidden="1" customHeight="1">
      <c r="A401" s="311"/>
      <c r="B401" s="311"/>
      <c r="C401" s="311"/>
      <c r="D401" s="311"/>
      <c r="E401" s="311"/>
      <c r="F401" s="311"/>
      <c r="G401" s="311"/>
      <c r="H401" s="311"/>
      <c r="I401" s="311"/>
      <c r="J401" s="311"/>
      <c r="K401" s="311"/>
      <c r="L401" s="282"/>
      <c r="M401" s="61"/>
      <c r="N401" s="61"/>
      <c r="O401" s="61"/>
      <c r="P401" s="61"/>
      <c r="Q401" s="282"/>
      <c r="R401" s="282"/>
      <c r="S401" s="282"/>
      <c r="T401" s="282"/>
      <c r="U401" s="282"/>
      <c r="V401" s="282"/>
      <c r="W401" s="61"/>
      <c r="X401" s="61"/>
      <c r="Y401" s="61"/>
      <c r="Z401" s="61"/>
    </row>
    <row r="402" ht="15.75" hidden="1" customHeight="1">
      <c r="A402" s="311"/>
      <c r="B402" s="311"/>
      <c r="C402" s="311"/>
      <c r="D402" s="311"/>
      <c r="E402" s="311"/>
      <c r="F402" s="311"/>
      <c r="G402" s="311"/>
      <c r="H402" s="311"/>
      <c r="I402" s="311"/>
      <c r="J402" s="311"/>
      <c r="K402" s="311"/>
      <c r="L402" s="282"/>
      <c r="M402" s="61"/>
      <c r="N402" s="61"/>
      <c r="O402" s="61"/>
      <c r="P402" s="61"/>
      <c r="Q402" s="282"/>
      <c r="R402" s="282"/>
      <c r="S402" s="282"/>
      <c r="T402" s="282"/>
      <c r="U402" s="282"/>
      <c r="V402" s="282"/>
      <c r="W402" s="61"/>
      <c r="X402" s="61"/>
      <c r="Y402" s="61"/>
      <c r="Z402" s="61"/>
    </row>
    <row r="403" ht="15.75" hidden="1" customHeight="1">
      <c r="A403" s="311"/>
      <c r="B403" s="311"/>
      <c r="C403" s="311"/>
      <c r="D403" s="311"/>
      <c r="E403" s="311"/>
      <c r="F403" s="311"/>
      <c r="G403" s="311"/>
      <c r="H403" s="311"/>
      <c r="I403" s="311"/>
      <c r="J403" s="311"/>
      <c r="K403" s="311"/>
      <c r="L403" s="282"/>
      <c r="M403" s="61"/>
      <c r="N403" s="61"/>
      <c r="O403" s="61"/>
      <c r="P403" s="61"/>
      <c r="Q403" s="282"/>
      <c r="R403" s="282"/>
      <c r="S403" s="282"/>
      <c r="T403" s="282"/>
      <c r="U403" s="282"/>
      <c r="V403" s="282"/>
      <c r="W403" s="61"/>
      <c r="X403" s="61"/>
      <c r="Y403" s="61"/>
      <c r="Z403" s="61"/>
    </row>
    <row r="404" ht="15.75" hidden="1" customHeight="1">
      <c r="A404" s="311"/>
      <c r="B404" s="311"/>
      <c r="C404" s="311"/>
      <c r="D404" s="311"/>
      <c r="E404" s="311"/>
      <c r="F404" s="311"/>
      <c r="G404" s="311"/>
      <c r="H404" s="311"/>
      <c r="I404" s="311"/>
      <c r="J404" s="311"/>
      <c r="K404" s="311"/>
      <c r="L404" s="282"/>
      <c r="M404" s="61"/>
      <c r="N404" s="61"/>
      <c r="O404" s="61"/>
      <c r="P404" s="61"/>
      <c r="Q404" s="282"/>
      <c r="R404" s="282"/>
      <c r="S404" s="282"/>
      <c r="T404" s="282"/>
      <c r="U404" s="282"/>
      <c r="V404" s="282"/>
      <c r="W404" s="61"/>
      <c r="X404" s="61"/>
      <c r="Y404" s="61"/>
      <c r="Z404" s="61"/>
    </row>
    <row r="405" ht="15.75" hidden="1" customHeight="1">
      <c r="A405" s="311"/>
      <c r="B405" s="311"/>
      <c r="C405" s="311"/>
      <c r="D405" s="311"/>
      <c r="E405" s="311"/>
      <c r="F405" s="311"/>
      <c r="G405" s="311"/>
      <c r="H405" s="311"/>
      <c r="I405" s="311"/>
      <c r="J405" s="311"/>
      <c r="K405" s="311"/>
      <c r="L405" s="282"/>
      <c r="M405" s="61"/>
      <c r="N405" s="61"/>
      <c r="O405" s="61"/>
      <c r="P405" s="61"/>
      <c r="Q405" s="282"/>
      <c r="R405" s="282"/>
      <c r="S405" s="282"/>
      <c r="T405" s="282"/>
      <c r="U405" s="282"/>
      <c r="V405" s="282"/>
      <c r="W405" s="61"/>
      <c r="X405" s="61"/>
      <c r="Y405" s="61"/>
      <c r="Z405" s="61"/>
    </row>
    <row r="406" ht="15.75" hidden="1" customHeight="1">
      <c r="A406" s="311"/>
      <c r="B406" s="311"/>
      <c r="C406" s="311"/>
      <c r="D406" s="311"/>
      <c r="E406" s="311"/>
      <c r="F406" s="311"/>
      <c r="G406" s="311"/>
      <c r="H406" s="311"/>
      <c r="I406" s="311"/>
      <c r="J406" s="311"/>
      <c r="K406" s="311"/>
      <c r="L406" s="282"/>
      <c r="M406" s="61"/>
      <c r="N406" s="61"/>
      <c r="O406" s="61"/>
      <c r="P406" s="61"/>
      <c r="Q406" s="282"/>
      <c r="R406" s="282"/>
      <c r="S406" s="282"/>
      <c r="T406" s="282"/>
      <c r="U406" s="282"/>
      <c r="V406" s="282"/>
      <c r="W406" s="61"/>
      <c r="X406" s="61"/>
      <c r="Y406" s="61"/>
      <c r="Z406" s="61"/>
    </row>
    <row r="407" ht="15.75" hidden="1" customHeight="1">
      <c r="A407" s="311"/>
      <c r="B407" s="311"/>
      <c r="C407" s="311"/>
      <c r="D407" s="311"/>
      <c r="E407" s="311"/>
      <c r="F407" s="311"/>
      <c r="G407" s="311"/>
      <c r="H407" s="311"/>
      <c r="I407" s="311"/>
      <c r="J407" s="311"/>
      <c r="K407" s="311"/>
      <c r="L407" s="282"/>
      <c r="M407" s="61"/>
      <c r="N407" s="61"/>
      <c r="O407" s="61"/>
      <c r="P407" s="61"/>
      <c r="Q407" s="282"/>
      <c r="R407" s="282"/>
      <c r="S407" s="282"/>
      <c r="T407" s="282"/>
      <c r="U407" s="282"/>
      <c r="V407" s="282"/>
      <c r="W407" s="61"/>
      <c r="X407" s="61"/>
      <c r="Y407" s="61"/>
      <c r="Z407" s="61"/>
    </row>
    <row r="408" ht="15.75" hidden="1" customHeight="1">
      <c r="A408" s="311"/>
      <c r="B408" s="311"/>
      <c r="C408" s="311"/>
      <c r="D408" s="311"/>
      <c r="E408" s="311"/>
      <c r="F408" s="311"/>
      <c r="G408" s="311"/>
      <c r="H408" s="311"/>
      <c r="I408" s="311"/>
      <c r="J408" s="311"/>
      <c r="K408" s="311"/>
      <c r="L408" s="282"/>
      <c r="M408" s="61"/>
      <c r="N408" s="61"/>
      <c r="O408" s="61"/>
      <c r="P408" s="61"/>
      <c r="Q408" s="282"/>
      <c r="R408" s="282"/>
      <c r="S408" s="282"/>
      <c r="T408" s="282"/>
      <c r="U408" s="282"/>
      <c r="V408" s="282"/>
      <c r="W408" s="61"/>
      <c r="X408" s="61"/>
      <c r="Y408" s="61"/>
      <c r="Z408" s="61"/>
    </row>
    <row r="409" ht="15.75" hidden="1" customHeight="1">
      <c r="A409" s="311"/>
      <c r="B409" s="311"/>
      <c r="C409" s="311"/>
      <c r="D409" s="311"/>
      <c r="E409" s="311"/>
      <c r="F409" s="311"/>
      <c r="G409" s="311"/>
      <c r="H409" s="311"/>
      <c r="I409" s="311"/>
      <c r="J409" s="311"/>
      <c r="K409" s="311"/>
      <c r="L409" s="282"/>
      <c r="M409" s="61"/>
      <c r="N409" s="61"/>
      <c r="O409" s="61"/>
      <c r="P409" s="61"/>
      <c r="Q409" s="282"/>
      <c r="R409" s="282"/>
      <c r="S409" s="282"/>
      <c r="T409" s="282"/>
      <c r="U409" s="282"/>
      <c r="V409" s="282"/>
      <c r="W409" s="61"/>
      <c r="X409" s="61"/>
      <c r="Y409" s="61"/>
      <c r="Z409" s="61"/>
    </row>
    <row r="410" ht="15.75" hidden="1" customHeight="1">
      <c r="A410" s="311"/>
      <c r="B410" s="311"/>
      <c r="C410" s="311"/>
      <c r="D410" s="311"/>
      <c r="E410" s="311"/>
      <c r="F410" s="311"/>
      <c r="G410" s="311"/>
      <c r="H410" s="311"/>
      <c r="I410" s="311"/>
      <c r="J410" s="311"/>
      <c r="K410" s="311"/>
      <c r="L410" s="282"/>
      <c r="M410" s="61"/>
      <c r="N410" s="61"/>
      <c r="O410" s="61"/>
      <c r="P410" s="61"/>
      <c r="Q410" s="282"/>
      <c r="R410" s="282"/>
      <c r="S410" s="282"/>
      <c r="T410" s="282"/>
      <c r="U410" s="282"/>
      <c r="V410" s="282"/>
      <c r="W410" s="61"/>
      <c r="X410" s="61"/>
      <c r="Y410" s="61"/>
      <c r="Z410" s="61"/>
    </row>
    <row r="411" ht="15.75" hidden="1" customHeight="1">
      <c r="A411" s="311"/>
      <c r="B411" s="311"/>
      <c r="C411" s="311"/>
      <c r="D411" s="311"/>
      <c r="E411" s="311"/>
      <c r="F411" s="311"/>
      <c r="G411" s="311"/>
      <c r="H411" s="311"/>
      <c r="I411" s="311"/>
      <c r="J411" s="311"/>
      <c r="K411" s="311"/>
      <c r="L411" s="282"/>
      <c r="M411" s="61"/>
      <c r="N411" s="61"/>
      <c r="O411" s="61"/>
      <c r="P411" s="61"/>
      <c r="Q411" s="282"/>
      <c r="R411" s="282"/>
      <c r="S411" s="282"/>
      <c r="T411" s="282"/>
      <c r="U411" s="282"/>
      <c r="V411" s="282"/>
      <c r="W411" s="61"/>
      <c r="X411" s="61"/>
      <c r="Y411" s="61"/>
      <c r="Z411" s="61"/>
    </row>
    <row r="412" ht="15.75" hidden="1" customHeight="1">
      <c r="A412" s="311"/>
      <c r="B412" s="311"/>
      <c r="C412" s="311"/>
      <c r="D412" s="311"/>
      <c r="E412" s="311"/>
      <c r="F412" s="311"/>
      <c r="G412" s="311"/>
      <c r="H412" s="311"/>
      <c r="I412" s="311"/>
      <c r="J412" s="311"/>
      <c r="K412" s="311"/>
      <c r="L412" s="282"/>
      <c r="M412" s="61"/>
      <c r="N412" s="61"/>
      <c r="O412" s="61"/>
      <c r="P412" s="61"/>
      <c r="Q412" s="282"/>
      <c r="R412" s="282"/>
      <c r="S412" s="282"/>
      <c r="T412" s="282"/>
      <c r="U412" s="282"/>
      <c r="V412" s="282"/>
      <c r="W412" s="61"/>
      <c r="X412" s="61"/>
      <c r="Y412" s="61"/>
      <c r="Z412" s="61"/>
    </row>
    <row r="413" ht="15.75" hidden="1" customHeight="1">
      <c r="A413" s="311"/>
      <c r="B413" s="311"/>
      <c r="C413" s="311"/>
      <c r="D413" s="311"/>
      <c r="E413" s="311"/>
      <c r="F413" s="311"/>
      <c r="G413" s="311"/>
      <c r="H413" s="311"/>
      <c r="I413" s="311"/>
      <c r="J413" s="311"/>
      <c r="K413" s="311"/>
      <c r="L413" s="282"/>
      <c r="M413" s="61"/>
      <c r="N413" s="61"/>
      <c r="O413" s="61"/>
      <c r="P413" s="61"/>
      <c r="Q413" s="282"/>
      <c r="R413" s="282"/>
      <c r="S413" s="282"/>
      <c r="T413" s="282"/>
      <c r="U413" s="282"/>
      <c r="V413" s="282"/>
      <c r="W413" s="61"/>
      <c r="X413" s="61"/>
      <c r="Y413" s="61"/>
      <c r="Z413" s="61"/>
    </row>
    <row r="414" ht="15.75" hidden="1" customHeight="1">
      <c r="A414" s="311"/>
      <c r="B414" s="311"/>
      <c r="C414" s="311"/>
      <c r="D414" s="311"/>
      <c r="E414" s="311"/>
      <c r="F414" s="311"/>
      <c r="G414" s="311"/>
      <c r="H414" s="311"/>
      <c r="I414" s="311"/>
      <c r="J414" s="311"/>
      <c r="K414" s="311"/>
      <c r="L414" s="282"/>
      <c r="M414" s="61"/>
      <c r="N414" s="61"/>
      <c r="O414" s="61"/>
      <c r="P414" s="61"/>
      <c r="Q414" s="282"/>
      <c r="R414" s="282"/>
      <c r="S414" s="282"/>
      <c r="T414" s="282"/>
      <c r="U414" s="282"/>
      <c r="V414" s="282"/>
      <c r="W414" s="61"/>
      <c r="X414" s="61"/>
      <c r="Y414" s="61"/>
      <c r="Z414" s="61"/>
    </row>
    <row r="415" ht="15.75" hidden="1" customHeight="1">
      <c r="A415" s="311"/>
      <c r="B415" s="311"/>
      <c r="C415" s="311"/>
      <c r="D415" s="311"/>
      <c r="E415" s="311"/>
      <c r="F415" s="311"/>
      <c r="G415" s="311"/>
      <c r="H415" s="311"/>
      <c r="I415" s="311"/>
      <c r="J415" s="311"/>
      <c r="K415" s="311"/>
      <c r="L415" s="282"/>
      <c r="M415" s="61"/>
      <c r="N415" s="61"/>
      <c r="O415" s="61"/>
      <c r="P415" s="61"/>
      <c r="Q415" s="282"/>
      <c r="R415" s="282"/>
      <c r="S415" s="282"/>
      <c r="T415" s="282"/>
      <c r="U415" s="282"/>
      <c r="V415" s="282"/>
      <c r="W415" s="61"/>
      <c r="X415" s="61"/>
      <c r="Y415" s="61"/>
      <c r="Z415" s="61"/>
    </row>
    <row r="416" ht="15.75" hidden="1" customHeight="1">
      <c r="A416" s="311"/>
      <c r="B416" s="311"/>
      <c r="C416" s="311"/>
      <c r="D416" s="311"/>
      <c r="E416" s="311"/>
      <c r="F416" s="311"/>
      <c r="G416" s="311"/>
      <c r="H416" s="311"/>
      <c r="I416" s="311"/>
      <c r="J416" s="311"/>
      <c r="K416" s="311"/>
      <c r="L416" s="282"/>
      <c r="M416" s="61"/>
      <c r="N416" s="61"/>
      <c r="O416" s="61"/>
      <c r="P416" s="61"/>
      <c r="Q416" s="282"/>
      <c r="R416" s="282"/>
      <c r="S416" s="282"/>
      <c r="T416" s="282"/>
      <c r="U416" s="282"/>
      <c r="V416" s="282"/>
      <c r="W416" s="61"/>
      <c r="X416" s="61"/>
      <c r="Y416" s="61"/>
      <c r="Z416" s="61"/>
    </row>
    <row r="417" ht="15.75" hidden="1" customHeight="1">
      <c r="A417" s="311"/>
      <c r="B417" s="311"/>
      <c r="C417" s="311"/>
      <c r="D417" s="311"/>
      <c r="E417" s="311"/>
      <c r="F417" s="311"/>
      <c r="G417" s="311"/>
      <c r="H417" s="311"/>
      <c r="I417" s="311"/>
      <c r="J417" s="311"/>
      <c r="K417" s="311"/>
      <c r="L417" s="282"/>
      <c r="M417" s="61"/>
      <c r="N417" s="61"/>
      <c r="O417" s="61"/>
      <c r="P417" s="61"/>
      <c r="Q417" s="282"/>
      <c r="R417" s="282"/>
      <c r="S417" s="282"/>
      <c r="T417" s="282"/>
      <c r="U417" s="282"/>
      <c r="V417" s="282"/>
      <c r="W417" s="61"/>
      <c r="X417" s="61"/>
      <c r="Y417" s="61"/>
      <c r="Z417" s="61"/>
    </row>
    <row r="418" ht="15.75" hidden="1" customHeight="1">
      <c r="A418" s="311"/>
      <c r="B418" s="311"/>
      <c r="C418" s="311"/>
      <c r="D418" s="311"/>
      <c r="E418" s="311"/>
      <c r="F418" s="311"/>
      <c r="G418" s="311"/>
      <c r="H418" s="311"/>
      <c r="I418" s="311"/>
      <c r="J418" s="311"/>
      <c r="K418" s="311"/>
      <c r="L418" s="282"/>
      <c r="M418" s="61"/>
      <c r="N418" s="61"/>
      <c r="O418" s="61"/>
      <c r="P418" s="61"/>
      <c r="Q418" s="282"/>
      <c r="R418" s="282"/>
      <c r="S418" s="282"/>
      <c r="T418" s="282"/>
      <c r="U418" s="282"/>
      <c r="V418" s="282"/>
      <c r="W418" s="61"/>
      <c r="X418" s="61"/>
      <c r="Y418" s="61"/>
      <c r="Z418" s="61"/>
    </row>
    <row r="419" ht="15.75" hidden="1" customHeight="1">
      <c r="A419" s="311"/>
      <c r="B419" s="311"/>
      <c r="C419" s="311"/>
      <c r="D419" s="311"/>
      <c r="E419" s="311"/>
      <c r="F419" s="311"/>
      <c r="G419" s="311"/>
      <c r="H419" s="311"/>
      <c r="I419" s="311"/>
      <c r="J419" s="311"/>
      <c r="K419" s="311"/>
      <c r="L419" s="282"/>
      <c r="M419" s="61"/>
      <c r="N419" s="61"/>
      <c r="O419" s="61"/>
      <c r="P419" s="61"/>
      <c r="Q419" s="282"/>
      <c r="R419" s="282"/>
      <c r="S419" s="282"/>
      <c r="T419" s="282"/>
      <c r="U419" s="282"/>
      <c r="V419" s="282"/>
      <c r="W419" s="61"/>
      <c r="X419" s="61"/>
      <c r="Y419" s="61"/>
      <c r="Z419" s="61"/>
    </row>
    <row r="420" ht="15.75" hidden="1" customHeight="1">
      <c r="A420" s="311"/>
      <c r="B420" s="311"/>
      <c r="C420" s="311"/>
      <c r="D420" s="311"/>
      <c r="E420" s="311"/>
      <c r="F420" s="311"/>
      <c r="G420" s="311"/>
      <c r="H420" s="311"/>
      <c r="I420" s="311"/>
      <c r="J420" s="311"/>
      <c r="K420" s="311"/>
      <c r="L420" s="282"/>
      <c r="M420" s="61"/>
      <c r="N420" s="61"/>
      <c r="O420" s="61"/>
      <c r="P420" s="61"/>
      <c r="Q420" s="282"/>
      <c r="R420" s="282"/>
      <c r="S420" s="282"/>
      <c r="T420" s="282"/>
      <c r="U420" s="282"/>
      <c r="V420" s="282"/>
      <c r="W420" s="61"/>
      <c r="X420" s="61"/>
      <c r="Y420" s="61"/>
      <c r="Z420" s="61"/>
    </row>
    <row r="421" ht="15.75" hidden="1" customHeight="1">
      <c r="A421" s="311"/>
      <c r="B421" s="311"/>
      <c r="C421" s="311"/>
      <c r="D421" s="311"/>
      <c r="E421" s="311"/>
      <c r="F421" s="311"/>
      <c r="G421" s="311"/>
      <c r="H421" s="311"/>
      <c r="I421" s="311"/>
      <c r="J421" s="311"/>
      <c r="K421" s="311"/>
      <c r="L421" s="282"/>
      <c r="M421" s="61"/>
      <c r="N421" s="61"/>
      <c r="O421" s="61"/>
      <c r="P421" s="61"/>
      <c r="Q421" s="282"/>
      <c r="R421" s="282"/>
      <c r="S421" s="282"/>
      <c r="T421" s="282"/>
      <c r="U421" s="282"/>
      <c r="V421" s="282"/>
      <c r="W421" s="61"/>
      <c r="X421" s="61"/>
      <c r="Y421" s="61"/>
      <c r="Z421" s="61"/>
    </row>
    <row r="422" ht="15.75" hidden="1" customHeight="1">
      <c r="A422" s="311"/>
      <c r="B422" s="311"/>
      <c r="C422" s="311"/>
      <c r="D422" s="311"/>
      <c r="E422" s="311"/>
      <c r="F422" s="311"/>
      <c r="G422" s="311"/>
      <c r="H422" s="311"/>
      <c r="I422" s="311"/>
      <c r="J422" s="311"/>
      <c r="K422" s="311"/>
      <c r="L422" s="282"/>
      <c r="M422" s="61"/>
      <c r="N422" s="61"/>
      <c r="O422" s="61"/>
      <c r="P422" s="61"/>
      <c r="Q422" s="282"/>
      <c r="R422" s="282"/>
      <c r="S422" s="282"/>
      <c r="T422" s="282"/>
      <c r="U422" s="282"/>
      <c r="V422" s="282"/>
      <c r="W422" s="61"/>
      <c r="X422" s="61"/>
      <c r="Y422" s="61"/>
      <c r="Z422" s="61"/>
    </row>
    <row r="423" ht="15.75" hidden="1" customHeight="1">
      <c r="A423" s="311"/>
      <c r="B423" s="311"/>
      <c r="C423" s="311"/>
      <c r="D423" s="311"/>
      <c r="E423" s="311"/>
      <c r="F423" s="311"/>
      <c r="G423" s="311"/>
      <c r="H423" s="311"/>
      <c r="I423" s="311"/>
      <c r="J423" s="311"/>
      <c r="K423" s="311"/>
      <c r="L423" s="282"/>
      <c r="M423" s="61"/>
      <c r="N423" s="61"/>
      <c r="O423" s="61"/>
      <c r="P423" s="61"/>
      <c r="Q423" s="282"/>
      <c r="R423" s="282"/>
      <c r="S423" s="282"/>
      <c r="T423" s="282"/>
      <c r="U423" s="282"/>
      <c r="V423" s="282"/>
      <c r="W423" s="61"/>
      <c r="X423" s="61"/>
      <c r="Y423" s="61"/>
      <c r="Z423" s="61"/>
    </row>
    <row r="424" ht="15.75" hidden="1" customHeight="1">
      <c r="A424" s="311"/>
      <c r="B424" s="311"/>
      <c r="C424" s="311"/>
      <c r="D424" s="311"/>
      <c r="E424" s="311"/>
      <c r="F424" s="311"/>
      <c r="G424" s="311"/>
      <c r="H424" s="311"/>
      <c r="I424" s="311"/>
      <c r="J424" s="311"/>
      <c r="K424" s="311"/>
      <c r="L424" s="282"/>
      <c r="M424" s="61"/>
      <c r="N424" s="61"/>
      <c r="O424" s="61"/>
      <c r="P424" s="61"/>
      <c r="Q424" s="282"/>
      <c r="R424" s="282"/>
      <c r="S424" s="282"/>
      <c r="T424" s="282"/>
      <c r="U424" s="282"/>
      <c r="V424" s="282"/>
      <c r="W424" s="61"/>
      <c r="X424" s="61"/>
      <c r="Y424" s="61"/>
      <c r="Z424" s="61"/>
    </row>
    <row r="425" ht="15.75" hidden="1" customHeight="1">
      <c r="A425" s="311"/>
      <c r="B425" s="311"/>
      <c r="C425" s="311"/>
      <c r="D425" s="311"/>
      <c r="E425" s="311"/>
      <c r="F425" s="311"/>
      <c r="G425" s="311"/>
      <c r="H425" s="311"/>
      <c r="I425" s="311"/>
      <c r="J425" s="311"/>
      <c r="K425" s="311"/>
      <c r="L425" s="282"/>
      <c r="M425" s="61"/>
      <c r="N425" s="61"/>
      <c r="O425" s="61"/>
      <c r="P425" s="61"/>
      <c r="Q425" s="282"/>
      <c r="R425" s="282"/>
      <c r="S425" s="282"/>
      <c r="T425" s="282"/>
      <c r="U425" s="282"/>
      <c r="V425" s="282"/>
      <c r="W425" s="61"/>
      <c r="X425" s="61"/>
      <c r="Y425" s="61"/>
      <c r="Z425" s="61"/>
    </row>
    <row r="426" ht="15.75" hidden="1" customHeight="1">
      <c r="A426" s="311"/>
      <c r="B426" s="311"/>
      <c r="C426" s="311"/>
      <c r="D426" s="311"/>
      <c r="E426" s="311"/>
      <c r="F426" s="311"/>
      <c r="G426" s="311"/>
      <c r="H426" s="311"/>
      <c r="I426" s="311"/>
      <c r="J426" s="311"/>
      <c r="K426" s="311"/>
      <c r="L426" s="282"/>
      <c r="M426" s="61"/>
      <c r="N426" s="61"/>
      <c r="O426" s="61"/>
      <c r="P426" s="61"/>
      <c r="Q426" s="282"/>
      <c r="R426" s="282"/>
      <c r="S426" s="282"/>
      <c r="T426" s="282"/>
      <c r="U426" s="282"/>
      <c r="V426" s="282"/>
      <c r="W426" s="61"/>
      <c r="X426" s="61"/>
      <c r="Y426" s="61"/>
      <c r="Z426" s="61"/>
    </row>
    <row r="427" ht="15.75" hidden="1" customHeight="1">
      <c r="A427" s="311"/>
      <c r="B427" s="311"/>
      <c r="C427" s="311"/>
      <c r="D427" s="311"/>
      <c r="E427" s="311"/>
      <c r="F427" s="311"/>
      <c r="G427" s="311"/>
      <c r="H427" s="311"/>
      <c r="I427" s="311"/>
      <c r="J427" s="311"/>
      <c r="K427" s="311"/>
      <c r="L427" s="282"/>
      <c r="M427" s="61"/>
      <c r="N427" s="61"/>
      <c r="O427" s="61"/>
      <c r="P427" s="61"/>
      <c r="Q427" s="282"/>
      <c r="R427" s="282"/>
      <c r="S427" s="282"/>
      <c r="T427" s="282"/>
      <c r="U427" s="282"/>
      <c r="V427" s="282"/>
      <c r="W427" s="61"/>
      <c r="X427" s="61"/>
      <c r="Y427" s="61"/>
      <c r="Z427" s="61"/>
    </row>
    <row r="428" ht="15.75" hidden="1" customHeight="1">
      <c r="A428" s="311"/>
      <c r="B428" s="311"/>
      <c r="C428" s="311"/>
      <c r="D428" s="311"/>
      <c r="E428" s="311"/>
      <c r="F428" s="311"/>
      <c r="G428" s="311"/>
      <c r="H428" s="311"/>
      <c r="I428" s="311"/>
      <c r="J428" s="311"/>
      <c r="K428" s="311"/>
      <c r="L428" s="282"/>
      <c r="M428" s="61"/>
      <c r="N428" s="61"/>
      <c r="O428" s="61"/>
      <c r="P428" s="61"/>
      <c r="Q428" s="282"/>
      <c r="R428" s="282"/>
      <c r="S428" s="282"/>
      <c r="T428" s="282"/>
      <c r="U428" s="282"/>
      <c r="V428" s="282"/>
      <c r="W428" s="61"/>
      <c r="X428" s="61"/>
      <c r="Y428" s="61"/>
      <c r="Z428" s="61"/>
    </row>
    <row r="429" ht="15.75" hidden="1" customHeight="1">
      <c r="A429" s="311"/>
      <c r="B429" s="311"/>
      <c r="C429" s="311"/>
      <c r="D429" s="311"/>
      <c r="E429" s="311"/>
      <c r="F429" s="311"/>
      <c r="G429" s="311"/>
      <c r="H429" s="311"/>
      <c r="I429" s="311"/>
      <c r="J429" s="311"/>
      <c r="K429" s="311"/>
      <c r="L429" s="282"/>
      <c r="M429" s="61"/>
      <c r="N429" s="61"/>
      <c r="O429" s="61"/>
      <c r="P429" s="61"/>
      <c r="Q429" s="282"/>
      <c r="R429" s="282"/>
      <c r="S429" s="282"/>
      <c r="T429" s="282"/>
      <c r="U429" s="282"/>
      <c r="V429" s="282"/>
      <c r="W429" s="61"/>
      <c r="X429" s="61"/>
      <c r="Y429" s="61"/>
      <c r="Z429" s="61"/>
    </row>
    <row r="430" ht="15.75" hidden="1" customHeight="1">
      <c r="A430" s="311"/>
      <c r="B430" s="311"/>
      <c r="C430" s="311"/>
      <c r="D430" s="311"/>
      <c r="E430" s="311"/>
      <c r="F430" s="311"/>
      <c r="G430" s="311"/>
      <c r="H430" s="311"/>
      <c r="I430" s="311"/>
      <c r="J430" s="311"/>
      <c r="K430" s="311"/>
      <c r="L430" s="282"/>
      <c r="M430" s="61"/>
      <c r="N430" s="61"/>
      <c r="O430" s="61"/>
      <c r="P430" s="61"/>
      <c r="Q430" s="282"/>
      <c r="R430" s="282"/>
      <c r="S430" s="282"/>
      <c r="T430" s="282"/>
      <c r="U430" s="282"/>
      <c r="V430" s="282"/>
      <c r="W430" s="61"/>
      <c r="X430" s="61"/>
      <c r="Y430" s="61"/>
      <c r="Z430" s="61"/>
    </row>
    <row r="431" ht="15.75" hidden="1" customHeight="1">
      <c r="A431" s="311"/>
      <c r="B431" s="311"/>
      <c r="C431" s="311"/>
      <c r="D431" s="311"/>
      <c r="E431" s="311"/>
      <c r="F431" s="311"/>
      <c r="G431" s="311"/>
      <c r="H431" s="311"/>
      <c r="I431" s="311"/>
      <c r="J431" s="311"/>
      <c r="K431" s="311"/>
      <c r="L431" s="282"/>
      <c r="M431" s="61"/>
      <c r="N431" s="61"/>
      <c r="O431" s="61"/>
      <c r="P431" s="61"/>
      <c r="Q431" s="282"/>
      <c r="R431" s="282"/>
      <c r="S431" s="282"/>
      <c r="T431" s="282"/>
      <c r="U431" s="282"/>
      <c r="V431" s="282"/>
      <c r="W431" s="61"/>
      <c r="X431" s="61"/>
      <c r="Y431" s="61"/>
      <c r="Z431" s="61"/>
    </row>
    <row r="432" ht="15.75" hidden="1" customHeight="1">
      <c r="A432" s="311"/>
      <c r="B432" s="311"/>
      <c r="C432" s="311"/>
      <c r="D432" s="311"/>
      <c r="E432" s="311"/>
      <c r="F432" s="311"/>
      <c r="G432" s="311"/>
      <c r="H432" s="311"/>
      <c r="I432" s="311"/>
      <c r="J432" s="311"/>
      <c r="K432" s="311"/>
      <c r="L432" s="282"/>
      <c r="M432" s="61"/>
      <c r="N432" s="61"/>
      <c r="O432" s="61"/>
      <c r="P432" s="61"/>
      <c r="Q432" s="282"/>
      <c r="R432" s="282"/>
      <c r="S432" s="282"/>
      <c r="T432" s="282"/>
      <c r="U432" s="282"/>
      <c r="V432" s="282"/>
      <c r="W432" s="61"/>
      <c r="X432" s="61"/>
      <c r="Y432" s="61"/>
      <c r="Z432" s="61"/>
    </row>
    <row r="433" ht="15.75" hidden="1" customHeight="1">
      <c r="A433" s="311"/>
      <c r="B433" s="311"/>
      <c r="C433" s="311"/>
      <c r="D433" s="311"/>
      <c r="E433" s="311"/>
      <c r="F433" s="311"/>
      <c r="G433" s="311"/>
      <c r="H433" s="311"/>
      <c r="I433" s="311"/>
      <c r="J433" s="311"/>
      <c r="K433" s="311"/>
      <c r="L433" s="282"/>
      <c r="M433" s="61"/>
      <c r="N433" s="61"/>
      <c r="O433" s="61"/>
      <c r="P433" s="61"/>
      <c r="Q433" s="282"/>
      <c r="R433" s="282"/>
      <c r="S433" s="282"/>
      <c r="T433" s="282"/>
      <c r="U433" s="282"/>
      <c r="V433" s="282"/>
      <c r="W433" s="61"/>
      <c r="X433" s="61"/>
      <c r="Y433" s="61"/>
      <c r="Z433" s="61"/>
    </row>
    <row r="434" ht="15.75" hidden="1" customHeight="1">
      <c r="A434" s="311"/>
      <c r="B434" s="311"/>
      <c r="C434" s="311"/>
      <c r="D434" s="311"/>
      <c r="E434" s="311"/>
      <c r="F434" s="311"/>
      <c r="G434" s="311"/>
      <c r="H434" s="311"/>
      <c r="I434" s="311"/>
      <c r="J434" s="311"/>
      <c r="K434" s="311"/>
      <c r="L434" s="282"/>
      <c r="M434" s="61"/>
      <c r="N434" s="61"/>
      <c r="O434" s="61"/>
      <c r="P434" s="61"/>
      <c r="Q434" s="282"/>
      <c r="R434" s="282"/>
      <c r="S434" s="282"/>
      <c r="T434" s="282"/>
      <c r="U434" s="282"/>
      <c r="V434" s="282"/>
      <c r="W434" s="61"/>
      <c r="X434" s="61"/>
      <c r="Y434" s="61"/>
      <c r="Z434" s="61"/>
    </row>
    <row r="435" ht="15.75" hidden="1" customHeight="1">
      <c r="A435" s="311"/>
      <c r="B435" s="311"/>
      <c r="C435" s="311"/>
      <c r="D435" s="311"/>
      <c r="E435" s="311"/>
      <c r="F435" s="311"/>
      <c r="G435" s="311"/>
      <c r="H435" s="311"/>
      <c r="I435" s="311"/>
      <c r="J435" s="311"/>
      <c r="K435" s="311"/>
      <c r="L435" s="282"/>
      <c r="M435" s="61"/>
      <c r="N435" s="61"/>
      <c r="O435" s="61"/>
      <c r="P435" s="61"/>
      <c r="Q435" s="282"/>
      <c r="R435" s="282"/>
      <c r="S435" s="282"/>
      <c r="T435" s="282"/>
      <c r="U435" s="282"/>
      <c r="V435" s="282"/>
      <c r="W435" s="61"/>
      <c r="X435" s="61"/>
      <c r="Y435" s="61"/>
      <c r="Z435" s="61"/>
    </row>
    <row r="436" ht="15.75" hidden="1" customHeight="1">
      <c r="A436" s="311"/>
      <c r="B436" s="311"/>
      <c r="C436" s="311"/>
      <c r="D436" s="311"/>
      <c r="E436" s="311"/>
      <c r="F436" s="311"/>
      <c r="G436" s="311"/>
      <c r="H436" s="311"/>
      <c r="I436" s="311"/>
      <c r="J436" s="311"/>
      <c r="K436" s="311"/>
      <c r="L436" s="282"/>
      <c r="M436" s="61"/>
      <c r="N436" s="61"/>
      <c r="O436" s="61"/>
      <c r="P436" s="61"/>
      <c r="Q436" s="282"/>
      <c r="R436" s="282"/>
      <c r="S436" s="282"/>
      <c r="T436" s="282"/>
      <c r="U436" s="282"/>
      <c r="V436" s="282"/>
      <c r="W436" s="61"/>
      <c r="X436" s="61"/>
      <c r="Y436" s="61"/>
      <c r="Z436" s="61"/>
    </row>
    <row r="437" ht="15.75" hidden="1" customHeight="1">
      <c r="A437" s="311"/>
      <c r="B437" s="311"/>
      <c r="C437" s="311"/>
      <c r="D437" s="311"/>
      <c r="E437" s="311"/>
      <c r="F437" s="311"/>
      <c r="G437" s="311"/>
      <c r="H437" s="311"/>
      <c r="I437" s="311"/>
      <c r="J437" s="311"/>
      <c r="K437" s="311"/>
      <c r="L437" s="282"/>
      <c r="M437" s="61"/>
      <c r="N437" s="61"/>
      <c r="O437" s="61"/>
      <c r="P437" s="61"/>
      <c r="Q437" s="282"/>
      <c r="R437" s="282"/>
      <c r="S437" s="282"/>
      <c r="T437" s="282"/>
      <c r="U437" s="282"/>
      <c r="V437" s="282"/>
      <c r="W437" s="61"/>
      <c r="X437" s="61"/>
      <c r="Y437" s="61"/>
      <c r="Z437" s="61"/>
    </row>
    <row r="438" ht="15.75" hidden="1" customHeight="1">
      <c r="A438" s="311"/>
      <c r="B438" s="311"/>
      <c r="C438" s="311"/>
      <c r="D438" s="311"/>
      <c r="E438" s="311"/>
      <c r="F438" s="311"/>
      <c r="G438" s="311"/>
      <c r="H438" s="311"/>
      <c r="I438" s="311"/>
      <c r="J438" s="311"/>
      <c r="K438" s="311"/>
      <c r="L438" s="282"/>
      <c r="M438" s="61"/>
      <c r="N438" s="61"/>
      <c r="O438" s="61"/>
      <c r="P438" s="61"/>
      <c r="Q438" s="282"/>
      <c r="R438" s="282"/>
      <c r="S438" s="282"/>
      <c r="T438" s="282"/>
      <c r="U438" s="282"/>
      <c r="V438" s="282"/>
      <c r="W438" s="61"/>
      <c r="X438" s="61"/>
      <c r="Y438" s="61"/>
      <c r="Z438" s="61"/>
    </row>
    <row r="439" ht="15.75" hidden="1" customHeight="1">
      <c r="A439" s="311"/>
      <c r="B439" s="311"/>
      <c r="C439" s="311"/>
      <c r="D439" s="311"/>
      <c r="E439" s="311"/>
      <c r="F439" s="311"/>
      <c r="G439" s="311"/>
      <c r="H439" s="311"/>
      <c r="I439" s="311"/>
      <c r="J439" s="311"/>
      <c r="K439" s="311"/>
      <c r="L439" s="282"/>
      <c r="M439" s="61"/>
      <c r="N439" s="61"/>
      <c r="O439" s="61"/>
      <c r="P439" s="61"/>
      <c r="Q439" s="282"/>
      <c r="R439" s="282"/>
      <c r="S439" s="282"/>
      <c r="T439" s="282"/>
      <c r="U439" s="282"/>
      <c r="V439" s="282"/>
      <c r="W439" s="61"/>
      <c r="X439" s="61"/>
      <c r="Y439" s="61"/>
      <c r="Z439" s="61"/>
    </row>
    <row r="440" ht="15.75" hidden="1" customHeight="1">
      <c r="A440" s="311"/>
      <c r="B440" s="311"/>
      <c r="C440" s="311"/>
      <c r="D440" s="311"/>
      <c r="E440" s="311"/>
      <c r="F440" s="311"/>
      <c r="G440" s="311"/>
      <c r="H440" s="311"/>
      <c r="I440" s="311"/>
      <c r="J440" s="311"/>
      <c r="K440" s="311"/>
      <c r="L440" s="282"/>
      <c r="M440" s="61"/>
      <c r="N440" s="61"/>
      <c r="O440" s="61"/>
      <c r="P440" s="61"/>
      <c r="Q440" s="282"/>
      <c r="R440" s="282"/>
      <c r="S440" s="282"/>
      <c r="T440" s="282"/>
      <c r="U440" s="282"/>
      <c r="V440" s="282"/>
      <c r="W440" s="61"/>
      <c r="X440" s="61"/>
      <c r="Y440" s="61"/>
      <c r="Z440" s="61"/>
    </row>
    <row r="441" ht="15.75" hidden="1" customHeight="1">
      <c r="A441" s="311"/>
      <c r="B441" s="311"/>
      <c r="C441" s="311"/>
      <c r="D441" s="311"/>
      <c r="E441" s="311"/>
      <c r="F441" s="311"/>
      <c r="G441" s="311"/>
      <c r="H441" s="311"/>
      <c r="I441" s="311"/>
      <c r="J441" s="311"/>
      <c r="K441" s="311"/>
      <c r="L441" s="282"/>
      <c r="M441" s="61"/>
      <c r="N441" s="61"/>
      <c r="O441" s="61"/>
      <c r="P441" s="61"/>
      <c r="Q441" s="282"/>
      <c r="R441" s="282"/>
      <c r="S441" s="282"/>
      <c r="T441" s="282"/>
      <c r="U441" s="282"/>
      <c r="V441" s="282"/>
      <c r="W441" s="61"/>
      <c r="X441" s="61"/>
      <c r="Y441" s="61"/>
      <c r="Z441" s="61"/>
    </row>
    <row r="442" ht="15.75" hidden="1" customHeight="1">
      <c r="A442" s="311"/>
      <c r="B442" s="311"/>
      <c r="C442" s="311"/>
      <c r="D442" s="311"/>
      <c r="E442" s="311"/>
      <c r="F442" s="311"/>
      <c r="G442" s="311"/>
      <c r="H442" s="311"/>
      <c r="I442" s="311"/>
      <c r="J442" s="311"/>
      <c r="K442" s="311"/>
      <c r="L442" s="282"/>
      <c r="M442" s="61"/>
      <c r="N442" s="61"/>
      <c r="O442" s="61"/>
      <c r="P442" s="61"/>
      <c r="Q442" s="282"/>
      <c r="R442" s="282"/>
      <c r="S442" s="282"/>
      <c r="T442" s="282"/>
      <c r="U442" s="282"/>
      <c r="V442" s="282"/>
      <c r="W442" s="61"/>
      <c r="X442" s="61"/>
      <c r="Y442" s="61"/>
      <c r="Z442" s="61"/>
    </row>
    <row r="443" ht="15.75" hidden="1" customHeight="1">
      <c r="A443" s="311"/>
      <c r="B443" s="311"/>
      <c r="C443" s="311"/>
      <c r="D443" s="311"/>
      <c r="E443" s="311"/>
      <c r="F443" s="311"/>
      <c r="G443" s="311"/>
      <c r="H443" s="311"/>
      <c r="I443" s="311"/>
      <c r="J443" s="311"/>
      <c r="K443" s="311"/>
      <c r="L443" s="282"/>
      <c r="M443" s="61"/>
      <c r="N443" s="61"/>
      <c r="O443" s="61"/>
      <c r="P443" s="61"/>
      <c r="Q443" s="282"/>
      <c r="R443" s="282"/>
      <c r="S443" s="282"/>
      <c r="T443" s="282"/>
      <c r="U443" s="282"/>
      <c r="V443" s="282"/>
      <c r="W443" s="61"/>
      <c r="X443" s="61"/>
      <c r="Y443" s="61"/>
      <c r="Z443" s="61"/>
    </row>
    <row r="444" ht="15.75" hidden="1" customHeight="1">
      <c r="A444" s="311"/>
      <c r="B444" s="311"/>
      <c r="C444" s="311"/>
      <c r="D444" s="311"/>
      <c r="E444" s="311"/>
      <c r="F444" s="311"/>
      <c r="G444" s="311"/>
      <c r="H444" s="311"/>
      <c r="I444" s="311"/>
      <c r="J444" s="311"/>
      <c r="K444" s="311"/>
      <c r="L444" s="282"/>
      <c r="M444" s="61"/>
      <c r="N444" s="61"/>
      <c r="O444" s="61"/>
      <c r="P444" s="61"/>
      <c r="Q444" s="282"/>
      <c r="R444" s="282"/>
      <c r="S444" s="282"/>
      <c r="T444" s="282"/>
      <c r="U444" s="282"/>
      <c r="V444" s="282"/>
      <c r="W444" s="61"/>
      <c r="X444" s="61"/>
      <c r="Y444" s="61"/>
      <c r="Z444" s="61"/>
    </row>
    <row r="445" ht="15.75" hidden="1" customHeight="1">
      <c r="A445" s="311"/>
      <c r="B445" s="311"/>
      <c r="C445" s="311"/>
      <c r="D445" s="311"/>
      <c r="E445" s="311"/>
      <c r="F445" s="311"/>
      <c r="G445" s="311"/>
      <c r="H445" s="311"/>
      <c r="I445" s="311"/>
      <c r="J445" s="311"/>
      <c r="K445" s="311"/>
      <c r="L445" s="282"/>
      <c r="M445" s="61"/>
      <c r="N445" s="61"/>
      <c r="O445" s="61"/>
      <c r="P445" s="61"/>
      <c r="Q445" s="282"/>
      <c r="R445" s="282"/>
      <c r="S445" s="282"/>
      <c r="T445" s="282"/>
      <c r="U445" s="282"/>
      <c r="V445" s="282"/>
      <c r="W445" s="61"/>
      <c r="X445" s="61"/>
      <c r="Y445" s="61"/>
      <c r="Z445" s="61"/>
    </row>
    <row r="446" ht="15.75" hidden="1" customHeight="1">
      <c r="A446" s="311"/>
      <c r="B446" s="311"/>
      <c r="C446" s="311"/>
      <c r="D446" s="311"/>
      <c r="E446" s="311"/>
      <c r="F446" s="311"/>
      <c r="G446" s="311"/>
      <c r="H446" s="311"/>
      <c r="I446" s="311"/>
      <c r="J446" s="311"/>
      <c r="K446" s="311"/>
      <c r="L446" s="282"/>
      <c r="M446" s="61"/>
      <c r="N446" s="61"/>
      <c r="O446" s="61"/>
      <c r="P446" s="61"/>
      <c r="Q446" s="282"/>
      <c r="R446" s="282"/>
      <c r="S446" s="282"/>
      <c r="T446" s="282"/>
      <c r="U446" s="282"/>
      <c r="V446" s="282"/>
      <c r="W446" s="61"/>
      <c r="X446" s="61"/>
      <c r="Y446" s="61"/>
      <c r="Z446" s="61"/>
    </row>
    <row r="447" ht="15.75" hidden="1" customHeight="1">
      <c r="A447" s="311"/>
      <c r="B447" s="311"/>
      <c r="C447" s="311"/>
      <c r="D447" s="311"/>
      <c r="E447" s="311"/>
      <c r="F447" s="311"/>
      <c r="G447" s="311"/>
      <c r="H447" s="311"/>
      <c r="I447" s="311"/>
      <c r="J447" s="311"/>
      <c r="K447" s="311"/>
      <c r="L447" s="282"/>
      <c r="M447" s="61"/>
      <c r="N447" s="61"/>
      <c r="O447" s="61"/>
      <c r="P447" s="61"/>
      <c r="Q447" s="282"/>
      <c r="R447" s="282"/>
      <c r="S447" s="282"/>
      <c r="T447" s="282"/>
      <c r="U447" s="282"/>
      <c r="V447" s="282"/>
      <c r="W447" s="61"/>
      <c r="X447" s="61"/>
      <c r="Y447" s="61"/>
      <c r="Z447" s="61"/>
    </row>
    <row r="448" ht="15.75" hidden="1" customHeight="1">
      <c r="A448" s="311"/>
      <c r="B448" s="311"/>
      <c r="C448" s="311"/>
      <c r="D448" s="311"/>
      <c r="E448" s="311"/>
      <c r="F448" s="311"/>
      <c r="G448" s="311"/>
      <c r="H448" s="311"/>
      <c r="I448" s="311"/>
      <c r="J448" s="311"/>
      <c r="K448" s="311"/>
      <c r="L448" s="282"/>
      <c r="M448" s="61"/>
      <c r="N448" s="61"/>
      <c r="O448" s="61"/>
      <c r="P448" s="61"/>
      <c r="Q448" s="282"/>
      <c r="R448" s="282"/>
      <c r="S448" s="282"/>
      <c r="T448" s="282"/>
      <c r="U448" s="282"/>
      <c r="V448" s="282"/>
      <c r="W448" s="61"/>
      <c r="X448" s="61"/>
      <c r="Y448" s="61"/>
      <c r="Z448" s="61"/>
    </row>
    <row r="449" ht="15.75" hidden="1" customHeight="1">
      <c r="A449" s="311"/>
      <c r="B449" s="311"/>
      <c r="C449" s="311"/>
      <c r="D449" s="311"/>
      <c r="E449" s="311"/>
      <c r="F449" s="311"/>
      <c r="G449" s="311"/>
      <c r="H449" s="311"/>
      <c r="I449" s="311"/>
      <c r="J449" s="311"/>
      <c r="K449" s="311"/>
      <c r="L449" s="282"/>
      <c r="M449" s="61"/>
      <c r="N449" s="61"/>
      <c r="O449" s="61"/>
      <c r="P449" s="61"/>
      <c r="Q449" s="282"/>
      <c r="R449" s="282"/>
      <c r="S449" s="282"/>
      <c r="T449" s="282"/>
      <c r="U449" s="282"/>
      <c r="V449" s="282"/>
      <c r="W449" s="61"/>
      <c r="X449" s="61"/>
      <c r="Y449" s="61"/>
      <c r="Z449" s="61"/>
    </row>
    <row r="450" ht="15.75" hidden="1" customHeight="1">
      <c r="A450" s="311"/>
      <c r="B450" s="311"/>
      <c r="C450" s="311"/>
      <c r="D450" s="311"/>
      <c r="E450" s="311"/>
      <c r="F450" s="311"/>
      <c r="G450" s="311"/>
      <c r="H450" s="311"/>
      <c r="I450" s="311"/>
      <c r="J450" s="311"/>
      <c r="K450" s="311"/>
      <c r="L450" s="282"/>
      <c r="M450" s="61"/>
      <c r="N450" s="61"/>
      <c r="O450" s="61"/>
      <c r="P450" s="61"/>
      <c r="Q450" s="282"/>
      <c r="R450" s="282"/>
      <c r="S450" s="282"/>
      <c r="T450" s="282"/>
      <c r="U450" s="282"/>
      <c r="V450" s="282"/>
      <c r="W450" s="61"/>
      <c r="X450" s="61"/>
      <c r="Y450" s="61"/>
      <c r="Z450" s="61"/>
    </row>
    <row r="451" ht="15.75" hidden="1" customHeight="1">
      <c r="A451" s="311"/>
      <c r="B451" s="311"/>
      <c r="C451" s="311"/>
      <c r="D451" s="311"/>
      <c r="E451" s="311"/>
      <c r="F451" s="311"/>
      <c r="G451" s="311"/>
      <c r="H451" s="311"/>
      <c r="I451" s="311"/>
      <c r="J451" s="311"/>
      <c r="K451" s="311"/>
      <c r="L451" s="282"/>
      <c r="M451" s="61"/>
      <c r="N451" s="61"/>
      <c r="O451" s="61"/>
      <c r="P451" s="61"/>
      <c r="Q451" s="282"/>
      <c r="R451" s="282"/>
      <c r="S451" s="282"/>
      <c r="T451" s="282"/>
      <c r="U451" s="282"/>
      <c r="V451" s="282"/>
      <c r="W451" s="61"/>
      <c r="X451" s="61"/>
      <c r="Y451" s="61"/>
      <c r="Z451" s="61"/>
    </row>
    <row r="452" ht="15.75" hidden="1" customHeight="1">
      <c r="A452" s="311"/>
      <c r="B452" s="311"/>
      <c r="C452" s="311"/>
      <c r="D452" s="311"/>
      <c r="E452" s="311"/>
      <c r="F452" s="311"/>
      <c r="G452" s="311"/>
      <c r="H452" s="311"/>
      <c r="I452" s="311"/>
      <c r="J452" s="311"/>
      <c r="K452" s="311"/>
      <c r="L452" s="282"/>
      <c r="M452" s="61"/>
      <c r="N452" s="61"/>
      <c r="O452" s="61"/>
      <c r="P452" s="61"/>
      <c r="Q452" s="282"/>
      <c r="R452" s="282"/>
      <c r="S452" s="282"/>
      <c r="T452" s="282"/>
      <c r="U452" s="282"/>
      <c r="V452" s="282"/>
      <c r="W452" s="61"/>
      <c r="X452" s="61"/>
      <c r="Y452" s="61"/>
      <c r="Z452" s="61"/>
    </row>
    <row r="453" ht="15.75" hidden="1" customHeight="1">
      <c r="A453" s="311"/>
      <c r="B453" s="311"/>
      <c r="C453" s="311"/>
      <c r="D453" s="311"/>
      <c r="E453" s="311"/>
      <c r="F453" s="311"/>
      <c r="G453" s="311"/>
      <c r="H453" s="311"/>
      <c r="I453" s="311"/>
      <c r="J453" s="311"/>
      <c r="K453" s="311"/>
      <c r="L453" s="282"/>
      <c r="M453" s="61"/>
      <c r="N453" s="61"/>
      <c r="O453" s="61"/>
      <c r="P453" s="61"/>
      <c r="Q453" s="282"/>
      <c r="R453" s="282"/>
      <c r="S453" s="282"/>
      <c r="T453" s="282"/>
      <c r="U453" s="282"/>
      <c r="V453" s="282"/>
      <c r="W453" s="61"/>
      <c r="X453" s="61"/>
      <c r="Y453" s="61"/>
      <c r="Z453" s="61"/>
    </row>
    <row r="454" ht="15.75" hidden="1" customHeight="1">
      <c r="A454" s="311"/>
      <c r="B454" s="311"/>
      <c r="C454" s="311"/>
      <c r="D454" s="311"/>
      <c r="E454" s="311"/>
      <c r="F454" s="311"/>
      <c r="G454" s="311"/>
      <c r="H454" s="311"/>
      <c r="I454" s="311"/>
      <c r="J454" s="311"/>
      <c r="K454" s="311"/>
      <c r="L454" s="282"/>
      <c r="M454" s="61"/>
      <c r="N454" s="61"/>
      <c r="O454" s="61"/>
      <c r="P454" s="61"/>
      <c r="Q454" s="282"/>
      <c r="R454" s="282"/>
      <c r="S454" s="282"/>
      <c r="T454" s="282"/>
      <c r="U454" s="282"/>
      <c r="V454" s="282"/>
      <c r="W454" s="61"/>
      <c r="X454" s="61"/>
      <c r="Y454" s="61"/>
      <c r="Z454" s="61"/>
    </row>
    <row r="455" ht="15.75" hidden="1" customHeight="1">
      <c r="A455" s="311"/>
      <c r="B455" s="311"/>
      <c r="C455" s="311"/>
      <c r="D455" s="311"/>
      <c r="E455" s="311"/>
      <c r="F455" s="311"/>
      <c r="G455" s="311"/>
      <c r="H455" s="311"/>
      <c r="I455" s="311"/>
      <c r="J455" s="311"/>
      <c r="K455" s="311"/>
      <c r="L455" s="282"/>
      <c r="M455" s="61"/>
      <c r="N455" s="61"/>
      <c r="O455" s="61"/>
      <c r="P455" s="61"/>
      <c r="Q455" s="282"/>
      <c r="R455" s="282"/>
      <c r="S455" s="282"/>
      <c r="T455" s="282"/>
      <c r="U455" s="282"/>
      <c r="V455" s="282"/>
      <c r="W455" s="61"/>
      <c r="X455" s="61"/>
      <c r="Y455" s="61"/>
      <c r="Z455" s="61"/>
    </row>
    <row r="456" ht="15.75" hidden="1" customHeight="1">
      <c r="A456" s="311"/>
      <c r="B456" s="311"/>
      <c r="C456" s="311"/>
      <c r="D456" s="311"/>
      <c r="E456" s="311"/>
      <c r="F456" s="311"/>
      <c r="G456" s="311"/>
      <c r="H456" s="311"/>
      <c r="I456" s="311"/>
      <c r="J456" s="311"/>
      <c r="K456" s="311"/>
      <c r="L456" s="282"/>
      <c r="M456" s="61"/>
      <c r="N456" s="61"/>
      <c r="O456" s="61"/>
      <c r="P456" s="61"/>
      <c r="Q456" s="282"/>
      <c r="R456" s="282"/>
      <c r="S456" s="282"/>
      <c r="T456" s="282"/>
      <c r="U456" s="282"/>
      <c r="V456" s="282"/>
      <c r="W456" s="61"/>
      <c r="X456" s="61"/>
      <c r="Y456" s="61"/>
      <c r="Z456" s="61"/>
    </row>
    <row r="457" ht="15.75" hidden="1" customHeight="1">
      <c r="A457" s="311"/>
      <c r="B457" s="311"/>
      <c r="C457" s="311"/>
      <c r="D457" s="311"/>
      <c r="E457" s="311"/>
      <c r="F457" s="311"/>
      <c r="G457" s="311"/>
      <c r="H457" s="311"/>
      <c r="I457" s="311"/>
      <c r="J457" s="311"/>
      <c r="K457" s="311"/>
      <c r="L457" s="282"/>
      <c r="M457" s="61"/>
      <c r="N457" s="61"/>
      <c r="O457" s="61"/>
      <c r="P457" s="61"/>
      <c r="Q457" s="282"/>
      <c r="R457" s="282"/>
      <c r="S457" s="282"/>
      <c r="T457" s="282"/>
      <c r="U457" s="282"/>
      <c r="V457" s="282"/>
      <c r="W457" s="61"/>
      <c r="X457" s="61"/>
      <c r="Y457" s="61"/>
      <c r="Z457" s="61"/>
    </row>
    <row r="458" ht="15.75" hidden="1" customHeight="1">
      <c r="A458" s="311"/>
      <c r="B458" s="311"/>
      <c r="C458" s="311"/>
      <c r="D458" s="311"/>
      <c r="E458" s="311"/>
      <c r="F458" s="311"/>
      <c r="G458" s="311"/>
      <c r="H458" s="311"/>
      <c r="I458" s="311"/>
      <c r="J458" s="311"/>
      <c r="K458" s="311"/>
      <c r="L458" s="282"/>
      <c r="M458" s="61"/>
      <c r="N458" s="61"/>
      <c r="O458" s="61"/>
      <c r="P458" s="61"/>
      <c r="Q458" s="282"/>
      <c r="R458" s="282"/>
      <c r="S458" s="282"/>
      <c r="T458" s="282"/>
      <c r="U458" s="282"/>
      <c r="V458" s="282"/>
      <c r="W458" s="61"/>
      <c r="X458" s="61"/>
      <c r="Y458" s="61"/>
      <c r="Z458" s="61"/>
    </row>
    <row r="459" ht="15.75" hidden="1" customHeight="1">
      <c r="A459" s="311"/>
      <c r="B459" s="311"/>
      <c r="C459" s="311"/>
      <c r="D459" s="311"/>
      <c r="E459" s="311"/>
      <c r="F459" s="311"/>
      <c r="G459" s="311"/>
      <c r="H459" s="311"/>
      <c r="I459" s="311"/>
      <c r="J459" s="311"/>
      <c r="K459" s="311"/>
      <c r="L459" s="282"/>
      <c r="M459" s="61"/>
      <c r="N459" s="61"/>
      <c r="O459" s="61"/>
      <c r="P459" s="61"/>
      <c r="Q459" s="282"/>
      <c r="R459" s="282"/>
      <c r="S459" s="282"/>
      <c r="T459" s="282"/>
      <c r="U459" s="282"/>
      <c r="V459" s="282"/>
      <c r="W459" s="61"/>
      <c r="X459" s="61"/>
      <c r="Y459" s="61"/>
      <c r="Z459" s="61"/>
    </row>
    <row r="460" ht="15.75" hidden="1" customHeight="1">
      <c r="A460" s="311"/>
      <c r="B460" s="311"/>
      <c r="C460" s="311"/>
      <c r="D460" s="311"/>
      <c r="E460" s="311"/>
      <c r="F460" s="311"/>
      <c r="G460" s="311"/>
      <c r="H460" s="311"/>
      <c r="I460" s="311"/>
      <c r="J460" s="311"/>
      <c r="K460" s="311"/>
      <c r="L460" s="282"/>
      <c r="M460" s="61"/>
      <c r="N460" s="61"/>
      <c r="O460" s="61"/>
      <c r="P460" s="61"/>
      <c r="Q460" s="282"/>
      <c r="R460" s="282"/>
      <c r="S460" s="282"/>
      <c r="T460" s="282"/>
      <c r="U460" s="282"/>
      <c r="V460" s="282"/>
      <c r="W460" s="61"/>
      <c r="X460" s="61"/>
      <c r="Y460" s="61"/>
      <c r="Z460" s="61"/>
    </row>
    <row r="461" ht="15.75" hidden="1" customHeight="1">
      <c r="A461" s="311"/>
      <c r="B461" s="311"/>
      <c r="C461" s="311"/>
      <c r="D461" s="311"/>
      <c r="E461" s="311"/>
      <c r="F461" s="311"/>
      <c r="G461" s="311"/>
      <c r="H461" s="311"/>
      <c r="I461" s="311"/>
      <c r="J461" s="311"/>
      <c r="K461" s="311"/>
      <c r="L461" s="282"/>
      <c r="M461" s="61"/>
      <c r="N461" s="61"/>
      <c r="O461" s="61"/>
      <c r="P461" s="61"/>
      <c r="Q461" s="282"/>
      <c r="R461" s="282"/>
      <c r="S461" s="282"/>
      <c r="T461" s="282"/>
      <c r="U461" s="282"/>
      <c r="V461" s="282"/>
      <c r="W461" s="61"/>
      <c r="X461" s="61"/>
      <c r="Y461" s="61"/>
      <c r="Z461" s="61"/>
    </row>
    <row r="462" ht="15.75" hidden="1" customHeight="1">
      <c r="A462" s="311"/>
      <c r="B462" s="311"/>
      <c r="C462" s="311"/>
      <c r="D462" s="311"/>
      <c r="E462" s="311"/>
      <c r="F462" s="311"/>
      <c r="G462" s="311"/>
      <c r="H462" s="311"/>
      <c r="I462" s="311"/>
      <c r="J462" s="311"/>
      <c r="K462" s="311"/>
      <c r="L462" s="282"/>
      <c r="M462" s="61"/>
      <c r="N462" s="61"/>
      <c r="O462" s="61"/>
      <c r="P462" s="61"/>
      <c r="Q462" s="282"/>
      <c r="R462" s="282"/>
      <c r="S462" s="282"/>
      <c r="T462" s="282"/>
      <c r="U462" s="282"/>
      <c r="V462" s="282"/>
      <c r="W462" s="61"/>
      <c r="X462" s="61"/>
      <c r="Y462" s="61"/>
      <c r="Z462" s="61"/>
    </row>
    <row r="463" ht="15.75" hidden="1" customHeight="1">
      <c r="A463" s="311"/>
      <c r="B463" s="311"/>
      <c r="C463" s="311"/>
      <c r="D463" s="311"/>
      <c r="E463" s="311"/>
      <c r="F463" s="311"/>
      <c r="G463" s="311"/>
      <c r="H463" s="311"/>
      <c r="I463" s="311"/>
      <c r="J463" s="311"/>
      <c r="K463" s="311"/>
      <c r="L463" s="282"/>
      <c r="M463" s="61"/>
      <c r="N463" s="61"/>
      <c r="O463" s="61"/>
      <c r="P463" s="61"/>
      <c r="Q463" s="282"/>
      <c r="R463" s="282"/>
      <c r="S463" s="282"/>
      <c r="T463" s="282"/>
      <c r="U463" s="282"/>
      <c r="V463" s="282"/>
      <c r="W463" s="61"/>
      <c r="X463" s="61"/>
      <c r="Y463" s="61"/>
      <c r="Z463" s="61"/>
    </row>
    <row r="464" ht="15.75" hidden="1" customHeight="1">
      <c r="A464" s="311"/>
      <c r="B464" s="311"/>
      <c r="C464" s="311"/>
      <c r="D464" s="311"/>
      <c r="E464" s="311"/>
      <c r="F464" s="311"/>
      <c r="G464" s="311"/>
      <c r="H464" s="311"/>
      <c r="I464" s="311"/>
      <c r="J464" s="311"/>
      <c r="K464" s="311"/>
      <c r="L464" s="282"/>
      <c r="M464" s="61"/>
      <c r="N464" s="61"/>
      <c r="O464" s="61"/>
      <c r="P464" s="61"/>
      <c r="Q464" s="282"/>
      <c r="R464" s="282"/>
      <c r="S464" s="282"/>
      <c r="T464" s="282"/>
      <c r="U464" s="282"/>
      <c r="V464" s="282"/>
      <c r="W464" s="61"/>
      <c r="X464" s="61"/>
      <c r="Y464" s="61"/>
      <c r="Z464" s="61"/>
    </row>
    <row r="465" ht="15.75" hidden="1" customHeight="1">
      <c r="A465" s="311"/>
      <c r="B465" s="311"/>
      <c r="C465" s="311"/>
      <c r="D465" s="311"/>
      <c r="E465" s="311"/>
      <c r="F465" s="311"/>
      <c r="G465" s="311"/>
      <c r="H465" s="311"/>
      <c r="I465" s="311"/>
      <c r="J465" s="311"/>
      <c r="K465" s="311"/>
      <c r="L465" s="282"/>
      <c r="M465" s="61"/>
      <c r="N465" s="61"/>
      <c r="O465" s="61"/>
      <c r="P465" s="61"/>
      <c r="Q465" s="282"/>
      <c r="R465" s="282"/>
      <c r="S465" s="282"/>
      <c r="T465" s="282"/>
      <c r="U465" s="282"/>
      <c r="V465" s="282"/>
      <c r="W465" s="61"/>
      <c r="X465" s="61"/>
      <c r="Y465" s="61"/>
      <c r="Z465" s="61"/>
    </row>
    <row r="466" ht="15.75" hidden="1" customHeight="1">
      <c r="A466" s="311"/>
      <c r="B466" s="311"/>
      <c r="C466" s="311"/>
      <c r="D466" s="311"/>
      <c r="E466" s="311"/>
      <c r="F466" s="311"/>
      <c r="G466" s="311"/>
      <c r="H466" s="311"/>
      <c r="I466" s="311"/>
      <c r="J466" s="311"/>
      <c r="K466" s="311"/>
      <c r="L466" s="282"/>
      <c r="M466" s="61"/>
      <c r="N466" s="61"/>
      <c r="O466" s="61"/>
      <c r="P466" s="61"/>
      <c r="Q466" s="282"/>
      <c r="R466" s="282"/>
      <c r="S466" s="282"/>
      <c r="T466" s="282"/>
      <c r="U466" s="282"/>
      <c r="V466" s="282"/>
      <c r="W466" s="61"/>
      <c r="X466" s="61"/>
      <c r="Y466" s="61"/>
      <c r="Z466" s="61"/>
    </row>
    <row r="467" ht="15.75" hidden="1" customHeight="1">
      <c r="A467" s="311"/>
      <c r="B467" s="311"/>
      <c r="C467" s="311"/>
      <c r="D467" s="311"/>
      <c r="E467" s="311"/>
      <c r="F467" s="311"/>
      <c r="G467" s="311"/>
      <c r="H467" s="311"/>
      <c r="I467" s="311"/>
      <c r="J467" s="311"/>
      <c r="K467" s="311"/>
      <c r="L467" s="282"/>
      <c r="M467" s="61"/>
      <c r="N467" s="61"/>
      <c r="O467" s="61"/>
      <c r="P467" s="61"/>
      <c r="Q467" s="282"/>
      <c r="R467" s="282"/>
      <c r="S467" s="282"/>
      <c r="T467" s="282"/>
      <c r="U467" s="282"/>
      <c r="V467" s="282"/>
      <c r="W467" s="61"/>
      <c r="X467" s="61"/>
      <c r="Y467" s="61"/>
      <c r="Z467" s="61"/>
    </row>
    <row r="468" ht="15.75" hidden="1" customHeight="1">
      <c r="A468" s="311"/>
      <c r="B468" s="311"/>
      <c r="C468" s="311"/>
      <c r="D468" s="311"/>
      <c r="E468" s="311"/>
      <c r="F468" s="311"/>
      <c r="G468" s="311"/>
      <c r="H468" s="311"/>
      <c r="I468" s="311"/>
      <c r="J468" s="311"/>
      <c r="K468" s="311"/>
      <c r="L468" s="282"/>
      <c r="M468" s="61"/>
      <c r="N468" s="61"/>
      <c r="O468" s="61"/>
      <c r="P468" s="61"/>
      <c r="Q468" s="282"/>
      <c r="R468" s="282"/>
      <c r="S468" s="282"/>
      <c r="T468" s="282"/>
      <c r="U468" s="282"/>
      <c r="V468" s="282"/>
      <c r="W468" s="61"/>
      <c r="X468" s="61"/>
      <c r="Y468" s="61"/>
      <c r="Z468" s="61"/>
    </row>
    <row r="469" ht="15.75" hidden="1" customHeight="1">
      <c r="A469" s="311"/>
      <c r="B469" s="311"/>
      <c r="C469" s="311"/>
      <c r="D469" s="311"/>
      <c r="E469" s="311"/>
      <c r="F469" s="311"/>
      <c r="G469" s="311"/>
      <c r="H469" s="311"/>
      <c r="I469" s="311"/>
      <c r="J469" s="311"/>
      <c r="K469" s="311"/>
      <c r="L469" s="282"/>
      <c r="M469" s="61"/>
      <c r="N469" s="61"/>
      <c r="O469" s="61"/>
      <c r="P469" s="61"/>
      <c r="Q469" s="282"/>
      <c r="R469" s="282"/>
      <c r="S469" s="282"/>
      <c r="T469" s="282"/>
      <c r="U469" s="282"/>
      <c r="V469" s="282"/>
      <c r="W469" s="61"/>
      <c r="X469" s="61"/>
      <c r="Y469" s="61"/>
      <c r="Z469" s="61"/>
    </row>
    <row r="470" ht="15.75" hidden="1" customHeight="1">
      <c r="A470" s="311"/>
      <c r="B470" s="311"/>
      <c r="C470" s="311"/>
      <c r="D470" s="311"/>
      <c r="E470" s="311"/>
      <c r="F470" s="311"/>
      <c r="G470" s="311"/>
      <c r="H470" s="311"/>
      <c r="I470" s="311"/>
      <c r="J470" s="311"/>
      <c r="K470" s="311"/>
      <c r="L470" s="282"/>
      <c r="M470" s="61"/>
      <c r="N470" s="61"/>
      <c r="O470" s="61"/>
      <c r="P470" s="61"/>
      <c r="Q470" s="282"/>
      <c r="R470" s="282"/>
      <c r="S470" s="282"/>
      <c r="T470" s="282"/>
      <c r="U470" s="282"/>
      <c r="V470" s="282"/>
      <c r="W470" s="61"/>
      <c r="X470" s="61"/>
      <c r="Y470" s="61"/>
      <c r="Z470" s="61"/>
    </row>
    <row r="471" ht="15.75" hidden="1" customHeight="1">
      <c r="A471" s="311"/>
      <c r="B471" s="311"/>
      <c r="C471" s="311"/>
      <c r="D471" s="311"/>
      <c r="E471" s="311"/>
      <c r="F471" s="311"/>
      <c r="G471" s="311"/>
      <c r="H471" s="311"/>
      <c r="I471" s="311"/>
      <c r="J471" s="311"/>
      <c r="K471" s="311"/>
      <c r="L471" s="282"/>
      <c r="M471" s="61"/>
      <c r="N471" s="61"/>
      <c r="O471" s="61"/>
      <c r="P471" s="61"/>
      <c r="Q471" s="282"/>
      <c r="R471" s="282"/>
      <c r="S471" s="282"/>
      <c r="T471" s="282"/>
      <c r="U471" s="282"/>
      <c r="V471" s="282"/>
      <c r="W471" s="61"/>
      <c r="X471" s="61"/>
      <c r="Y471" s="61"/>
      <c r="Z471" s="61"/>
    </row>
    <row r="472" ht="15.75" hidden="1" customHeight="1">
      <c r="A472" s="311"/>
      <c r="B472" s="311"/>
      <c r="C472" s="311"/>
      <c r="D472" s="311"/>
      <c r="E472" s="311"/>
      <c r="F472" s="311"/>
      <c r="G472" s="311"/>
      <c r="H472" s="311"/>
      <c r="I472" s="311"/>
      <c r="J472" s="311"/>
      <c r="K472" s="311"/>
      <c r="L472" s="282"/>
      <c r="M472" s="61"/>
      <c r="N472" s="61"/>
      <c r="O472" s="61"/>
      <c r="P472" s="61"/>
      <c r="Q472" s="282"/>
      <c r="R472" s="282"/>
      <c r="S472" s="282"/>
      <c r="T472" s="282"/>
      <c r="U472" s="282"/>
      <c r="V472" s="282"/>
      <c r="W472" s="61"/>
      <c r="X472" s="61"/>
      <c r="Y472" s="61"/>
      <c r="Z472" s="61"/>
    </row>
    <row r="473" ht="15.75" hidden="1" customHeight="1">
      <c r="A473" s="311"/>
      <c r="B473" s="311"/>
      <c r="C473" s="311"/>
      <c r="D473" s="311"/>
      <c r="E473" s="311"/>
      <c r="F473" s="311"/>
      <c r="G473" s="311"/>
      <c r="H473" s="311"/>
      <c r="I473" s="311"/>
      <c r="J473" s="311"/>
      <c r="K473" s="311"/>
      <c r="L473" s="282"/>
      <c r="M473" s="61"/>
      <c r="N473" s="61"/>
      <c r="O473" s="61"/>
      <c r="P473" s="61"/>
      <c r="Q473" s="282"/>
      <c r="R473" s="282"/>
      <c r="S473" s="282"/>
      <c r="T473" s="282"/>
      <c r="U473" s="282"/>
      <c r="V473" s="282"/>
      <c r="W473" s="61"/>
      <c r="X473" s="61"/>
      <c r="Y473" s="61"/>
      <c r="Z473" s="61"/>
    </row>
    <row r="474" ht="15.75" hidden="1" customHeight="1">
      <c r="A474" s="311"/>
      <c r="B474" s="311"/>
      <c r="C474" s="311"/>
      <c r="D474" s="311"/>
      <c r="E474" s="311"/>
      <c r="F474" s="311"/>
      <c r="G474" s="311"/>
      <c r="H474" s="311"/>
      <c r="I474" s="311"/>
      <c r="J474" s="311"/>
      <c r="K474" s="311"/>
      <c r="L474" s="282"/>
      <c r="M474" s="61"/>
      <c r="N474" s="61"/>
      <c r="O474" s="61"/>
      <c r="P474" s="61"/>
      <c r="Q474" s="282"/>
      <c r="R474" s="282"/>
      <c r="S474" s="282"/>
      <c r="T474" s="282"/>
      <c r="U474" s="282"/>
      <c r="V474" s="282"/>
      <c r="W474" s="61"/>
      <c r="X474" s="61"/>
      <c r="Y474" s="61"/>
      <c r="Z474" s="61"/>
    </row>
    <row r="475" ht="15.75" hidden="1" customHeight="1">
      <c r="A475" s="311"/>
      <c r="B475" s="311"/>
      <c r="C475" s="311"/>
      <c r="D475" s="311"/>
      <c r="E475" s="311"/>
      <c r="F475" s="311"/>
      <c r="G475" s="311"/>
      <c r="H475" s="311"/>
      <c r="I475" s="311"/>
      <c r="J475" s="311"/>
      <c r="K475" s="311"/>
      <c r="L475" s="282"/>
      <c r="M475" s="61"/>
      <c r="N475" s="61"/>
      <c r="O475" s="61"/>
      <c r="P475" s="61"/>
      <c r="Q475" s="282"/>
      <c r="R475" s="282"/>
      <c r="S475" s="282"/>
      <c r="T475" s="282"/>
      <c r="U475" s="282"/>
      <c r="V475" s="282"/>
      <c r="W475" s="61"/>
      <c r="X475" s="61"/>
      <c r="Y475" s="61"/>
      <c r="Z475" s="61"/>
    </row>
    <row r="476" ht="15.75" hidden="1" customHeight="1">
      <c r="A476" s="311"/>
      <c r="B476" s="311"/>
      <c r="C476" s="311"/>
      <c r="D476" s="311"/>
      <c r="E476" s="311"/>
      <c r="F476" s="311"/>
      <c r="G476" s="311"/>
      <c r="H476" s="311"/>
      <c r="I476" s="311"/>
      <c r="J476" s="311"/>
      <c r="K476" s="311"/>
      <c r="L476" s="282"/>
      <c r="M476" s="61"/>
      <c r="N476" s="61"/>
      <c r="O476" s="61"/>
      <c r="P476" s="61"/>
      <c r="Q476" s="282"/>
      <c r="R476" s="282"/>
      <c r="S476" s="282"/>
      <c r="T476" s="282"/>
      <c r="U476" s="282"/>
      <c r="V476" s="282"/>
      <c r="W476" s="61"/>
      <c r="X476" s="61"/>
      <c r="Y476" s="61"/>
      <c r="Z476" s="61"/>
    </row>
    <row r="477" ht="15.75" hidden="1" customHeight="1">
      <c r="A477" s="311"/>
      <c r="B477" s="311"/>
      <c r="C477" s="311"/>
      <c r="D477" s="311"/>
      <c r="E477" s="311"/>
      <c r="F477" s="311"/>
      <c r="G477" s="311"/>
      <c r="H477" s="311"/>
      <c r="I477" s="311"/>
      <c r="J477" s="311"/>
      <c r="K477" s="311"/>
      <c r="L477" s="282"/>
      <c r="M477" s="61"/>
      <c r="N477" s="61"/>
      <c r="O477" s="61"/>
      <c r="P477" s="61"/>
      <c r="Q477" s="282"/>
      <c r="R477" s="282"/>
      <c r="S477" s="282"/>
      <c r="T477" s="282"/>
      <c r="U477" s="282"/>
      <c r="V477" s="282"/>
      <c r="W477" s="61"/>
      <c r="X477" s="61"/>
      <c r="Y477" s="61"/>
      <c r="Z477" s="61"/>
    </row>
    <row r="478" ht="15.75" hidden="1" customHeight="1">
      <c r="A478" s="311"/>
      <c r="B478" s="311"/>
      <c r="C478" s="311"/>
      <c r="D478" s="311"/>
      <c r="E478" s="311"/>
      <c r="F478" s="311"/>
      <c r="G478" s="311"/>
      <c r="H478" s="311"/>
      <c r="I478" s="311"/>
      <c r="J478" s="311"/>
      <c r="K478" s="311"/>
      <c r="L478" s="282"/>
      <c r="M478" s="61"/>
      <c r="N478" s="61"/>
      <c r="O478" s="61"/>
      <c r="P478" s="61"/>
      <c r="Q478" s="282"/>
      <c r="R478" s="282"/>
      <c r="S478" s="282"/>
      <c r="T478" s="282"/>
      <c r="U478" s="282"/>
      <c r="V478" s="282"/>
      <c r="W478" s="61"/>
      <c r="X478" s="61"/>
      <c r="Y478" s="61"/>
      <c r="Z478" s="61"/>
    </row>
    <row r="479" ht="15.75" hidden="1" customHeight="1">
      <c r="A479" s="311"/>
      <c r="B479" s="311"/>
      <c r="C479" s="311"/>
      <c r="D479" s="311"/>
      <c r="E479" s="311"/>
      <c r="F479" s="311"/>
      <c r="G479" s="311"/>
      <c r="H479" s="311"/>
      <c r="I479" s="311"/>
      <c r="J479" s="311"/>
      <c r="K479" s="311"/>
      <c r="L479" s="282"/>
      <c r="M479" s="61"/>
      <c r="N479" s="61"/>
      <c r="O479" s="61"/>
      <c r="P479" s="61"/>
      <c r="Q479" s="282"/>
      <c r="R479" s="282"/>
      <c r="S479" s="282"/>
      <c r="T479" s="282"/>
      <c r="U479" s="282"/>
      <c r="V479" s="282"/>
      <c r="W479" s="61"/>
      <c r="X479" s="61"/>
      <c r="Y479" s="61"/>
      <c r="Z479" s="61"/>
    </row>
    <row r="480" ht="15.75" hidden="1" customHeight="1">
      <c r="A480" s="311"/>
      <c r="B480" s="311"/>
      <c r="C480" s="311"/>
      <c r="D480" s="311"/>
      <c r="E480" s="311"/>
      <c r="F480" s="311"/>
      <c r="G480" s="311"/>
      <c r="H480" s="311"/>
      <c r="I480" s="311"/>
      <c r="J480" s="311"/>
      <c r="K480" s="311"/>
      <c r="L480" s="282"/>
      <c r="M480" s="61"/>
      <c r="N480" s="61"/>
      <c r="O480" s="61"/>
      <c r="P480" s="61"/>
      <c r="Q480" s="282"/>
      <c r="R480" s="282"/>
      <c r="S480" s="282"/>
      <c r="T480" s="282"/>
      <c r="U480" s="282"/>
      <c r="V480" s="282"/>
      <c r="W480" s="61"/>
      <c r="X480" s="61"/>
      <c r="Y480" s="61"/>
      <c r="Z480" s="61"/>
    </row>
    <row r="481" ht="15.75" hidden="1" customHeight="1">
      <c r="A481" s="311"/>
      <c r="B481" s="311"/>
      <c r="C481" s="311"/>
      <c r="D481" s="311"/>
      <c r="E481" s="311"/>
      <c r="F481" s="311"/>
      <c r="G481" s="311"/>
      <c r="H481" s="311"/>
      <c r="I481" s="311"/>
      <c r="J481" s="311"/>
      <c r="K481" s="311"/>
      <c r="L481" s="282"/>
      <c r="M481" s="61"/>
      <c r="N481" s="61"/>
      <c r="O481" s="61"/>
      <c r="P481" s="61"/>
      <c r="Q481" s="282"/>
      <c r="R481" s="282"/>
      <c r="S481" s="282"/>
      <c r="T481" s="282"/>
      <c r="U481" s="282"/>
      <c r="V481" s="282"/>
      <c r="W481" s="61"/>
      <c r="X481" s="61"/>
      <c r="Y481" s="61"/>
      <c r="Z481" s="61"/>
    </row>
    <row r="482" ht="15.75" hidden="1" customHeight="1">
      <c r="A482" s="311"/>
      <c r="B482" s="311"/>
      <c r="C482" s="311"/>
      <c r="D482" s="311"/>
      <c r="E482" s="311"/>
      <c r="F482" s="311"/>
      <c r="G482" s="311"/>
      <c r="H482" s="311"/>
      <c r="I482" s="311"/>
      <c r="J482" s="311"/>
      <c r="K482" s="311"/>
      <c r="L482" s="282"/>
      <c r="M482" s="61"/>
      <c r="N482" s="61"/>
      <c r="O482" s="61"/>
      <c r="P482" s="61"/>
      <c r="Q482" s="282"/>
      <c r="R482" s="282"/>
      <c r="S482" s="282"/>
      <c r="T482" s="282"/>
      <c r="U482" s="282"/>
      <c r="V482" s="282"/>
      <c r="W482" s="61"/>
      <c r="X482" s="61"/>
      <c r="Y482" s="61"/>
      <c r="Z482" s="61"/>
    </row>
    <row r="483" ht="15.75" hidden="1" customHeight="1">
      <c r="A483" s="311"/>
      <c r="B483" s="311"/>
      <c r="C483" s="311"/>
      <c r="D483" s="311"/>
      <c r="E483" s="311"/>
      <c r="F483" s="311"/>
      <c r="G483" s="311"/>
      <c r="H483" s="311"/>
      <c r="I483" s="311"/>
      <c r="J483" s="311"/>
      <c r="K483" s="311"/>
      <c r="L483" s="282"/>
      <c r="M483" s="61"/>
      <c r="N483" s="61"/>
      <c r="O483" s="61"/>
      <c r="P483" s="61"/>
      <c r="Q483" s="282"/>
      <c r="R483" s="282"/>
      <c r="S483" s="282"/>
      <c r="T483" s="282"/>
      <c r="U483" s="282"/>
      <c r="V483" s="282"/>
      <c r="W483" s="61"/>
      <c r="X483" s="61"/>
      <c r="Y483" s="61"/>
      <c r="Z483" s="61"/>
    </row>
    <row r="484" ht="15.75" hidden="1" customHeight="1">
      <c r="A484" s="311"/>
      <c r="B484" s="311"/>
      <c r="C484" s="311"/>
      <c r="D484" s="311"/>
      <c r="E484" s="311"/>
      <c r="F484" s="311"/>
      <c r="G484" s="311"/>
      <c r="H484" s="311"/>
      <c r="I484" s="311"/>
      <c r="J484" s="311"/>
      <c r="K484" s="311"/>
      <c r="L484" s="282"/>
      <c r="M484" s="61"/>
      <c r="N484" s="61"/>
      <c r="O484" s="61"/>
      <c r="P484" s="61"/>
      <c r="Q484" s="282"/>
      <c r="R484" s="282"/>
      <c r="S484" s="282"/>
      <c r="T484" s="282"/>
      <c r="U484" s="282"/>
      <c r="V484" s="282"/>
      <c r="W484" s="61"/>
      <c r="X484" s="61"/>
      <c r="Y484" s="61"/>
      <c r="Z484" s="61"/>
    </row>
    <row r="485" ht="15.75" hidden="1" customHeight="1">
      <c r="A485" s="311"/>
      <c r="B485" s="311"/>
      <c r="C485" s="311"/>
      <c r="D485" s="311"/>
      <c r="E485" s="311"/>
      <c r="F485" s="311"/>
      <c r="G485" s="311"/>
      <c r="H485" s="311"/>
      <c r="I485" s="311"/>
      <c r="J485" s="311"/>
      <c r="K485" s="311"/>
      <c r="L485" s="282"/>
      <c r="M485" s="61"/>
      <c r="N485" s="61"/>
      <c r="O485" s="61"/>
      <c r="P485" s="61"/>
      <c r="Q485" s="282"/>
      <c r="R485" s="282"/>
      <c r="S485" s="282"/>
      <c r="T485" s="282"/>
      <c r="U485" s="282"/>
      <c r="V485" s="282"/>
      <c r="W485" s="61"/>
      <c r="X485" s="61"/>
      <c r="Y485" s="61"/>
      <c r="Z485" s="61"/>
    </row>
    <row r="486" ht="15.75" hidden="1" customHeight="1">
      <c r="A486" s="311"/>
      <c r="B486" s="311"/>
      <c r="C486" s="311"/>
      <c r="D486" s="311"/>
      <c r="E486" s="311"/>
      <c r="F486" s="311"/>
      <c r="G486" s="311"/>
      <c r="H486" s="311"/>
      <c r="I486" s="311"/>
      <c r="J486" s="311"/>
      <c r="K486" s="311"/>
      <c r="L486" s="282"/>
      <c r="M486" s="61"/>
      <c r="N486" s="61"/>
      <c r="O486" s="61"/>
      <c r="P486" s="61"/>
      <c r="Q486" s="282"/>
      <c r="R486" s="282"/>
      <c r="S486" s="282"/>
      <c r="T486" s="282"/>
      <c r="U486" s="282"/>
      <c r="V486" s="282"/>
      <c r="W486" s="61"/>
      <c r="X486" s="61"/>
      <c r="Y486" s="61"/>
      <c r="Z486" s="61"/>
    </row>
    <row r="487" ht="15.75" hidden="1" customHeight="1">
      <c r="A487" s="311"/>
      <c r="B487" s="311"/>
      <c r="C487" s="311"/>
      <c r="D487" s="311"/>
      <c r="E487" s="311"/>
      <c r="F487" s="311"/>
      <c r="G487" s="311"/>
      <c r="H487" s="311"/>
      <c r="I487" s="311"/>
      <c r="J487" s="311"/>
      <c r="K487" s="311"/>
      <c r="L487" s="282"/>
      <c r="M487" s="61"/>
      <c r="N487" s="61"/>
      <c r="O487" s="61"/>
      <c r="P487" s="61"/>
      <c r="Q487" s="282"/>
      <c r="R487" s="282"/>
      <c r="S487" s="282"/>
      <c r="T487" s="282"/>
      <c r="U487" s="282"/>
      <c r="V487" s="282"/>
      <c r="W487" s="61"/>
      <c r="X487" s="61"/>
      <c r="Y487" s="61"/>
      <c r="Z487" s="61"/>
    </row>
    <row r="488" ht="15.75" hidden="1" customHeight="1">
      <c r="A488" s="311"/>
      <c r="B488" s="311"/>
      <c r="C488" s="311"/>
      <c r="D488" s="311"/>
      <c r="E488" s="311"/>
      <c r="F488" s="311"/>
      <c r="G488" s="311"/>
      <c r="H488" s="311"/>
      <c r="I488" s="311"/>
      <c r="J488" s="311"/>
      <c r="K488" s="311"/>
      <c r="L488" s="282"/>
      <c r="M488" s="61"/>
      <c r="N488" s="61"/>
      <c r="O488" s="61"/>
      <c r="P488" s="61"/>
      <c r="Q488" s="282"/>
      <c r="R488" s="282"/>
      <c r="S488" s="282"/>
      <c r="T488" s="282"/>
      <c r="U488" s="282"/>
      <c r="V488" s="282"/>
      <c r="W488" s="61"/>
      <c r="X488" s="61"/>
      <c r="Y488" s="61"/>
      <c r="Z488" s="61"/>
    </row>
    <row r="489" ht="15.75" hidden="1" customHeight="1">
      <c r="A489" s="311"/>
      <c r="B489" s="311"/>
      <c r="C489" s="311"/>
      <c r="D489" s="311"/>
      <c r="E489" s="311"/>
      <c r="F489" s="311"/>
      <c r="G489" s="311"/>
      <c r="H489" s="311"/>
      <c r="I489" s="311"/>
      <c r="J489" s="311"/>
      <c r="K489" s="311"/>
      <c r="L489" s="282"/>
      <c r="M489" s="61"/>
      <c r="N489" s="61"/>
      <c r="O489" s="61"/>
      <c r="P489" s="61"/>
      <c r="Q489" s="282"/>
      <c r="R489" s="282"/>
      <c r="S489" s="282"/>
      <c r="T489" s="282"/>
      <c r="U489" s="282"/>
      <c r="V489" s="282"/>
      <c r="W489" s="61"/>
      <c r="X489" s="61"/>
      <c r="Y489" s="61"/>
      <c r="Z489" s="61"/>
    </row>
    <row r="490" ht="15.75" hidden="1" customHeight="1">
      <c r="A490" s="311"/>
      <c r="B490" s="311"/>
      <c r="C490" s="311"/>
      <c r="D490" s="311"/>
      <c r="E490" s="311"/>
      <c r="F490" s="311"/>
      <c r="G490" s="311"/>
      <c r="H490" s="311"/>
      <c r="I490" s="311"/>
      <c r="J490" s="311"/>
      <c r="K490" s="311"/>
      <c r="L490" s="282"/>
      <c r="M490" s="61"/>
      <c r="N490" s="61"/>
      <c r="O490" s="61"/>
      <c r="P490" s="61"/>
      <c r="Q490" s="282"/>
      <c r="R490" s="282"/>
      <c r="S490" s="282"/>
      <c r="T490" s="282"/>
      <c r="U490" s="282"/>
      <c r="V490" s="282"/>
      <c r="W490" s="61"/>
      <c r="X490" s="61"/>
      <c r="Y490" s="61"/>
      <c r="Z490" s="61"/>
    </row>
    <row r="491" ht="15.75" hidden="1" customHeight="1">
      <c r="A491" s="311"/>
      <c r="B491" s="311"/>
      <c r="C491" s="311"/>
      <c r="D491" s="311"/>
      <c r="E491" s="311"/>
      <c r="F491" s="311"/>
      <c r="G491" s="311"/>
      <c r="H491" s="311"/>
      <c r="I491" s="311"/>
      <c r="J491" s="311"/>
      <c r="K491" s="311"/>
      <c r="L491" s="282"/>
      <c r="M491" s="61"/>
      <c r="N491" s="61"/>
      <c r="O491" s="61"/>
      <c r="P491" s="61"/>
      <c r="Q491" s="282"/>
      <c r="R491" s="282"/>
      <c r="S491" s="282"/>
      <c r="T491" s="282"/>
      <c r="U491" s="282"/>
      <c r="V491" s="282"/>
      <c r="W491" s="61"/>
      <c r="X491" s="61"/>
      <c r="Y491" s="61"/>
      <c r="Z491" s="61"/>
    </row>
    <row r="492" ht="15.75" hidden="1" customHeight="1">
      <c r="A492" s="311"/>
      <c r="B492" s="311"/>
      <c r="C492" s="311"/>
      <c r="D492" s="311"/>
      <c r="E492" s="311"/>
      <c r="F492" s="311"/>
      <c r="G492" s="311"/>
      <c r="H492" s="311"/>
      <c r="I492" s="311"/>
      <c r="J492" s="311"/>
      <c r="K492" s="311"/>
      <c r="L492" s="282"/>
      <c r="M492" s="61"/>
      <c r="N492" s="61"/>
      <c r="O492" s="61"/>
      <c r="P492" s="61"/>
      <c r="Q492" s="282"/>
      <c r="R492" s="282"/>
      <c r="S492" s="282"/>
      <c r="T492" s="282"/>
      <c r="U492" s="282"/>
      <c r="V492" s="282"/>
      <c r="W492" s="61"/>
      <c r="X492" s="61"/>
      <c r="Y492" s="61"/>
      <c r="Z492" s="61"/>
    </row>
    <row r="493" ht="15.75" hidden="1" customHeight="1">
      <c r="A493" s="311"/>
      <c r="B493" s="311"/>
      <c r="C493" s="311"/>
      <c r="D493" s="311"/>
      <c r="E493" s="311"/>
      <c r="F493" s="311"/>
      <c r="G493" s="311"/>
      <c r="H493" s="311"/>
      <c r="I493" s="311"/>
      <c r="J493" s="311"/>
      <c r="K493" s="311"/>
      <c r="L493" s="282"/>
      <c r="M493" s="61"/>
      <c r="N493" s="61"/>
      <c r="O493" s="61"/>
      <c r="P493" s="61"/>
      <c r="Q493" s="282"/>
      <c r="R493" s="282"/>
      <c r="S493" s="282"/>
      <c r="T493" s="282"/>
      <c r="U493" s="282"/>
      <c r="V493" s="282"/>
      <c r="W493" s="61"/>
      <c r="X493" s="61"/>
      <c r="Y493" s="61"/>
      <c r="Z493" s="61"/>
    </row>
    <row r="494" ht="15.75" hidden="1" customHeight="1">
      <c r="A494" s="311"/>
      <c r="B494" s="311"/>
      <c r="C494" s="311"/>
      <c r="D494" s="311"/>
      <c r="E494" s="311"/>
      <c r="F494" s="311"/>
      <c r="G494" s="311"/>
      <c r="H494" s="311"/>
      <c r="I494" s="311"/>
      <c r="J494" s="311"/>
      <c r="K494" s="311"/>
      <c r="L494" s="282"/>
      <c r="M494" s="61"/>
      <c r="N494" s="61"/>
      <c r="O494" s="61"/>
      <c r="P494" s="61"/>
      <c r="Q494" s="282"/>
      <c r="R494" s="282"/>
      <c r="S494" s="282"/>
      <c r="T494" s="282"/>
      <c r="U494" s="282"/>
      <c r="V494" s="282"/>
      <c r="W494" s="61"/>
      <c r="X494" s="61"/>
      <c r="Y494" s="61"/>
      <c r="Z494" s="61"/>
    </row>
    <row r="495" ht="15.75" hidden="1" customHeight="1">
      <c r="A495" s="311"/>
      <c r="B495" s="311"/>
      <c r="C495" s="311"/>
      <c r="D495" s="311"/>
      <c r="E495" s="311"/>
      <c r="F495" s="311"/>
      <c r="G495" s="311"/>
      <c r="H495" s="311"/>
      <c r="I495" s="311"/>
      <c r="J495" s="311"/>
      <c r="K495" s="311"/>
      <c r="L495" s="282"/>
      <c r="M495" s="61"/>
      <c r="N495" s="61"/>
      <c r="O495" s="61"/>
      <c r="P495" s="61"/>
      <c r="Q495" s="282"/>
      <c r="R495" s="282"/>
      <c r="S495" s="282"/>
      <c r="T495" s="282"/>
      <c r="U495" s="282"/>
      <c r="V495" s="282"/>
      <c r="W495" s="61"/>
      <c r="X495" s="61"/>
      <c r="Y495" s="61"/>
      <c r="Z495" s="61"/>
    </row>
    <row r="496" ht="15.75" hidden="1" customHeight="1">
      <c r="A496" s="311"/>
      <c r="B496" s="311"/>
      <c r="C496" s="311"/>
      <c r="D496" s="311"/>
      <c r="E496" s="311"/>
      <c r="F496" s="311"/>
      <c r="G496" s="311"/>
      <c r="H496" s="311"/>
      <c r="I496" s="311"/>
      <c r="J496" s="311"/>
      <c r="K496" s="311"/>
      <c r="L496" s="282"/>
      <c r="M496" s="61"/>
      <c r="N496" s="61"/>
      <c r="O496" s="61"/>
      <c r="P496" s="61"/>
      <c r="Q496" s="282"/>
      <c r="R496" s="282"/>
      <c r="S496" s="282"/>
      <c r="T496" s="282"/>
      <c r="U496" s="282"/>
      <c r="V496" s="282"/>
      <c r="W496" s="61"/>
      <c r="X496" s="61"/>
      <c r="Y496" s="61"/>
      <c r="Z496" s="61"/>
    </row>
    <row r="497" ht="15.75" hidden="1" customHeight="1">
      <c r="A497" s="311"/>
      <c r="B497" s="311"/>
      <c r="C497" s="311"/>
      <c r="D497" s="311"/>
      <c r="E497" s="311"/>
      <c r="F497" s="311"/>
      <c r="G497" s="311"/>
      <c r="H497" s="311"/>
      <c r="I497" s="311"/>
      <c r="J497" s="311"/>
      <c r="K497" s="311"/>
      <c r="L497" s="282"/>
      <c r="M497" s="61"/>
      <c r="N497" s="61"/>
      <c r="O497" s="61"/>
      <c r="P497" s="61"/>
      <c r="Q497" s="282"/>
      <c r="R497" s="282"/>
      <c r="S497" s="282"/>
      <c r="T497" s="282"/>
      <c r="U497" s="282"/>
      <c r="V497" s="282"/>
      <c r="W497" s="61"/>
      <c r="X497" s="61"/>
      <c r="Y497" s="61"/>
      <c r="Z497" s="61"/>
    </row>
    <row r="498" ht="15.75" hidden="1" customHeight="1">
      <c r="A498" s="311"/>
      <c r="B498" s="311"/>
      <c r="C498" s="311"/>
      <c r="D498" s="311"/>
      <c r="E498" s="311"/>
      <c r="F498" s="311"/>
      <c r="G498" s="311"/>
      <c r="H498" s="311"/>
      <c r="I498" s="311"/>
      <c r="J498" s="311"/>
      <c r="K498" s="311"/>
      <c r="L498" s="282"/>
      <c r="M498" s="61"/>
      <c r="N498" s="61"/>
      <c r="O498" s="61"/>
      <c r="P498" s="61"/>
      <c r="Q498" s="282"/>
      <c r="R498" s="282"/>
      <c r="S498" s="282"/>
      <c r="T498" s="282"/>
      <c r="U498" s="282"/>
      <c r="V498" s="282"/>
      <c r="W498" s="61"/>
      <c r="X498" s="61"/>
      <c r="Y498" s="61"/>
      <c r="Z498" s="61"/>
    </row>
    <row r="499" ht="15.75" hidden="1" customHeight="1">
      <c r="A499" s="311"/>
      <c r="B499" s="311"/>
      <c r="C499" s="311"/>
      <c r="D499" s="311"/>
      <c r="E499" s="311"/>
      <c r="F499" s="311"/>
      <c r="G499" s="311"/>
      <c r="H499" s="311"/>
      <c r="I499" s="311"/>
      <c r="J499" s="311"/>
      <c r="K499" s="311"/>
      <c r="L499" s="282"/>
      <c r="M499" s="61"/>
      <c r="N499" s="61"/>
      <c r="O499" s="61"/>
      <c r="P499" s="61"/>
      <c r="Q499" s="282"/>
      <c r="R499" s="282"/>
      <c r="S499" s="282"/>
      <c r="T499" s="282"/>
      <c r="U499" s="282"/>
      <c r="V499" s="282"/>
      <c r="W499" s="61"/>
      <c r="X499" s="61"/>
      <c r="Y499" s="61"/>
      <c r="Z499" s="61"/>
    </row>
    <row r="500" ht="15.75" hidden="1" customHeight="1">
      <c r="A500" s="311"/>
      <c r="B500" s="311"/>
      <c r="C500" s="311"/>
      <c r="D500" s="311"/>
      <c r="E500" s="311"/>
      <c r="F500" s="311"/>
      <c r="G500" s="311"/>
      <c r="H500" s="311"/>
      <c r="I500" s="311"/>
      <c r="J500" s="311"/>
      <c r="K500" s="311"/>
      <c r="L500" s="282"/>
      <c r="M500" s="61"/>
      <c r="N500" s="61"/>
      <c r="O500" s="61"/>
      <c r="P500" s="61"/>
      <c r="Q500" s="282"/>
      <c r="R500" s="282"/>
      <c r="S500" s="282"/>
      <c r="T500" s="282"/>
      <c r="U500" s="282"/>
      <c r="V500" s="282"/>
      <c r="W500" s="61"/>
      <c r="X500" s="61"/>
      <c r="Y500" s="61"/>
      <c r="Z500" s="61"/>
    </row>
    <row r="501" ht="15.75" hidden="1" customHeight="1">
      <c r="A501" s="311"/>
      <c r="B501" s="311"/>
      <c r="C501" s="311"/>
      <c r="D501" s="311"/>
      <c r="E501" s="311"/>
      <c r="F501" s="311"/>
      <c r="G501" s="311"/>
      <c r="H501" s="311"/>
      <c r="I501" s="311"/>
      <c r="J501" s="311"/>
      <c r="K501" s="311"/>
      <c r="L501" s="282"/>
      <c r="M501" s="61"/>
      <c r="N501" s="61"/>
      <c r="O501" s="61"/>
      <c r="P501" s="61"/>
      <c r="Q501" s="282"/>
      <c r="R501" s="282"/>
      <c r="S501" s="282"/>
      <c r="T501" s="282"/>
      <c r="U501" s="282"/>
      <c r="V501" s="282"/>
      <c r="W501" s="61"/>
      <c r="X501" s="61"/>
      <c r="Y501" s="61"/>
      <c r="Z501" s="61"/>
    </row>
    <row r="502" ht="15.75" hidden="1" customHeight="1">
      <c r="A502" s="311"/>
      <c r="B502" s="311"/>
      <c r="C502" s="311"/>
      <c r="D502" s="311"/>
      <c r="E502" s="311"/>
      <c r="F502" s="311"/>
      <c r="G502" s="311"/>
      <c r="H502" s="311"/>
      <c r="I502" s="311"/>
      <c r="J502" s="311"/>
      <c r="K502" s="311"/>
      <c r="L502" s="282"/>
      <c r="M502" s="61"/>
      <c r="N502" s="61"/>
      <c r="O502" s="61"/>
      <c r="P502" s="61"/>
      <c r="Q502" s="282"/>
      <c r="R502" s="282"/>
      <c r="S502" s="282"/>
      <c r="T502" s="282"/>
      <c r="U502" s="282"/>
      <c r="V502" s="282"/>
      <c r="W502" s="61"/>
      <c r="X502" s="61"/>
      <c r="Y502" s="61"/>
      <c r="Z502" s="61"/>
    </row>
    <row r="503" ht="15.75" hidden="1" customHeight="1">
      <c r="A503" s="311"/>
      <c r="B503" s="311"/>
      <c r="C503" s="311"/>
      <c r="D503" s="311"/>
      <c r="E503" s="311"/>
      <c r="F503" s="311"/>
      <c r="G503" s="311"/>
      <c r="H503" s="311"/>
      <c r="I503" s="311"/>
      <c r="J503" s="311"/>
      <c r="K503" s="311"/>
      <c r="L503" s="282"/>
      <c r="M503" s="61"/>
      <c r="N503" s="61"/>
      <c r="O503" s="61"/>
      <c r="P503" s="61"/>
      <c r="Q503" s="282"/>
      <c r="R503" s="282"/>
      <c r="S503" s="282"/>
      <c r="T503" s="282"/>
      <c r="U503" s="282"/>
      <c r="V503" s="282"/>
      <c r="W503" s="61"/>
      <c r="X503" s="61"/>
      <c r="Y503" s="61"/>
      <c r="Z503" s="61"/>
    </row>
    <row r="504" ht="15.75" hidden="1" customHeight="1">
      <c r="A504" s="311"/>
      <c r="B504" s="311"/>
      <c r="C504" s="311"/>
      <c r="D504" s="311"/>
      <c r="E504" s="311"/>
      <c r="F504" s="311"/>
      <c r="G504" s="311"/>
      <c r="H504" s="311"/>
      <c r="I504" s="311"/>
      <c r="J504" s="311"/>
      <c r="K504" s="311"/>
      <c r="L504" s="282"/>
      <c r="M504" s="61"/>
      <c r="N504" s="61"/>
      <c r="O504" s="61"/>
      <c r="P504" s="61"/>
      <c r="Q504" s="282"/>
      <c r="R504" s="282"/>
      <c r="S504" s="282"/>
      <c r="T504" s="282"/>
      <c r="U504" s="282"/>
      <c r="V504" s="282"/>
      <c r="W504" s="61"/>
      <c r="X504" s="61"/>
      <c r="Y504" s="61"/>
      <c r="Z504" s="61"/>
    </row>
    <row r="505" ht="15.75" hidden="1" customHeight="1">
      <c r="A505" s="311"/>
      <c r="B505" s="311"/>
      <c r="C505" s="311"/>
      <c r="D505" s="311"/>
      <c r="E505" s="311"/>
      <c r="F505" s="311"/>
      <c r="G505" s="311"/>
      <c r="H505" s="311"/>
      <c r="I505" s="311"/>
      <c r="J505" s="311"/>
      <c r="K505" s="311"/>
      <c r="L505" s="282"/>
      <c r="M505" s="61"/>
      <c r="N505" s="61"/>
      <c r="O505" s="61"/>
      <c r="P505" s="61"/>
      <c r="Q505" s="282"/>
      <c r="R505" s="282"/>
      <c r="S505" s="282"/>
      <c r="T505" s="282"/>
      <c r="U505" s="282"/>
      <c r="V505" s="282"/>
      <c r="W505" s="61"/>
      <c r="X505" s="61"/>
      <c r="Y505" s="61"/>
      <c r="Z505" s="61"/>
    </row>
    <row r="506" ht="15.75" hidden="1" customHeight="1">
      <c r="A506" s="311"/>
      <c r="B506" s="311"/>
      <c r="C506" s="311"/>
      <c r="D506" s="311"/>
      <c r="E506" s="311"/>
      <c r="F506" s="311"/>
      <c r="G506" s="311"/>
      <c r="H506" s="311"/>
      <c r="I506" s="311"/>
      <c r="J506" s="311"/>
      <c r="K506" s="311"/>
      <c r="L506" s="282"/>
      <c r="M506" s="61"/>
      <c r="N506" s="61"/>
      <c r="O506" s="61"/>
      <c r="P506" s="61"/>
      <c r="Q506" s="282"/>
      <c r="R506" s="282"/>
      <c r="S506" s="282"/>
      <c r="T506" s="282"/>
      <c r="U506" s="282"/>
      <c r="V506" s="282"/>
      <c r="W506" s="61"/>
      <c r="X506" s="61"/>
      <c r="Y506" s="61"/>
      <c r="Z506" s="61"/>
    </row>
    <row r="507" ht="15.75" hidden="1" customHeight="1">
      <c r="A507" s="311"/>
      <c r="B507" s="311"/>
      <c r="C507" s="311"/>
      <c r="D507" s="311"/>
      <c r="E507" s="311"/>
      <c r="F507" s="311"/>
      <c r="G507" s="311"/>
      <c r="H507" s="311"/>
      <c r="I507" s="311"/>
      <c r="J507" s="311"/>
      <c r="K507" s="311"/>
      <c r="L507" s="282"/>
      <c r="M507" s="61"/>
      <c r="N507" s="61"/>
      <c r="O507" s="61"/>
      <c r="P507" s="61"/>
      <c r="Q507" s="282"/>
      <c r="R507" s="282"/>
      <c r="S507" s="282"/>
      <c r="T507" s="282"/>
      <c r="U507" s="282"/>
      <c r="V507" s="282"/>
      <c r="W507" s="61"/>
      <c r="X507" s="61"/>
      <c r="Y507" s="61"/>
      <c r="Z507" s="61"/>
    </row>
    <row r="508" ht="15.75" hidden="1" customHeight="1">
      <c r="A508" s="311"/>
      <c r="B508" s="311"/>
      <c r="C508" s="311"/>
      <c r="D508" s="311"/>
      <c r="E508" s="311"/>
      <c r="F508" s="311"/>
      <c r="G508" s="311"/>
      <c r="H508" s="311"/>
      <c r="I508" s="311"/>
      <c r="J508" s="311"/>
      <c r="K508" s="311"/>
      <c r="L508" s="282"/>
      <c r="M508" s="61"/>
      <c r="N508" s="61"/>
      <c r="O508" s="61"/>
      <c r="P508" s="61"/>
      <c r="Q508" s="282"/>
      <c r="R508" s="282"/>
      <c r="S508" s="282"/>
      <c r="T508" s="282"/>
      <c r="U508" s="282"/>
      <c r="V508" s="282"/>
      <c r="W508" s="61"/>
      <c r="X508" s="61"/>
      <c r="Y508" s="61"/>
      <c r="Z508" s="61"/>
    </row>
    <row r="509" ht="15.75" hidden="1" customHeight="1">
      <c r="A509" s="311"/>
      <c r="B509" s="311"/>
      <c r="C509" s="311"/>
      <c r="D509" s="311"/>
      <c r="E509" s="311"/>
      <c r="F509" s="311"/>
      <c r="G509" s="311"/>
      <c r="H509" s="311"/>
      <c r="I509" s="311"/>
      <c r="J509" s="311"/>
      <c r="K509" s="311"/>
      <c r="L509" s="282"/>
      <c r="M509" s="61"/>
      <c r="N509" s="61"/>
      <c r="O509" s="61"/>
      <c r="P509" s="61"/>
      <c r="Q509" s="282"/>
      <c r="R509" s="282"/>
      <c r="S509" s="282"/>
      <c r="T509" s="282"/>
      <c r="U509" s="282"/>
      <c r="V509" s="282"/>
      <c r="W509" s="61"/>
      <c r="X509" s="61"/>
      <c r="Y509" s="61"/>
      <c r="Z509" s="61"/>
    </row>
    <row r="510" ht="15.75" hidden="1" customHeight="1">
      <c r="A510" s="311"/>
      <c r="B510" s="311"/>
      <c r="C510" s="311"/>
      <c r="D510" s="311"/>
      <c r="E510" s="311"/>
      <c r="F510" s="311"/>
      <c r="G510" s="311"/>
      <c r="H510" s="311"/>
      <c r="I510" s="311"/>
      <c r="J510" s="311"/>
      <c r="K510" s="311"/>
      <c r="L510" s="282"/>
      <c r="M510" s="61"/>
      <c r="N510" s="61"/>
      <c r="O510" s="61"/>
      <c r="P510" s="61"/>
      <c r="Q510" s="282"/>
      <c r="R510" s="282"/>
      <c r="S510" s="282"/>
      <c r="T510" s="282"/>
      <c r="U510" s="282"/>
      <c r="V510" s="282"/>
      <c r="W510" s="61"/>
      <c r="X510" s="61"/>
      <c r="Y510" s="61"/>
      <c r="Z510" s="61"/>
    </row>
    <row r="511" ht="15.75" hidden="1" customHeight="1">
      <c r="A511" s="311"/>
      <c r="B511" s="311"/>
      <c r="C511" s="311"/>
      <c r="D511" s="311"/>
      <c r="E511" s="311"/>
      <c r="F511" s="311"/>
      <c r="G511" s="311"/>
      <c r="H511" s="311"/>
      <c r="I511" s="311"/>
      <c r="J511" s="311"/>
      <c r="K511" s="311"/>
      <c r="L511" s="282"/>
      <c r="M511" s="61"/>
      <c r="N511" s="61"/>
      <c r="O511" s="61"/>
      <c r="P511" s="61"/>
      <c r="Q511" s="282"/>
      <c r="R511" s="282"/>
      <c r="S511" s="282"/>
      <c r="T511" s="282"/>
      <c r="U511" s="282"/>
      <c r="V511" s="282"/>
      <c r="W511" s="61"/>
      <c r="X511" s="61"/>
      <c r="Y511" s="61"/>
      <c r="Z511" s="61"/>
    </row>
    <row r="512" ht="15.75" hidden="1" customHeight="1">
      <c r="A512" s="311"/>
      <c r="B512" s="311"/>
      <c r="C512" s="311"/>
      <c r="D512" s="311"/>
      <c r="E512" s="311"/>
      <c r="F512" s="311"/>
      <c r="G512" s="311"/>
      <c r="H512" s="311"/>
      <c r="I512" s="311"/>
      <c r="J512" s="311"/>
      <c r="K512" s="311"/>
      <c r="L512" s="282"/>
      <c r="M512" s="61"/>
      <c r="N512" s="61"/>
      <c r="O512" s="61"/>
      <c r="P512" s="61"/>
      <c r="Q512" s="282"/>
      <c r="R512" s="282"/>
      <c r="S512" s="282"/>
      <c r="T512" s="282"/>
      <c r="U512" s="282"/>
      <c r="V512" s="282"/>
      <c r="W512" s="61"/>
      <c r="X512" s="61"/>
      <c r="Y512" s="61"/>
      <c r="Z512" s="61"/>
    </row>
    <row r="513" ht="15.75" hidden="1" customHeight="1">
      <c r="A513" s="311"/>
      <c r="B513" s="311"/>
      <c r="C513" s="311"/>
      <c r="D513" s="311"/>
      <c r="E513" s="311"/>
      <c r="F513" s="311"/>
      <c r="G513" s="311"/>
      <c r="H513" s="311"/>
      <c r="I513" s="311"/>
      <c r="J513" s="311"/>
      <c r="K513" s="311"/>
      <c r="L513" s="282"/>
      <c r="M513" s="61"/>
      <c r="N513" s="61"/>
      <c r="O513" s="61"/>
      <c r="P513" s="61"/>
      <c r="Q513" s="282"/>
      <c r="R513" s="282"/>
      <c r="S513" s="282"/>
      <c r="T513" s="282"/>
      <c r="U513" s="282"/>
      <c r="V513" s="282"/>
      <c r="W513" s="61"/>
      <c r="X513" s="61"/>
      <c r="Y513" s="61"/>
      <c r="Z513" s="61"/>
    </row>
    <row r="514" ht="15.75" hidden="1" customHeight="1">
      <c r="A514" s="311"/>
      <c r="B514" s="311"/>
      <c r="C514" s="311"/>
      <c r="D514" s="311"/>
      <c r="E514" s="311"/>
      <c r="F514" s="311"/>
      <c r="G514" s="311"/>
      <c r="H514" s="311"/>
      <c r="I514" s="311"/>
      <c r="J514" s="311"/>
      <c r="K514" s="311"/>
      <c r="L514" s="282"/>
      <c r="M514" s="61"/>
      <c r="N514" s="61"/>
      <c r="O514" s="61"/>
      <c r="P514" s="61"/>
      <c r="Q514" s="282"/>
      <c r="R514" s="282"/>
      <c r="S514" s="282"/>
      <c r="T514" s="282"/>
      <c r="U514" s="282"/>
      <c r="V514" s="282"/>
      <c r="W514" s="61"/>
      <c r="X514" s="61"/>
      <c r="Y514" s="61"/>
      <c r="Z514" s="61"/>
    </row>
    <row r="515" ht="15.75" hidden="1" customHeight="1">
      <c r="A515" s="311"/>
      <c r="B515" s="311"/>
      <c r="C515" s="311"/>
      <c r="D515" s="311"/>
      <c r="E515" s="311"/>
      <c r="F515" s="311"/>
      <c r="G515" s="311"/>
      <c r="H515" s="311"/>
      <c r="I515" s="311"/>
      <c r="J515" s="311"/>
      <c r="K515" s="311"/>
      <c r="L515" s="282"/>
      <c r="M515" s="61"/>
      <c r="N515" s="61"/>
      <c r="O515" s="61"/>
      <c r="P515" s="61"/>
      <c r="Q515" s="282"/>
      <c r="R515" s="282"/>
      <c r="S515" s="282"/>
      <c r="T515" s="282"/>
      <c r="U515" s="282"/>
      <c r="V515" s="282"/>
      <c r="W515" s="61"/>
      <c r="X515" s="61"/>
      <c r="Y515" s="61"/>
      <c r="Z515" s="61"/>
    </row>
    <row r="516" ht="15.75" hidden="1" customHeight="1">
      <c r="A516" s="311"/>
      <c r="B516" s="311"/>
      <c r="C516" s="311"/>
      <c r="D516" s="311"/>
      <c r="E516" s="311"/>
      <c r="F516" s="311"/>
      <c r="G516" s="311"/>
      <c r="H516" s="311"/>
      <c r="I516" s="311"/>
      <c r="J516" s="311"/>
      <c r="K516" s="311"/>
      <c r="L516" s="282"/>
      <c r="M516" s="61"/>
      <c r="N516" s="61"/>
      <c r="O516" s="61"/>
      <c r="P516" s="61"/>
      <c r="Q516" s="282"/>
      <c r="R516" s="282"/>
      <c r="S516" s="282"/>
      <c r="T516" s="282"/>
      <c r="U516" s="282"/>
      <c r="V516" s="282"/>
      <c r="W516" s="61"/>
      <c r="X516" s="61"/>
      <c r="Y516" s="61"/>
      <c r="Z516" s="61"/>
    </row>
    <row r="517" ht="15.75" hidden="1" customHeight="1">
      <c r="A517" s="311"/>
      <c r="B517" s="311"/>
      <c r="C517" s="311"/>
      <c r="D517" s="311"/>
      <c r="E517" s="311"/>
      <c r="F517" s="311"/>
      <c r="G517" s="311"/>
      <c r="H517" s="311"/>
      <c r="I517" s="311"/>
      <c r="J517" s="311"/>
      <c r="K517" s="311"/>
      <c r="L517" s="282"/>
      <c r="M517" s="61"/>
      <c r="N517" s="61"/>
      <c r="O517" s="61"/>
      <c r="P517" s="61"/>
      <c r="Q517" s="282"/>
      <c r="R517" s="282"/>
      <c r="S517" s="282"/>
      <c r="T517" s="282"/>
      <c r="U517" s="282"/>
      <c r="V517" s="282"/>
      <c r="W517" s="61"/>
      <c r="X517" s="61"/>
      <c r="Y517" s="61"/>
      <c r="Z517" s="61"/>
    </row>
    <row r="518" ht="15.75" hidden="1" customHeight="1">
      <c r="A518" s="311"/>
      <c r="B518" s="311"/>
      <c r="C518" s="311"/>
      <c r="D518" s="311"/>
      <c r="E518" s="311"/>
      <c r="F518" s="311"/>
      <c r="G518" s="311"/>
      <c r="H518" s="311"/>
      <c r="I518" s="311"/>
      <c r="J518" s="311"/>
      <c r="K518" s="311"/>
      <c r="L518" s="282"/>
      <c r="M518" s="61"/>
      <c r="N518" s="61"/>
      <c r="O518" s="61"/>
      <c r="P518" s="61"/>
      <c r="Q518" s="282"/>
      <c r="R518" s="282"/>
      <c r="S518" s="282"/>
      <c r="T518" s="282"/>
      <c r="U518" s="282"/>
      <c r="V518" s="282"/>
      <c r="W518" s="61"/>
      <c r="X518" s="61"/>
      <c r="Y518" s="61"/>
      <c r="Z518" s="61"/>
    </row>
    <row r="519" ht="15.75" hidden="1" customHeight="1">
      <c r="A519" s="311"/>
      <c r="B519" s="311"/>
      <c r="C519" s="311"/>
      <c r="D519" s="311"/>
      <c r="E519" s="311"/>
      <c r="F519" s="311"/>
      <c r="G519" s="311"/>
      <c r="H519" s="311"/>
      <c r="I519" s="311"/>
      <c r="J519" s="311"/>
      <c r="K519" s="311"/>
      <c r="L519" s="282"/>
      <c r="M519" s="61"/>
      <c r="N519" s="61"/>
      <c r="O519" s="61"/>
      <c r="P519" s="61"/>
      <c r="Q519" s="282"/>
      <c r="R519" s="282"/>
      <c r="S519" s="282"/>
      <c r="T519" s="282"/>
      <c r="U519" s="282"/>
      <c r="V519" s="282"/>
      <c r="W519" s="61"/>
      <c r="X519" s="61"/>
      <c r="Y519" s="61"/>
      <c r="Z519" s="61"/>
    </row>
    <row r="520" ht="15.75" hidden="1" customHeight="1">
      <c r="A520" s="311"/>
      <c r="B520" s="311"/>
      <c r="C520" s="311"/>
      <c r="D520" s="311"/>
      <c r="E520" s="311"/>
      <c r="F520" s="311"/>
      <c r="G520" s="311"/>
      <c r="H520" s="311"/>
      <c r="I520" s="311"/>
      <c r="J520" s="311"/>
      <c r="K520" s="311"/>
      <c r="L520" s="282"/>
      <c r="M520" s="61"/>
      <c r="N520" s="61"/>
      <c r="O520" s="61"/>
      <c r="P520" s="61"/>
      <c r="Q520" s="282"/>
      <c r="R520" s="282"/>
      <c r="S520" s="282"/>
      <c r="T520" s="282"/>
      <c r="U520" s="282"/>
      <c r="V520" s="282"/>
      <c r="W520" s="61"/>
      <c r="X520" s="61"/>
      <c r="Y520" s="61"/>
      <c r="Z520" s="61"/>
    </row>
    <row r="521" ht="15.75" hidden="1" customHeight="1">
      <c r="A521" s="311"/>
      <c r="B521" s="311"/>
      <c r="C521" s="311"/>
      <c r="D521" s="311"/>
      <c r="E521" s="311"/>
      <c r="F521" s="311"/>
      <c r="G521" s="311"/>
      <c r="H521" s="311"/>
      <c r="I521" s="311"/>
      <c r="J521" s="311"/>
      <c r="K521" s="311"/>
      <c r="L521" s="282"/>
      <c r="M521" s="61"/>
      <c r="N521" s="61"/>
      <c r="O521" s="61"/>
      <c r="P521" s="61"/>
      <c r="Q521" s="282"/>
      <c r="R521" s="282"/>
      <c r="S521" s="282"/>
      <c r="T521" s="282"/>
      <c r="U521" s="282"/>
      <c r="V521" s="282"/>
      <c r="W521" s="61"/>
      <c r="X521" s="61"/>
      <c r="Y521" s="61"/>
      <c r="Z521" s="61"/>
    </row>
    <row r="522" ht="15.75" hidden="1" customHeight="1">
      <c r="A522" s="311"/>
      <c r="B522" s="311"/>
      <c r="C522" s="311"/>
      <c r="D522" s="311"/>
      <c r="E522" s="311"/>
      <c r="F522" s="311"/>
      <c r="G522" s="311"/>
      <c r="H522" s="311"/>
      <c r="I522" s="311"/>
      <c r="J522" s="311"/>
      <c r="K522" s="311"/>
      <c r="L522" s="282"/>
      <c r="M522" s="61"/>
      <c r="N522" s="61"/>
      <c r="O522" s="61"/>
      <c r="P522" s="61"/>
      <c r="Q522" s="282"/>
      <c r="R522" s="282"/>
      <c r="S522" s="282"/>
      <c r="T522" s="282"/>
      <c r="U522" s="282"/>
      <c r="V522" s="282"/>
      <c r="W522" s="61"/>
      <c r="X522" s="61"/>
      <c r="Y522" s="61"/>
      <c r="Z522" s="61"/>
    </row>
    <row r="523" ht="15.75" hidden="1" customHeight="1">
      <c r="A523" s="311"/>
      <c r="B523" s="311"/>
      <c r="C523" s="311"/>
      <c r="D523" s="311"/>
      <c r="E523" s="311"/>
      <c r="F523" s="311"/>
      <c r="G523" s="311"/>
      <c r="H523" s="311"/>
      <c r="I523" s="311"/>
      <c r="J523" s="311"/>
      <c r="K523" s="311"/>
      <c r="L523" s="282"/>
      <c r="M523" s="61"/>
      <c r="N523" s="61"/>
      <c r="O523" s="61"/>
      <c r="P523" s="61"/>
      <c r="Q523" s="282"/>
      <c r="R523" s="282"/>
      <c r="S523" s="282"/>
      <c r="T523" s="282"/>
      <c r="U523" s="282"/>
      <c r="V523" s="282"/>
      <c r="W523" s="61"/>
      <c r="X523" s="61"/>
      <c r="Y523" s="61"/>
      <c r="Z523" s="61"/>
    </row>
    <row r="524" ht="15.75" hidden="1" customHeight="1">
      <c r="A524" s="311"/>
      <c r="B524" s="311"/>
      <c r="C524" s="311"/>
      <c r="D524" s="311"/>
      <c r="E524" s="311"/>
      <c r="F524" s="311"/>
      <c r="G524" s="311"/>
      <c r="H524" s="311"/>
      <c r="I524" s="311"/>
      <c r="J524" s="311"/>
      <c r="K524" s="311"/>
      <c r="L524" s="282"/>
      <c r="M524" s="61"/>
      <c r="N524" s="61"/>
      <c r="O524" s="61"/>
      <c r="P524" s="61"/>
      <c r="Q524" s="282"/>
      <c r="R524" s="282"/>
      <c r="S524" s="282"/>
      <c r="T524" s="282"/>
      <c r="U524" s="282"/>
      <c r="V524" s="282"/>
      <c r="W524" s="61"/>
      <c r="X524" s="61"/>
      <c r="Y524" s="61"/>
      <c r="Z524" s="61"/>
    </row>
    <row r="525" ht="15.75" hidden="1" customHeight="1">
      <c r="A525" s="311"/>
      <c r="B525" s="311"/>
      <c r="C525" s="311"/>
      <c r="D525" s="311"/>
      <c r="E525" s="311"/>
      <c r="F525" s="311"/>
      <c r="G525" s="311"/>
      <c r="H525" s="311"/>
      <c r="I525" s="311"/>
      <c r="J525" s="311"/>
      <c r="K525" s="311"/>
      <c r="L525" s="282"/>
      <c r="M525" s="61"/>
      <c r="N525" s="61"/>
      <c r="O525" s="61"/>
      <c r="P525" s="61"/>
      <c r="Q525" s="282"/>
      <c r="R525" s="282"/>
      <c r="S525" s="282"/>
      <c r="T525" s="282"/>
      <c r="U525" s="282"/>
      <c r="V525" s="282"/>
      <c r="W525" s="61"/>
      <c r="X525" s="61"/>
      <c r="Y525" s="61"/>
      <c r="Z525" s="61"/>
    </row>
    <row r="526" ht="15.75" hidden="1" customHeight="1">
      <c r="A526" s="311"/>
      <c r="B526" s="311"/>
      <c r="C526" s="311"/>
      <c r="D526" s="311"/>
      <c r="E526" s="311"/>
      <c r="F526" s="311"/>
      <c r="G526" s="311"/>
      <c r="H526" s="311"/>
      <c r="I526" s="311"/>
      <c r="J526" s="311"/>
      <c r="K526" s="311"/>
      <c r="L526" s="282"/>
      <c r="M526" s="61"/>
      <c r="N526" s="61"/>
      <c r="O526" s="61"/>
      <c r="P526" s="61"/>
      <c r="Q526" s="282"/>
      <c r="R526" s="282"/>
      <c r="S526" s="282"/>
      <c r="T526" s="282"/>
      <c r="U526" s="282"/>
      <c r="V526" s="282"/>
      <c r="W526" s="61"/>
      <c r="X526" s="61"/>
      <c r="Y526" s="61"/>
      <c r="Z526" s="61"/>
    </row>
    <row r="527" ht="15.75" hidden="1" customHeight="1">
      <c r="A527" s="311"/>
      <c r="B527" s="311"/>
      <c r="C527" s="311"/>
      <c r="D527" s="311"/>
      <c r="E527" s="311"/>
      <c r="F527" s="311"/>
      <c r="G527" s="311"/>
      <c r="H527" s="311"/>
      <c r="I527" s="311"/>
      <c r="J527" s="311"/>
      <c r="K527" s="311"/>
      <c r="L527" s="282"/>
      <c r="M527" s="61"/>
      <c r="N527" s="61"/>
      <c r="O527" s="61"/>
      <c r="P527" s="61"/>
      <c r="Q527" s="282"/>
      <c r="R527" s="282"/>
      <c r="S527" s="282"/>
      <c r="T527" s="282"/>
      <c r="U527" s="282"/>
      <c r="V527" s="282"/>
      <c r="W527" s="61"/>
      <c r="X527" s="61"/>
      <c r="Y527" s="61"/>
      <c r="Z527" s="61"/>
    </row>
    <row r="528" ht="15.75" hidden="1" customHeight="1">
      <c r="A528" s="311"/>
      <c r="B528" s="311"/>
      <c r="C528" s="311"/>
      <c r="D528" s="311"/>
      <c r="E528" s="311"/>
      <c r="F528" s="311"/>
      <c r="G528" s="311"/>
      <c r="H528" s="311"/>
      <c r="I528" s="311"/>
      <c r="J528" s="311"/>
      <c r="K528" s="311"/>
      <c r="L528" s="282"/>
      <c r="M528" s="61"/>
      <c r="N528" s="61"/>
      <c r="O528" s="61"/>
      <c r="P528" s="61"/>
      <c r="Q528" s="282"/>
      <c r="R528" s="282"/>
      <c r="S528" s="282"/>
      <c r="T528" s="282"/>
      <c r="U528" s="282"/>
      <c r="V528" s="282"/>
      <c r="W528" s="61"/>
      <c r="X528" s="61"/>
      <c r="Y528" s="61"/>
      <c r="Z528" s="61"/>
    </row>
    <row r="529" ht="15.75" hidden="1" customHeight="1">
      <c r="A529" s="311"/>
      <c r="B529" s="311"/>
      <c r="C529" s="311"/>
      <c r="D529" s="311"/>
      <c r="E529" s="311"/>
      <c r="F529" s="311"/>
      <c r="G529" s="311"/>
      <c r="H529" s="311"/>
      <c r="I529" s="311"/>
      <c r="J529" s="311"/>
      <c r="K529" s="311"/>
      <c r="L529" s="282"/>
      <c r="M529" s="61"/>
      <c r="N529" s="61"/>
      <c r="O529" s="61"/>
      <c r="P529" s="61"/>
      <c r="Q529" s="282"/>
      <c r="R529" s="282"/>
      <c r="S529" s="282"/>
      <c r="T529" s="282"/>
      <c r="U529" s="282"/>
      <c r="V529" s="282"/>
      <c r="W529" s="61"/>
      <c r="X529" s="61"/>
      <c r="Y529" s="61"/>
      <c r="Z529" s="61"/>
    </row>
    <row r="530" ht="15.75" hidden="1" customHeight="1">
      <c r="A530" s="311"/>
      <c r="B530" s="311"/>
      <c r="C530" s="311"/>
      <c r="D530" s="311"/>
      <c r="E530" s="311"/>
      <c r="F530" s="311"/>
      <c r="G530" s="311"/>
      <c r="H530" s="311"/>
      <c r="I530" s="311"/>
      <c r="J530" s="311"/>
      <c r="K530" s="311"/>
      <c r="L530" s="282"/>
      <c r="M530" s="61"/>
      <c r="N530" s="61"/>
      <c r="O530" s="61"/>
      <c r="P530" s="61"/>
      <c r="Q530" s="282"/>
      <c r="R530" s="282"/>
      <c r="S530" s="282"/>
      <c r="T530" s="282"/>
      <c r="U530" s="282"/>
      <c r="V530" s="282"/>
      <c r="W530" s="61"/>
      <c r="X530" s="61"/>
      <c r="Y530" s="61"/>
      <c r="Z530" s="61"/>
    </row>
    <row r="531" ht="15.75" hidden="1" customHeight="1">
      <c r="A531" s="311"/>
      <c r="B531" s="311"/>
      <c r="C531" s="311"/>
      <c r="D531" s="311"/>
      <c r="E531" s="311"/>
      <c r="F531" s="311"/>
      <c r="G531" s="311"/>
      <c r="H531" s="311"/>
      <c r="I531" s="311"/>
      <c r="J531" s="311"/>
      <c r="K531" s="311"/>
      <c r="L531" s="282"/>
      <c r="M531" s="61"/>
      <c r="N531" s="61"/>
      <c r="O531" s="61"/>
      <c r="P531" s="61"/>
      <c r="Q531" s="282"/>
      <c r="R531" s="282"/>
      <c r="S531" s="282"/>
      <c r="T531" s="282"/>
      <c r="U531" s="282"/>
      <c r="V531" s="282"/>
      <c r="W531" s="61"/>
      <c r="X531" s="61"/>
      <c r="Y531" s="61"/>
      <c r="Z531" s="61"/>
    </row>
    <row r="532" ht="15.75" hidden="1" customHeight="1">
      <c r="A532" s="311"/>
      <c r="B532" s="311"/>
      <c r="C532" s="311"/>
      <c r="D532" s="311"/>
      <c r="E532" s="311"/>
      <c r="F532" s="311"/>
      <c r="G532" s="311"/>
      <c r="H532" s="311"/>
      <c r="I532" s="311"/>
      <c r="J532" s="311"/>
      <c r="K532" s="311"/>
      <c r="L532" s="282"/>
      <c r="M532" s="61"/>
      <c r="N532" s="61"/>
      <c r="O532" s="61"/>
      <c r="P532" s="61"/>
      <c r="Q532" s="282"/>
      <c r="R532" s="282"/>
      <c r="S532" s="282"/>
      <c r="T532" s="282"/>
      <c r="U532" s="282"/>
      <c r="V532" s="282"/>
      <c r="W532" s="61"/>
      <c r="X532" s="61"/>
      <c r="Y532" s="61"/>
      <c r="Z532" s="61"/>
    </row>
    <row r="533" ht="15.75" hidden="1" customHeight="1">
      <c r="A533" s="311"/>
      <c r="B533" s="311"/>
      <c r="C533" s="311"/>
      <c r="D533" s="311"/>
      <c r="E533" s="311"/>
      <c r="F533" s="311"/>
      <c r="G533" s="311"/>
      <c r="H533" s="311"/>
      <c r="I533" s="311"/>
      <c r="J533" s="311"/>
      <c r="K533" s="311"/>
      <c r="L533" s="282"/>
      <c r="M533" s="61"/>
      <c r="N533" s="61"/>
      <c r="O533" s="61"/>
      <c r="P533" s="61"/>
      <c r="Q533" s="282"/>
      <c r="R533" s="282"/>
      <c r="S533" s="282"/>
      <c r="T533" s="282"/>
      <c r="U533" s="282"/>
      <c r="V533" s="282"/>
      <c r="W533" s="61"/>
      <c r="X533" s="61"/>
      <c r="Y533" s="61"/>
      <c r="Z533" s="61"/>
    </row>
    <row r="534" ht="15.75" hidden="1" customHeight="1">
      <c r="A534" s="311"/>
      <c r="B534" s="311"/>
      <c r="C534" s="311"/>
      <c r="D534" s="311"/>
      <c r="E534" s="311"/>
      <c r="F534" s="311"/>
      <c r="G534" s="311"/>
      <c r="H534" s="311"/>
      <c r="I534" s="311"/>
      <c r="J534" s="311"/>
      <c r="K534" s="311"/>
      <c r="L534" s="282"/>
      <c r="M534" s="61"/>
      <c r="N534" s="61"/>
      <c r="O534" s="61"/>
      <c r="P534" s="61"/>
      <c r="Q534" s="282"/>
      <c r="R534" s="282"/>
      <c r="S534" s="282"/>
      <c r="T534" s="282"/>
      <c r="U534" s="282"/>
      <c r="V534" s="282"/>
      <c r="W534" s="61"/>
      <c r="X534" s="61"/>
      <c r="Y534" s="61"/>
      <c r="Z534" s="61"/>
    </row>
    <row r="535" ht="15.75" hidden="1" customHeight="1">
      <c r="A535" s="311"/>
      <c r="B535" s="311"/>
      <c r="C535" s="311"/>
      <c r="D535" s="311"/>
      <c r="E535" s="311"/>
      <c r="F535" s="311"/>
      <c r="G535" s="311"/>
      <c r="H535" s="311"/>
      <c r="I535" s="311"/>
      <c r="J535" s="311"/>
      <c r="K535" s="311"/>
      <c r="L535" s="282"/>
      <c r="M535" s="61"/>
      <c r="N535" s="61"/>
      <c r="O535" s="61"/>
      <c r="P535" s="61"/>
      <c r="Q535" s="282"/>
      <c r="R535" s="282"/>
      <c r="S535" s="282"/>
      <c r="T535" s="282"/>
      <c r="U535" s="282"/>
      <c r="V535" s="282"/>
      <c r="W535" s="61"/>
      <c r="X535" s="61"/>
      <c r="Y535" s="61"/>
      <c r="Z535" s="61"/>
    </row>
    <row r="536" ht="15.75" hidden="1" customHeight="1">
      <c r="A536" s="311"/>
      <c r="B536" s="311"/>
      <c r="C536" s="311"/>
      <c r="D536" s="311"/>
      <c r="E536" s="311"/>
      <c r="F536" s="311"/>
      <c r="G536" s="311"/>
      <c r="H536" s="311"/>
      <c r="I536" s="311"/>
      <c r="J536" s="311"/>
      <c r="K536" s="311"/>
      <c r="L536" s="282"/>
      <c r="M536" s="61"/>
      <c r="N536" s="61"/>
      <c r="O536" s="61"/>
      <c r="P536" s="61"/>
      <c r="Q536" s="282"/>
      <c r="R536" s="282"/>
      <c r="S536" s="282"/>
      <c r="T536" s="282"/>
      <c r="U536" s="282"/>
      <c r="V536" s="282"/>
      <c r="W536" s="61"/>
      <c r="X536" s="61"/>
      <c r="Y536" s="61"/>
      <c r="Z536" s="61"/>
    </row>
    <row r="537" ht="15.75" customHeight="1">
      <c r="A537" s="307"/>
      <c r="B537" s="307"/>
      <c r="C537" s="307"/>
      <c r="D537" s="307"/>
      <c r="E537" s="307"/>
      <c r="F537" s="307"/>
      <c r="G537" s="307"/>
      <c r="H537" s="307"/>
      <c r="I537" s="307"/>
      <c r="J537" s="307"/>
      <c r="K537" s="307"/>
      <c r="L537" s="282"/>
      <c r="M537" s="61"/>
      <c r="N537" s="61"/>
      <c r="O537" s="61"/>
      <c r="P537" s="61"/>
      <c r="Q537" s="282"/>
      <c r="R537" s="282"/>
      <c r="S537" s="282"/>
      <c r="T537" s="282"/>
      <c r="U537" s="282"/>
      <c r="V537" s="282"/>
      <c r="W537" s="61"/>
      <c r="X537" s="61"/>
      <c r="Y537" s="61"/>
      <c r="Z537" s="61"/>
    </row>
    <row r="538" ht="15.75" customHeight="1">
      <c r="A538" s="307"/>
      <c r="B538" s="307"/>
      <c r="C538" s="307"/>
      <c r="D538" s="307"/>
      <c r="E538" s="307"/>
      <c r="F538" s="307"/>
      <c r="G538" s="307"/>
      <c r="H538" s="307"/>
      <c r="I538" s="307"/>
      <c r="J538" s="307"/>
      <c r="K538" s="307"/>
      <c r="L538" s="282"/>
      <c r="M538" s="61"/>
      <c r="N538" s="61"/>
      <c r="O538" s="61"/>
      <c r="P538" s="61"/>
      <c r="Q538" s="282"/>
      <c r="R538" s="282"/>
      <c r="S538" s="282"/>
      <c r="T538" s="282"/>
      <c r="U538" s="282"/>
      <c r="V538" s="282"/>
      <c r="W538" s="61"/>
      <c r="X538" s="61"/>
      <c r="Y538" s="61"/>
      <c r="Z538" s="61"/>
    </row>
    <row r="539" ht="15.75" customHeight="1">
      <c r="A539" s="307"/>
      <c r="B539" s="307"/>
      <c r="C539" s="307"/>
      <c r="D539" s="307"/>
      <c r="E539" s="307"/>
      <c r="F539" s="307"/>
      <c r="G539" s="307"/>
      <c r="H539" s="307"/>
      <c r="I539" s="307"/>
      <c r="J539" s="307"/>
      <c r="K539" s="307"/>
      <c r="L539" s="282"/>
      <c r="M539" s="61"/>
      <c r="N539" s="61"/>
      <c r="O539" s="61"/>
      <c r="P539" s="61"/>
      <c r="Q539" s="282"/>
      <c r="R539" s="282"/>
      <c r="S539" s="282"/>
      <c r="T539" s="282"/>
      <c r="U539" s="282"/>
      <c r="V539" s="282"/>
      <c r="W539" s="61"/>
      <c r="X539" s="61"/>
      <c r="Y539" s="61"/>
      <c r="Z539" s="61"/>
    </row>
    <row r="540" ht="15.75" customHeight="1">
      <c r="A540" s="307"/>
      <c r="B540" s="307"/>
      <c r="C540" s="307"/>
      <c r="D540" s="307"/>
      <c r="E540" s="307"/>
      <c r="F540" s="307"/>
      <c r="G540" s="307"/>
      <c r="H540" s="307"/>
      <c r="I540" s="307"/>
      <c r="J540" s="307"/>
      <c r="K540" s="307"/>
      <c r="L540" s="282"/>
      <c r="M540" s="61"/>
      <c r="N540" s="61"/>
      <c r="O540" s="61"/>
      <c r="P540" s="61"/>
      <c r="Q540" s="282"/>
      <c r="R540" s="282"/>
      <c r="S540" s="282"/>
      <c r="T540" s="282"/>
      <c r="U540" s="282"/>
      <c r="V540" s="282"/>
      <c r="W540" s="61"/>
      <c r="X540" s="61"/>
      <c r="Y540" s="61"/>
      <c r="Z540" s="61"/>
    </row>
    <row r="541" ht="15.75" customHeight="1">
      <c r="A541" s="307"/>
      <c r="B541" s="307"/>
      <c r="C541" s="307"/>
      <c r="D541" s="307"/>
      <c r="E541" s="307"/>
      <c r="F541" s="307"/>
      <c r="G541" s="307"/>
      <c r="H541" s="307"/>
      <c r="I541" s="307"/>
      <c r="J541" s="307"/>
      <c r="K541" s="307"/>
      <c r="L541" s="282"/>
      <c r="M541" s="61"/>
      <c r="N541" s="61"/>
      <c r="O541" s="61"/>
      <c r="P541" s="61"/>
      <c r="Q541" s="282"/>
      <c r="R541" s="282"/>
      <c r="S541" s="282"/>
      <c r="T541" s="282"/>
      <c r="U541" s="282"/>
      <c r="V541" s="282"/>
      <c r="W541" s="61"/>
      <c r="X541" s="61"/>
      <c r="Y541" s="61"/>
      <c r="Z541" s="61"/>
    </row>
    <row r="542" ht="15.75" customHeight="1">
      <c r="A542" s="307"/>
      <c r="B542" s="307"/>
      <c r="C542" s="307"/>
      <c r="D542" s="307"/>
      <c r="E542" s="307"/>
      <c r="F542" s="307"/>
      <c r="G542" s="307"/>
      <c r="H542" s="307"/>
      <c r="I542" s="307"/>
      <c r="J542" s="307"/>
      <c r="K542" s="307"/>
      <c r="L542" s="282"/>
      <c r="M542" s="61"/>
      <c r="N542" s="61"/>
      <c r="O542" s="61"/>
      <c r="P542" s="61"/>
      <c r="Q542" s="282"/>
      <c r="R542" s="282"/>
      <c r="S542" s="282"/>
      <c r="T542" s="282"/>
      <c r="U542" s="282"/>
      <c r="V542" s="282"/>
      <c r="W542" s="61"/>
      <c r="X542" s="61"/>
      <c r="Y542" s="61"/>
      <c r="Z542" s="61"/>
    </row>
    <row r="543" ht="15.75" customHeight="1">
      <c r="A543" s="307"/>
      <c r="B543" s="307"/>
      <c r="C543" s="307"/>
      <c r="D543" s="307"/>
      <c r="E543" s="307"/>
      <c r="F543" s="307"/>
      <c r="G543" s="307"/>
      <c r="H543" s="307"/>
      <c r="I543" s="307"/>
      <c r="J543" s="307"/>
      <c r="K543" s="307"/>
      <c r="L543" s="282"/>
      <c r="M543" s="61"/>
      <c r="N543" s="61"/>
      <c r="O543" s="61"/>
      <c r="P543" s="61"/>
      <c r="Q543" s="282"/>
      <c r="R543" s="282"/>
      <c r="S543" s="282"/>
      <c r="T543" s="282"/>
      <c r="U543" s="282"/>
      <c r="V543" s="282"/>
      <c r="W543" s="61"/>
      <c r="X543" s="61"/>
      <c r="Y543" s="61"/>
      <c r="Z543" s="61"/>
    </row>
    <row r="544" ht="15.75" customHeight="1">
      <c r="A544" s="307"/>
      <c r="B544" s="307"/>
      <c r="C544" s="307"/>
      <c r="D544" s="307"/>
      <c r="E544" s="307"/>
      <c r="F544" s="307"/>
      <c r="G544" s="307"/>
      <c r="H544" s="307"/>
      <c r="I544" s="307"/>
      <c r="J544" s="307"/>
      <c r="K544" s="307"/>
      <c r="L544" s="282"/>
      <c r="M544" s="61"/>
      <c r="N544" s="61"/>
      <c r="O544" s="61"/>
      <c r="P544" s="61"/>
      <c r="Q544" s="282"/>
      <c r="R544" s="282"/>
      <c r="S544" s="282"/>
      <c r="T544" s="282"/>
      <c r="U544" s="282"/>
      <c r="V544" s="282"/>
      <c r="W544" s="61"/>
      <c r="X544" s="61"/>
      <c r="Y544" s="61"/>
      <c r="Z544" s="61"/>
    </row>
    <row r="545" ht="15.75" customHeight="1">
      <c r="A545" s="307"/>
      <c r="B545" s="307"/>
      <c r="C545" s="307"/>
      <c r="D545" s="307"/>
      <c r="E545" s="307"/>
      <c r="F545" s="307"/>
      <c r="G545" s="307"/>
      <c r="H545" s="307"/>
      <c r="I545" s="307"/>
      <c r="J545" s="307"/>
      <c r="K545" s="307"/>
      <c r="L545" s="282"/>
      <c r="M545" s="61"/>
      <c r="N545" s="61"/>
      <c r="O545" s="61"/>
      <c r="P545" s="61"/>
      <c r="Q545" s="282"/>
      <c r="R545" s="282"/>
      <c r="S545" s="282"/>
      <c r="T545" s="282"/>
      <c r="U545" s="282"/>
      <c r="V545" s="282"/>
      <c r="W545" s="61"/>
      <c r="X545" s="61"/>
      <c r="Y545" s="61"/>
      <c r="Z545" s="61"/>
    </row>
    <row r="546" ht="15.75" customHeight="1">
      <c r="A546" s="307"/>
      <c r="B546" s="307"/>
      <c r="C546" s="307"/>
      <c r="D546" s="307"/>
      <c r="E546" s="307"/>
      <c r="F546" s="307"/>
      <c r="G546" s="307"/>
      <c r="H546" s="307"/>
      <c r="I546" s="307"/>
      <c r="J546" s="307"/>
      <c r="K546" s="307"/>
      <c r="L546" s="282"/>
      <c r="M546" s="61"/>
      <c r="N546" s="61"/>
      <c r="O546" s="61"/>
      <c r="P546" s="61"/>
      <c r="Q546" s="282"/>
      <c r="R546" s="282"/>
      <c r="S546" s="282"/>
      <c r="T546" s="282"/>
      <c r="U546" s="282"/>
      <c r="V546" s="282"/>
      <c r="W546" s="61"/>
      <c r="X546" s="61"/>
      <c r="Y546" s="61"/>
      <c r="Z546" s="61"/>
    </row>
    <row r="547" ht="15.75" customHeight="1">
      <c r="A547" s="307"/>
      <c r="B547" s="307"/>
      <c r="C547" s="307"/>
      <c r="D547" s="307"/>
      <c r="E547" s="307"/>
      <c r="F547" s="307"/>
      <c r="G547" s="307"/>
      <c r="H547" s="307"/>
      <c r="I547" s="307"/>
      <c r="J547" s="307"/>
      <c r="K547" s="307"/>
      <c r="L547" s="282"/>
      <c r="M547" s="61"/>
      <c r="N547" s="61"/>
      <c r="O547" s="61"/>
      <c r="P547" s="61"/>
      <c r="Q547" s="282"/>
      <c r="R547" s="282"/>
      <c r="S547" s="282"/>
      <c r="T547" s="282"/>
      <c r="U547" s="282"/>
      <c r="V547" s="282"/>
      <c r="W547" s="61"/>
      <c r="X547" s="61"/>
      <c r="Y547" s="61"/>
      <c r="Z547" s="61"/>
    </row>
    <row r="548" ht="15.75" customHeight="1">
      <c r="A548" s="307"/>
      <c r="B548" s="307"/>
      <c r="C548" s="307"/>
      <c r="D548" s="307"/>
      <c r="E548" s="307"/>
      <c r="F548" s="307"/>
      <c r="G548" s="307"/>
      <c r="H548" s="307"/>
      <c r="I548" s="307"/>
      <c r="J548" s="307"/>
      <c r="K548" s="307"/>
      <c r="L548" s="282"/>
      <c r="M548" s="61"/>
      <c r="N548" s="61"/>
      <c r="O548" s="61"/>
      <c r="P548" s="61"/>
      <c r="Q548" s="282"/>
      <c r="R548" s="282"/>
      <c r="S548" s="282"/>
      <c r="T548" s="282"/>
      <c r="U548" s="282"/>
      <c r="V548" s="282"/>
      <c r="W548" s="61"/>
      <c r="X548" s="61"/>
      <c r="Y548" s="61"/>
      <c r="Z548" s="61"/>
    </row>
    <row r="549" ht="15.75" customHeight="1">
      <c r="A549" s="307"/>
      <c r="B549" s="307"/>
      <c r="C549" s="307"/>
      <c r="D549" s="307"/>
      <c r="E549" s="307"/>
      <c r="F549" s="307"/>
      <c r="G549" s="307"/>
      <c r="H549" s="307"/>
      <c r="I549" s="307"/>
      <c r="J549" s="307"/>
      <c r="K549" s="307"/>
      <c r="L549" s="282"/>
      <c r="M549" s="61"/>
      <c r="N549" s="61"/>
      <c r="O549" s="61"/>
      <c r="P549" s="61"/>
      <c r="Q549" s="282"/>
      <c r="R549" s="282"/>
      <c r="S549" s="282"/>
      <c r="T549" s="282"/>
      <c r="U549" s="282"/>
      <c r="V549" s="282"/>
      <c r="W549" s="61"/>
      <c r="X549" s="61"/>
      <c r="Y549" s="61"/>
      <c r="Z549" s="61"/>
    </row>
    <row r="550" ht="15.75" customHeight="1">
      <c r="A550" s="307"/>
      <c r="B550" s="307"/>
      <c r="C550" s="307"/>
      <c r="D550" s="307"/>
      <c r="E550" s="307"/>
      <c r="F550" s="307"/>
      <c r="G550" s="307"/>
      <c r="H550" s="307"/>
      <c r="I550" s="307"/>
      <c r="J550" s="307"/>
      <c r="K550" s="307"/>
      <c r="L550" s="282"/>
      <c r="M550" s="61"/>
      <c r="N550" s="61"/>
      <c r="O550" s="61"/>
      <c r="P550" s="61"/>
      <c r="Q550" s="282"/>
      <c r="R550" s="282"/>
      <c r="S550" s="282"/>
      <c r="T550" s="282"/>
      <c r="U550" s="282"/>
      <c r="V550" s="282"/>
      <c r="W550" s="61"/>
      <c r="X550" s="61"/>
      <c r="Y550" s="61"/>
      <c r="Z550" s="61"/>
    </row>
    <row r="551" ht="15.75" customHeight="1">
      <c r="A551" s="307"/>
      <c r="B551" s="307"/>
      <c r="C551" s="307"/>
      <c r="D551" s="307"/>
      <c r="E551" s="307"/>
      <c r="F551" s="307"/>
      <c r="G551" s="307"/>
      <c r="H551" s="307"/>
      <c r="I551" s="307"/>
      <c r="J551" s="307"/>
      <c r="K551" s="307"/>
      <c r="L551" s="282"/>
      <c r="M551" s="61"/>
      <c r="N551" s="61"/>
      <c r="O551" s="61"/>
      <c r="P551" s="61"/>
      <c r="Q551" s="282"/>
      <c r="R551" s="282"/>
      <c r="S551" s="282"/>
      <c r="T551" s="282"/>
      <c r="U551" s="282"/>
      <c r="V551" s="282"/>
      <c r="W551" s="61"/>
      <c r="X551" s="61"/>
      <c r="Y551" s="61"/>
      <c r="Z551" s="61"/>
    </row>
    <row r="552" ht="15.75" customHeight="1">
      <c r="A552" s="307"/>
      <c r="B552" s="307"/>
      <c r="C552" s="307"/>
      <c r="D552" s="307"/>
      <c r="E552" s="307"/>
      <c r="F552" s="307"/>
      <c r="G552" s="307"/>
      <c r="H552" s="307"/>
      <c r="I552" s="307"/>
      <c r="J552" s="307"/>
      <c r="K552" s="307"/>
      <c r="L552" s="282"/>
      <c r="M552" s="61"/>
      <c r="N552" s="61"/>
      <c r="O552" s="61"/>
      <c r="P552" s="61"/>
      <c r="Q552" s="282"/>
      <c r="R552" s="282"/>
      <c r="S552" s="282"/>
      <c r="T552" s="282"/>
      <c r="U552" s="282"/>
      <c r="V552" s="282"/>
      <c r="W552" s="61"/>
      <c r="X552" s="61"/>
      <c r="Y552" s="61"/>
      <c r="Z552" s="61"/>
    </row>
    <row r="553" ht="15.75" customHeight="1">
      <c r="A553" s="307"/>
      <c r="B553" s="307"/>
      <c r="C553" s="307"/>
      <c r="D553" s="307"/>
      <c r="E553" s="307"/>
      <c r="F553" s="307"/>
      <c r="G553" s="307"/>
      <c r="H553" s="307"/>
      <c r="I553" s="307"/>
      <c r="J553" s="307"/>
      <c r="K553" s="307"/>
      <c r="L553" s="282"/>
      <c r="M553" s="61"/>
      <c r="N553" s="61"/>
      <c r="O553" s="61"/>
      <c r="P553" s="61"/>
      <c r="Q553" s="282"/>
      <c r="R553" s="282"/>
      <c r="S553" s="282"/>
      <c r="T553" s="282"/>
      <c r="U553" s="282"/>
      <c r="V553" s="282"/>
      <c r="W553" s="61"/>
      <c r="X553" s="61"/>
      <c r="Y553" s="61"/>
      <c r="Z553" s="61"/>
    </row>
    <row r="554" ht="15.75" customHeight="1">
      <c r="A554" s="307"/>
      <c r="B554" s="307"/>
      <c r="C554" s="307"/>
      <c r="D554" s="307"/>
      <c r="E554" s="307"/>
      <c r="F554" s="307"/>
      <c r="G554" s="307"/>
      <c r="H554" s="307"/>
      <c r="I554" s="307"/>
      <c r="J554" s="307"/>
      <c r="K554" s="307"/>
      <c r="L554" s="282"/>
      <c r="M554" s="61"/>
      <c r="N554" s="61"/>
      <c r="O554" s="61"/>
      <c r="P554" s="61"/>
      <c r="Q554" s="282"/>
      <c r="R554" s="282"/>
      <c r="S554" s="282"/>
      <c r="T554" s="282"/>
      <c r="U554" s="282"/>
      <c r="V554" s="282"/>
      <c r="W554" s="61"/>
      <c r="X554" s="61"/>
      <c r="Y554" s="61"/>
      <c r="Z554" s="61"/>
    </row>
    <row r="555" ht="15.75" customHeight="1">
      <c r="A555" s="307"/>
      <c r="B555" s="307"/>
      <c r="C555" s="307"/>
      <c r="D555" s="307"/>
      <c r="E555" s="307"/>
      <c r="F555" s="307"/>
      <c r="G555" s="307"/>
      <c r="H555" s="307"/>
      <c r="I555" s="307"/>
      <c r="J555" s="307"/>
      <c r="K555" s="307"/>
      <c r="L555" s="282"/>
      <c r="M555" s="61"/>
      <c r="N555" s="61"/>
      <c r="O555" s="61"/>
      <c r="P555" s="61"/>
      <c r="Q555" s="282"/>
      <c r="R555" s="282"/>
      <c r="S555" s="282"/>
      <c r="T555" s="282"/>
      <c r="U555" s="282"/>
      <c r="V555" s="282"/>
      <c r="W555" s="61"/>
      <c r="X555" s="61"/>
      <c r="Y555" s="61"/>
      <c r="Z555" s="61"/>
    </row>
    <row r="556" ht="15.75" customHeight="1">
      <c r="A556" s="307"/>
      <c r="B556" s="307"/>
      <c r="C556" s="307"/>
      <c r="D556" s="307"/>
      <c r="E556" s="307"/>
      <c r="F556" s="307"/>
      <c r="G556" s="307"/>
      <c r="H556" s="307"/>
      <c r="I556" s="307"/>
      <c r="J556" s="307"/>
      <c r="K556" s="307"/>
      <c r="L556" s="282"/>
      <c r="M556" s="61"/>
      <c r="N556" s="61"/>
      <c r="O556" s="61"/>
      <c r="P556" s="61"/>
      <c r="Q556" s="282"/>
      <c r="R556" s="282"/>
      <c r="S556" s="282"/>
      <c r="T556" s="282"/>
      <c r="U556" s="282"/>
      <c r="V556" s="282"/>
      <c r="W556" s="61"/>
      <c r="X556" s="61"/>
      <c r="Y556" s="61"/>
      <c r="Z556" s="61"/>
    </row>
    <row r="557" ht="15.75" customHeight="1">
      <c r="A557" s="307"/>
      <c r="B557" s="307"/>
      <c r="C557" s="307"/>
      <c r="D557" s="307"/>
      <c r="E557" s="307"/>
      <c r="F557" s="307"/>
      <c r="G557" s="307"/>
      <c r="H557" s="307"/>
      <c r="I557" s="307"/>
      <c r="J557" s="307"/>
      <c r="K557" s="307"/>
      <c r="L557" s="282"/>
      <c r="M557" s="61"/>
      <c r="N557" s="61"/>
      <c r="O557" s="61"/>
      <c r="P557" s="61"/>
      <c r="Q557" s="282"/>
      <c r="R557" s="282"/>
      <c r="S557" s="282"/>
      <c r="T557" s="282"/>
      <c r="U557" s="282"/>
      <c r="V557" s="282"/>
      <c r="W557" s="61"/>
      <c r="X557" s="61"/>
      <c r="Y557" s="61"/>
      <c r="Z557" s="61"/>
    </row>
    <row r="558" ht="15.75" customHeight="1">
      <c r="A558" s="307"/>
      <c r="B558" s="307"/>
      <c r="C558" s="307"/>
      <c r="D558" s="307"/>
      <c r="E558" s="307"/>
      <c r="F558" s="307"/>
      <c r="G558" s="307"/>
      <c r="H558" s="307"/>
      <c r="I558" s="307"/>
      <c r="J558" s="307"/>
      <c r="K558" s="307"/>
      <c r="L558" s="282"/>
      <c r="M558" s="61"/>
      <c r="N558" s="61"/>
      <c r="O558" s="61"/>
      <c r="P558" s="61"/>
      <c r="Q558" s="282"/>
      <c r="R558" s="282"/>
      <c r="S558" s="282"/>
      <c r="T558" s="282"/>
      <c r="U558" s="282"/>
      <c r="V558" s="282"/>
      <c r="W558" s="61"/>
      <c r="X558" s="61"/>
      <c r="Y558" s="61"/>
      <c r="Z558" s="61"/>
    </row>
    <row r="559" ht="15.75" customHeight="1">
      <c r="A559" s="307"/>
      <c r="B559" s="307"/>
      <c r="C559" s="307"/>
      <c r="D559" s="307"/>
      <c r="E559" s="307"/>
      <c r="F559" s="307"/>
      <c r="G559" s="307"/>
      <c r="H559" s="307"/>
      <c r="I559" s="307"/>
      <c r="J559" s="307"/>
      <c r="K559" s="307"/>
      <c r="L559" s="282"/>
      <c r="M559" s="61"/>
      <c r="N559" s="61"/>
      <c r="O559" s="61"/>
      <c r="P559" s="61"/>
      <c r="Q559" s="282"/>
      <c r="R559" s="282"/>
      <c r="S559" s="282"/>
      <c r="T559" s="282"/>
      <c r="U559" s="282"/>
      <c r="V559" s="282"/>
      <c r="W559" s="61"/>
      <c r="X559" s="61"/>
      <c r="Y559" s="61"/>
      <c r="Z559" s="61"/>
    </row>
    <row r="560" ht="15.75" customHeight="1">
      <c r="A560" s="307"/>
      <c r="B560" s="307"/>
      <c r="C560" s="307"/>
      <c r="D560" s="307"/>
      <c r="E560" s="307"/>
      <c r="F560" s="307"/>
      <c r="G560" s="307"/>
      <c r="H560" s="307"/>
      <c r="I560" s="307"/>
      <c r="J560" s="307"/>
      <c r="K560" s="307"/>
      <c r="L560" s="282"/>
      <c r="M560" s="61"/>
      <c r="N560" s="61"/>
      <c r="O560" s="61"/>
      <c r="P560" s="61"/>
      <c r="Q560" s="282"/>
      <c r="R560" s="282"/>
      <c r="S560" s="282"/>
      <c r="T560" s="282"/>
      <c r="U560" s="282"/>
      <c r="V560" s="282"/>
      <c r="W560" s="61"/>
      <c r="X560" s="61"/>
      <c r="Y560" s="61"/>
      <c r="Z560" s="61"/>
    </row>
    <row r="561" ht="15.75" customHeight="1">
      <c r="A561" s="307"/>
      <c r="B561" s="307"/>
      <c r="C561" s="307"/>
      <c r="D561" s="307"/>
      <c r="E561" s="307"/>
      <c r="F561" s="307"/>
      <c r="G561" s="307"/>
      <c r="H561" s="307"/>
      <c r="I561" s="307"/>
      <c r="J561" s="307"/>
      <c r="K561" s="307"/>
      <c r="L561" s="282"/>
      <c r="M561" s="61"/>
      <c r="N561" s="61"/>
      <c r="O561" s="61"/>
      <c r="P561" s="61"/>
      <c r="Q561" s="282"/>
      <c r="R561" s="282"/>
      <c r="S561" s="282"/>
      <c r="T561" s="282"/>
      <c r="U561" s="282"/>
      <c r="V561" s="282"/>
      <c r="W561" s="61"/>
      <c r="X561" s="61"/>
      <c r="Y561" s="61"/>
      <c r="Z561" s="61"/>
    </row>
    <row r="562" ht="15.75" customHeight="1">
      <c r="A562" s="307"/>
      <c r="B562" s="307"/>
      <c r="C562" s="307"/>
      <c r="D562" s="307"/>
      <c r="E562" s="307"/>
      <c r="F562" s="307"/>
      <c r="G562" s="307"/>
      <c r="H562" s="307"/>
      <c r="I562" s="307"/>
      <c r="J562" s="307"/>
      <c r="K562" s="307"/>
      <c r="L562" s="282"/>
      <c r="M562" s="61"/>
      <c r="N562" s="61"/>
      <c r="O562" s="61"/>
      <c r="P562" s="61"/>
      <c r="Q562" s="282"/>
      <c r="R562" s="282"/>
      <c r="S562" s="282"/>
      <c r="T562" s="282"/>
      <c r="U562" s="282"/>
      <c r="V562" s="282"/>
      <c r="W562" s="61"/>
      <c r="X562" s="61"/>
      <c r="Y562" s="61"/>
      <c r="Z562" s="61"/>
    </row>
    <row r="563" ht="15.75" customHeight="1">
      <c r="A563" s="307"/>
      <c r="B563" s="307"/>
      <c r="C563" s="307"/>
      <c r="D563" s="307"/>
      <c r="E563" s="307"/>
      <c r="F563" s="307"/>
      <c r="G563" s="307"/>
      <c r="H563" s="307"/>
      <c r="I563" s="307"/>
      <c r="J563" s="307"/>
      <c r="K563" s="307"/>
      <c r="L563" s="282"/>
      <c r="M563" s="61"/>
      <c r="N563" s="61"/>
      <c r="O563" s="61"/>
      <c r="P563" s="61"/>
      <c r="Q563" s="282"/>
      <c r="R563" s="282"/>
      <c r="S563" s="282"/>
      <c r="T563" s="282"/>
      <c r="U563" s="282"/>
      <c r="V563" s="282"/>
      <c r="W563" s="61"/>
      <c r="X563" s="61"/>
      <c r="Y563" s="61"/>
      <c r="Z563" s="61"/>
    </row>
    <row r="564" ht="15.75" customHeight="1">
      <c r="A564" s="307"/>
      <c r="B564" s="307"/>
      <c r="C564" s="307"/>
      <c r="D564" s="307"/>
      <c r="E564" s="307"/>
      <c r="F564" s="307"/>
      <c r="G564" s="307"/>
      <c r="H564" s="307"/>
      <c r="I564" s="307"/>
      <c r="J564" s="307"/>
      <c r="K564" s="307"/>
      <c r="L564" s="282"/>
      <c r="M564" s="61"/>
      <c r="N564" s="61"/>
      <c r="O564" s="61"/>
      <c r="P564" s="61"/>
      <c r="Q564" s="282"/>
      <c r="R564" s="282"/>
      <c r="S564" s="282"/>
      <c r="T564" s="282"/>
      <c r="U564" s="282"/>
      <c r="V564" s="282"/>
      <c r="W564" s="61"/>
      <c r="X564" s="61"/>
      <c r="Y564" s="61"/>
      <c r="Z564" s="61"/>
    </row>
    <row r="565" ht="15.75" customHeight="1">
      <c r="A565" s="307"/>
      <c r="B565" s="307"/>
      <c r="C565" s="307"/>
      <c r="D565" s="307"/>
      <c r="E565" s="307"/>
      <c r="F565" s="307"/>
      <c r="G565" s="307"/>
      <c r="H565" s="307"/>
      <c r="I565" s="307"/>
      <c r="J565" s="307"/>
      <c r="K565" s="307"/>
      <c r="L565" s="282"/>
      <c r="M565" s="61"/>
      <c r="N565" s="61"/>
      <c r="O565" s="61"/>
      <c r="P565" s="61"/>
      <c r="Q565" s="282"/>
      <c r="R565" s="282"/>
      <c r="S565" s="282"/>
      <c r="T565" s="282"/>
      <c r="U565" s="282"/>
      <c r="V565" s="282"/>
      <c r="W565" s="61"/>
      <c r="X565" s="61"/>
      <c r="Y565" s="61"/>
      <c r="Z565" s="61"/>
    </row>
    <row r="566" ht="15.75" customHeight="1">
      <c r="A566" s="307"/>
      <c r="B566" s="307"/>
      <c r="C566" s="307"/>
      <c r="D566" s="307"/>
      <c r="E566" s="307"/>
      <c r="F566" s="307"/>
      <c r="G566" s="307"/>
      <c r="H566" s="307"/>
      <c r="I566" s="307"/>
      <c r="J566" s="307"/>
      <c r="K566" s="307"/>
      <c r="L566" s="282"/>
      <c r="M566" s="61"/>
      <c r="N566" s="61"/>
      <c r="O566" s="61"/>
      <c r="P566" s="61"/>
      <c r="Q566" s="282"/>
      <c r="R566" s="282"/>
      <c r="S566" s="282"/>
      <c r="T566" s="282"/>
      <c r="U566" s="282"/>
      <c r="V566" s="282"/>
      <c r="W566" s="61"/>
      <c r="X566" s="61"/>
      <c r="Y566" s="61"/>
      <c r="Z566" s="61"/>
    </row>
    <row r="567" ht="15.75" customHeight="1">
      <c r="A567" s="307"/>
      <c r="B567" s="307"/>
      <c r="C567" s="307"/>
      <c r="D567" s="307"/>
      <c r="E567" s="307"/>
      <c r="F567" s="307"/>
      <c r="G567" s="307"/>
      <c r="H567" s="307"/>
      <c r="I567" s="307"/>
      <c r="J567" s="307"/>
      <c r="K567" s="307"/>
      <c r="L567" s="282"/>
      <c r="M567" s="61"/>
      <c r="N567" s="61"/>
      <c r="O567" s="61"/>
      <c r="P567" s="61"/>
      <c r="Q567" s="282"/>
      <c r="R567" s="282"/>
      <c r="S567" s="282"/>
      <c r="T567" s="282"/>
      <c r="U567" s="282"/>
      <c r="V567" s="282"/>
      <c r="W567" s="61"/>
      <c r="X567" s="61"/>
      <c r="Y567" s="61"/>
      <c r="Z567" s="61"/>
    </row>
    <row r="568" ht="15.75" customHeight="1">
      <c r="A568" s="307"/>
      <c r="B568" s="307"/>
      <c r="C568" s="307"/>
      <c r="D568" s="307"/>
      <c r="E568" s="307"/>
      <c r="F568" s="307"/>
      <c r="G568" s="307"/>
      <c r="H568" s="307"/>
      <c r="I568" s="307"/>
      <c r="J568" s="307"/>
      <c r="K568" s="307"/>
      <c r="L568" s="282"/>
      <c r="M568" s="61"/>
      <c r="N568" s="61"/>
      <c r="O568" s="61"/>
      <c r="P568" s="61"/>
      <c r="Q568" s="282"/>
      <c r="R568" s="282"/>
      <c r="S568" s="282"/>
      <c r="T568" s="282"/>
      <c r="U568" s="282"/>
      <c r="V568" s="282"/>
      <c r="W568" s="61"/>
      <c r="X568" s="61"/>
      <c r="Y568" s="61"/>
      <c r="Z568" s="61"/>
    </row>
    <row r="569" ht="15.75" customHeight="1">
      <c r="A569" s="307"/>
      <c r="B569" s="307"/>
      <c r="C569" s="307"/>
      <c r="D569" s="307"/>
      <c r="E569" s="307"/>
      <c r="F569" s="307"/>
      <c r="G569" s="307"/>
      <c r="H569" s="307"/>
      <c r="I569" s="307"/>
      <c r="J569" s="307"/>
      <c r="K569" s="307"/>
      <c r="L569" s="282"/>
      <c r="M569" s="61"/>
      <c r="N569" s="61"/>
      <c r="O569" s="61"/>
      <c r="P569" s="61"/>
      <c r="Q569" s="282"/>
      <c r="R569" s="282"/>
      <c r="S569" s="282"/>
      <c r="T569" s="282"/>
      <c r="U569" s="282"/>
      <c r="V569" s="282"/>
      <c r="W569" s="61"/>
      <c r="X569" s="61"/>
      <c r="Y569" s="61"/>
      <c r="Z569" s="61"/>
    </row>
    <row r="570" ht="15.75" customHeight="1">
      <c r="A570" s="307"/>
      <c r="B570" s="307"/>
      <c r="C570" s="307"/>
      <c r="D570" s="307"/>
      <c r="E570" s="307"/>
      <c r="F570" s="307"/>
      <c r="G570" s="307"/>
      <c r="H570" s="307"/>
      <c r="I570" s="307"/>
      <c r="J570" s="307"/>
      <c r="K570" s="307"/>
      <c r="L570" s="282"/>
      <c r="M570" s="61"/>
      <c r="N570" s="61"/>
      <c r="O570" s="61"/>
      <c r="P570" s="61"/>
      <c r="Q570" s="282"/>
      <c r="R570" s="282"/>
      <c r="S570" s="282"/>
      <c r="T570" s="282"/>
      <c r="U570" s="282"/>
      <c r="V570" s="282"/>
      <c r="W570" s="61"/>
      <c r="X570" s="61"/>
      <c r="Y570" s="61"/>
      <c r="Z570" s="61"/>
    </row>
    <row r="571" ht="15.75" customHeight="1">
      <c r="A571" s="307"/>
      <c r="B571" s="307"/>
      <c r="C571" s="307"/>
      <c r="D571" s="307"/>
      <c r="E571" s="307"/>
      <c r="F571" s="307"/>
      <c r="G571" s="307"/>
      <c r="H571" s="307"/>
      <c r="I571" s="307"/>
      <c r="J571" s="307"/>
      <c r="K571" s="307"/>
      <c r="L571" s="282"/>
      <c r="M571" s="61"/>
      <c r="N571" s="61"/>
      <c r="O571" s="61"/>
      <c r="P571" s="61"/>
      <c r="Q571" s="282"/>
      <c r="R571" s="282"/>
      <c r="S571" s="282"/>
      <c r="T571" s="282"/>
      <c r="U571" s="282"/>
      <c r="V571" s="282"/>
      <c r="W571" s="61"/>
      <c r="X571" s="61"/>
      <c r="Y571" s="61"/>
      <c r="Z571" s="61"/>
    </row>
    <row r="572" ht="15.75" customHeight="1">
      <c r="A572" s="307"/>
      <c r="B572" s="307"/>
      <c r="C572" s="307"/>
      <c r="D572" s="307"/>
      <c r="E572" s="307"/>
      <c r="F572" s="307"/>
      <c r="G572" s="307"/>
      <c r="H572" s="307"/>
      <c r="I572" s="307"/>
      <c r="J572" s="307"/>
      <c r="K572" s="307"/>
      <c r="L572" s="282"/>
      <c r="M572" s="61"/>
      <c r="N572" s="61"/>
      <c r="O572" s="61"/>
      <c r="P572" s="61"/>
      <c r="Q572" s="282"/>
      <c r="R572" s="282"/>
      <c r="S572" s="282"/>
      <c r="T572" s="282"/>
      <c r="U572" s="282"/>
      <c r="V572" s="282"/>
      <c r="W572" s="61"/>
      <c r="X572" s="61"/>
      <c r="Y572" s="61"/>
      <c r="Z572" s="61"/>
    </row>
    <row r="573" ht="15.75" customHeight="1">
      <c r="A573" s="307"/>
      <c r="B573" s="307"/>
      <c r="C573" s="307"/>
      <c r="D573" s="307"/>
      <c r="E573" s="307"/>
      <c r="F573" s="307"/>
      <c r="G573" s="307"/>
      <c r="H573" s="307"/>
      <c r="I573" s="307"/>
      <c r="J573" s="307"/>
      <c r="K573" s="307"/>
      <c r="L573" s="282"/>
      <c r="M573" s="61"/>
      <c r="N573" s="61"/>
      <c r="O573" s="61"/>
      <c r="P573" s="61"/>
      <c r="Q573" s="282"/>
      <c r="R573" s="282"/>
      <c r="S573" s="282"/>
      <c r="T573" s="282"/>
      <c r="U573" s="282"/>
      <c r="V573" s="282"/>
      <c r="W573" s="61"/>
      <c r="X573" s="61"/>
      <c r="Y573" s="61"/>
      <c r="Z573" s="61"/>
    </row>
    <row r="574" ht="15.75" customHeight="1">
      <c r="A574" s="307"/>
      <c r="B574" s="307"/>
      <c r="C574" s="307"/>
      <c r="D574" s="307"/>
      <c r="E574" s="307"/>
      <c r="F574" s="307"/>
      <c r="G574" s="307"/>
      <c r="H574" s="307"/>
      <c r="I574" s="307"/>
      <c r="J574" s="307"/>
      <c r="K574" s="307"/>
      <c r="L574" s="282"/>
      <c r="M574" s="61"/>
      <c r="N574" s="61"/>
      <c r="O574" s="61"/>
      <c r="P574" s="61"/>
      <c r="Q574" s="282"/>
      <c r="R574" s="282"/>
      <c r="S574" s="282"/>
      <c r="T574" s="282"/>
      <c r="U574" s="282"/>
      <c r="V574" s="282"/>
      <c r="W574" s="61"/>
      <c r="X574" s="61"/>
      <c r="Y574" s="61"/>
      <c r="Z574" s="61"/>
    </row>
    <row r="575" ht="15.75" customHeight="1">
      <c r="A575" s="307"/>
      <c r="B575" s="307"/>
      <c r="C575" s="307"/>
      <c r="D575" s="307"/>
      <c r="E575" s="307"/>
      <c r="F575" s="307"/>
      <c r="G575" s="307"/>
      <c r="H575" s="307"/>
      <c r="I575" s="307"/>
      <c r="J575" s="307"/>
      <c r="K575" s="307"/>
      <c r="L575" s="282"/>
      <c r="M575" s="61"/>
      <c r="N575" s="61"/>
      <c r="O575" s="61"/>
      <c r="P575" s="61"/>
      <c r="Q575" s="282"/>
      <c r="R575" s="282"/>
      <c r="S575" s="282"/>
      <c r="T575" s="282"/>
      <c r="U575" s="282"/>
      <c r="V575" s="282"/>
      <c r="W575" s="61"/>
      <c r="X575" s="61"/>
      <c r="Y575" s="61"/>
      <c r="Z575" s="61"/>
    </row>
    <row r="576" ht="15.75" customHeight="1">
      <c r="A576" s="307"/>
      <c r="B576" s="307"/>
      <c r="C576" s="307"/>
      <c r="D576" s="307"/>
      <c r="E576" s="307"/>
      <c r="F576" s="307"/>
      <c r="G576" s="307"/>
      <c r="H576" s="307"/>
      <c r="I576" s="307"/>
      <c r="J576" s="307"/>
      <c r="K576" s="307"/>
      <c r="L576" s="282"/>
      <c r="M576" s="61"/>
      <c r="N576" s="61"/>
      <c r="O576" s="61"/>
      <c r="P576" s="61"/>
      <c r="Q576" s="282"/>
      <c r="R576" s="282"/>
      <c r="S576" s="282"/>
      <c r="T576" s="282"/>
      <c r="U576" s="282"/>
      <c r="V576" s="282"/>
      <c r="W576" s="61"/>
      <c r="X576" s="61"/>
      <c r="Y576" s="61"/>
      <c r="Z576" s="61"/>
    </row>
    <row r="577" ht="15.75" customHeight="1">
      <c r="A577" s="307"/>
      <c r="B577" s="307"/>
      <c r="C577" s="307"/>
      <c r="D577" s="307"/>
      <c r="E577" s="307"/>
      <c r="F577" s="307"/>
      <c r="G577" s="307"/>
      <c r="H577" s="307"/>
      <c r="I577" s="307"/>
      <c r="J577" s="307"/>
      <c r="K577" s="307"/>
      <c r="L577" s="282"/>
      <c r="M577" s="61"/>
      <c r="N577" s="61"/>
      <c r="O577" s="61"/>
      <c r="P577" s="61"/>
      <c r="Q577" s="282"/>
      <c r="R577" s="282"/>
      <c r="S577" s="282"/>
      <c r="T577" s="282"/>
      <c r="U577" s="282"/>
      <c r="V577" s="282"/>
      <c r="W577" s="61"/>
      <c r="X577" s="61"/>
      <c r="Y577" s="61"/>
      <c r="Z577" s="61"/>
    </row>
    <row r="578" ht="15.75" customHeight="1">
      <c r="A578" s="307"/>
      <c r="B578" s="307"/>
      <c r="C578" s="307"/>
      <c r="D578" s="307"/>
      <c r="E578" s="307"/>
      <c r="F578" s="307"/>
      <c r="G578" s="307"/>
      <c r="H578" s="307"/>
      <c r="I578" s="307"/>
      <c r="J578" s="307"/>
      <c r="K578" s="307"/>
      <c r="L578" s="282"/>
      <c r="M578" s="61"/>
      <c r="N578" s="61"/>
      <c r="O578" s="61"/>
      <c r="P578" s="61"/>
      <c r="Q578" s="282"/>
      <c r="R578" s="282"/>
      <c r="S578" s="282"/>
      <c r="T578" s="282"/>
      <c r="U578" s="282"/>
      <c r="V578" s="282"/>
      <c r="W578" s="61"/>
      <c r="X578" s="61"/>
      <c r="Y578" s="61"/>
      <c r="Z578" s="61"/>
    </row>
    <row r="579" ht="15.75" customHeight="1">
      <c r="A579" s="307"/>
      <c r="B579" s="307"/>
      <c r="C579" s="307"/>
      <c r="D579" s="307"/>
      <c r="E579" s="307"/>
      <c r="F579" s="307"/>
      <c r="G579" s="307"/>
      <c r="H579" s="307"/>
      <c r="I579" s="307"/>
      <c r="J579" s="307"/>
      <c r="K579" s="307"/>
      <c r="L579" s="282"/>
      <c r="M579" s="61"/>
      <c r="N579" s="61"/>
      <c r="O579" s="61"/>
      <c r="P579" s="61"/>
      <c r="Q579" s="282"/>
      <c r="R579" s="282"/>
      <c r="S579" s="282"/>
      <c r="T579" s="282"/>
      <c r="U579" s="282"/>
      <c r="V579" s="282"/>
      <c r="W579" s="61"/>
      <c r="X579" s="61"/>
      <c r="Y579" s="61"/>
      <c r="Z579" s="61"/>
    </row>
    <row r="580" ht="15.75" customHeight="1">
      <c r="A580" s="307"/>
      <c r="B580" s="307"/>
      <c r="C580" s="307"/>
      <c r="D580" s="307"/>
      <c r="E580" s="307"/>
      <c r="F580" s="307"/>
      <c r="G580" s="307"/>
      <c r="H580" s="307"/>
      <c r="I580" s="307"/>
      <c r="J580" s="307"/>
      <c r="K580" s="307"/>
      <c r="L580" s="282"/>
      <c r="M580" s="61"/>
      <c r="N580" s="61"/>
      <c r="O580" s="61"/>
      <c r="P580" s="61"/>
      <c r="Q580" s="282"/>
      <c r="R580" s="282"/>
      <c r="S580" s="282"/>
      <c r="T580" s="282"/>
      <c r="U580" s="282"/>
      <c r="V580" s="282"/>
      <c r="W580" s="61"/>
      <c r="X580" s="61"/>
      <c r="Y580" s="61"/>
      <c r="Z580" s="61"/>
    </row>
    <row r="581" ht="15.75" customHeight="1">
      <c r="A581" s="307"/>
      <c r="B581" s="307"/>
      <c r="C581" s="307"/>
      <c r="D581" s="307"/>
      <c r="E581" s="307"/>
      <c r="F581" s="307"/>
      <c r="G581" s="307"/>
      <c r="H581" s="307"/>
      <c r="I581" s="307"/>
      <c r="J581" s="307"/>
      <c r="K581" s="307"/>
      <c r="L581" s="282"/>
      <c r="M581" s="61"/>
      <c r="N581" s="61"/>
      <c r="O581" s="61"/>
      <c r="P581" s="61"/>
      <c r="Q581" s="282"/>
      <c r="R581" s="282"/>
      <c r="S581" s="282"/>
      <c r="T581" s="282"/>
      <c r="U581" s="282"/>
      <c r="V581" s="282"/>
      <c r="W581" s="61"/>
      <c r="X581" s="61"/>
      <c r="Y581" s="61"/>
      <c r="Z581" s="61"/>
    </row>
    <row r="582" ht="15.75" customHeight="1">
      <c r="A582" s="307"/>
      <c r="B582" s="307"/>
      <c r="C582" s="307"/>
      <c r="D582" s="307"/>
      <c r="E582" s="307"/>
      <c r="F582" s="307"/>
      <c r="G582" s="307"/>
      <c r="H582" s="307"/>
      <c r="I582" s="307"/>
      <c r="J582" s="307"/>
      <c r="K582" s="307"/>
      <c r="L582" s="282"/>
      <c r="M582" s="61"/>
      <c r="N582" s="61"/>
      <c r="O582" s="61"/>
      <c r="P582" s="61"/>
      <c r="Q582" s="282"/>
      <c r="R582" s="282"/>
      <c r="S582" s="282"/>
      <c r="T582" s="282"/>
      <c r="U582" s="282"/>
      <c r="V582" s="282"/>
      <c r="W582" s="61"/>
      <c r="X582" s="61"/>
      <c r="Y582" s="61"/>
      <c r="Z582" s="61"/>
    </row>
    <row r="583" ht="15.75" customHeight="1">
      <c r="A583" s="307"/>
      <c r="B583" s="307"/>
      <c r="C583" s="307"/>
      <c r="D583" s="307"/>
      <c r="E583" s="307"/>
      <c r="F583" s="307"/>
      <c r="G583" s="307"/>
      <c r="H583" s="307"/>
      <c r="I583" s="307"/>
      <c r="J583" s="307"/>
      <c r="K583" s="307"/>
      <c r="L583" s="282"/>
      <c r="M583" s="61"/>
      <c r="N583" s="61"/>
      <c r="O583" s="61"/>
      <c r="P583" s="61"/>
      <c r="Q583" s="282"/>
      <c r="R583" s="282"/>
      <c r="S583" s="282"/>
      <c r="T583" s="282"/>
      <c r="U583" s="282"/>
      <c r="V583" s="282"/>
      <c r="W583" s="61"/>
      <c r="X583" s="61"/>
      <c r="Y583" s="61"/>
      <c r="Z583" s="61"/>
    </row>
    <row r="584" ht="15.75" customHeight="1">
      <c r="A584" s="307"/>
      <c r="B584" s="307"/>
      <c r="C584" s="307"/>
      <c r="D584" s="307"/>
      <c r="E584" s="307"/>
      <c r="F584" s="307"/>
      <c r="G584" s="307"/>
      <c r="H584" s="307"/>
      <c r="I584" s="307"/>
      <c r="J584" s="307"/>
      <c r="K584" s="307"/>
      <c r="L584" s="282"/>
      <c r="M584" s="61"/>
      <c r="N584" s="61"/>
      <c r="O584" s="61"/>
      <c r="P584" s="61"/>
      <c r="Q584" s="282"/>
      <c r="R584" s="282"/>
      <c r="S584" s="282"/>
      <c r="T584" s="282"/>
      <c r="U584" s="282"/>
      <c r="V584" s="282"/>
      <c r="W584" s="61"/>
      <c r="X584" s="61"/>
      <c r="Y584" s="61"/>
      <c r="Z584" s="61"/>
    </row>
    <row r="585" ht="15.75" customHeight="1">
      <c r="A585" s="307"/>
      <c r="B585" s="307"/>
      <c r="C585" s="307"/>
      <c r="D585" s="307"/>
      <c r="E585" s="307"/>
      <c r="F585" s="307"/>
      <c r="G585" s="307"/>
      <c r="H585" s="307"/>
      <c r="I585" s="307"/>
      <c r="J585" s="307"/>
      <c r="K585" s="307"/>
      <c r="L585" s="282"/>
      <c r="M585" s="61"/>
      <c r="N585" s="61"/>
      <c r="O585" s="61"/>
      <c r="P585" s="61"/>
      <c r="Q585" s="282"/>
      <c r="R585" s="282"/>
      <c r="S585" s="282"/>
      <c r="T585" s="282"/>
      <c r="U585" s="282"/>
      <c r="V585" s="282"/>
      <c r="W585" s="61"/>
      <c r="X585" s="61"/>
      <c r="Y585" s="61"/>
      <c r="Z585" s="61"/>
    </row>
    <row r="586" ht="15.75" customHeight="1">
      <c r="A586" s="307"/>
      <c r="B586" s="307"/>
      <c r="C586" s="307"/>
      <c r="D586" s="307"/>
      <c r="E586" s="307"/>
      <c r="F586" s="307"/>
      <c r="G586" s="307"/>
      <c r="H586" s="307"/>
      <c r="I586" s="307"/>
      <c r="J586" s="307"/>
      <c r="K586" s="307"/>
      <c r="L586" s="282"/>
      <c r="M586" s="61"/>
      <c r="N586" s="61"/>
      <c r="O586" s="61"/>
      <c r="P586" s="61"/>
      <c r="Q586" s="282"/>
      <c r="R586" s="282"/>
      <c r="S586" s="282"/>
      <c r="T586" s="282"/>
      <c r="U586" s="282"/>
      <c r="V586" s="282"/>
      <c r="W586" s="61"/>
      <c r="X586" s="61"/>
      <c r="Y586" s="61"/>
      <c r="Z586" s="61"/>
    </row>
    <row r="587" ht="15.75" customHeight="1">
      <c r="A587" s="307"/>
      <c r="B587" s="307"/>
      <c r="C587" s="307"/>
      <c r="D587" s="307"/>
      <c r="E587" s="307"/>
      <c r="F587" s="307"/>
      <c r="G587" s="307"/>
      <c r="H587" s="307"/>
      <c r="I587" s="307"/>
      <c r="J587" s="307"/>
      <c r="K587" s="307"/>
      <c r="L587" s="282"/>
      <c r="M587" s="61"/>
      <c r="N587" s="61"/>
      <c r="O587" s="61"/>
      <c r="P587" s="61"/>
      <c r="Q587" s="282"/>
      <c r="R587" s="282"/>
      <c r="S587" s="282"/>
      <c r="T587" s="282"/>
      <c r="U587" s="282"/>
      <c r="V587" s="282"/>
      <c r="W587" s="61"/>
      <c r="X587" s="61"/>
      <c r="Y587" s="61"/>
      <c r="Z587" s="61"/>
    </row>
    <row r="588" ht="15.75" customHeight="1">
      <c r="A588" s="307"/>
      <c r="B588" s="307"/>
      <c r="C588" s="307"/>
      <c r="D588" s="307"/>
      <c r="E588" s="307"/>
      <c r="F588" s="307"/>
      <c r="G588" s="307"/>
      <c r="H588" s="307"/>
      <c r="I588" s="307"/>
      <c r="J588" s="307"/>
      <c r="K588" s="307"/>
      <c r="L588" s="282"/>
      <c r="M588" s="61"/>
      <c r="N588" s="61"/>
      <c r="O588" s="61"/>
      <c r="P588" s="61"/>
      <c r="Q588" s="282"/>
      <c r="R588" s="282"/>
      <c r="S588" s="282"/>
      <c r="T588" s="282"/>
      <c r="U588" s="282"/>
      <c r="V588" s="282"/>
      <c r="W588" s="61"/>
      <c r="X588" s="61"/>
      <c r="Y588" s="61"/>
      <c r="Z588" s="61"/>
    </row>
    <row r="589" ht="15.75" customHeight="1">
      <c r="A589" s="307"/>
      <c r="B589" s="307"/>
      <c r="C589" s="307"/>
      <c r="D589" s="307"/>
      <c r="E589" s="307"/>
      <c r="F589" s="307"/>
      <c r="G589" s="307"/>
      <c r="H589" s="307"/>
      <c r="I589" s="307"/>
      <c r="J589" s="307"/>
      <c r="K589" s="307"/>
      <c r="L589" s="282"/>
      <c r="M589" s="61"/>
      <c r="N589" s="61"/>
      <c r="O589" s="61"/>
      <c r="P589" s="61"/>
      <c r="Q589" s="282"/>
      <c r="R589" s="282"/>
      <c r="S589" s="282"/>
      <c r="T589" s="282"/>
      <c r="U589" s="282"/>
      <c r="V589" s="282"/>
      <c r="W589" s="61"/>
      <c r="X589" s="61"/>
      <c r="Y589" s="61"/>
      <c r="Z589" s="61"/>
    </row>
    <row r="590" ht="15.75" customHeight="1">
      <c r="A590" s="307"/>
      <c r="B590" s="307"/>
      <c r="C590" s="307"/>
      <c r="D590" s="307"/>
      <c r="E590" s="307"/>
      <c r="F590" s="307"/>
      <c r="G590" s="307"/>
      <c r="H590" s="307"/>
      <c r="I590" s="307"/>
      <c r="J590" s="307"/>
      <c r="K590" s="307"/>
      <c r="L590" s="282"/>
      <c r="M590" s="61"/>
      <c r="N590" s="61"/>
      <c r="O590" s="61"/>
      <c r="P590" s="61"/>
      <c r="Q590" s="282"/>
      <c r="R590" s="282"/>
      <c r="S590" s="282"/>
      <c r="T590" s="282"/>
      <c r="U590" s="282"/>
      <c r="V590" s="282"/>
      <c r="W590" s="61"/>
      <c r="X590" s="61"/>
      <c r="Y590" s="61"/>
      <c r="Z590" s="61"/>
    </row>
    <row r="591" ht="15.75" customHeight="1">
      <c r="A591" s="307"/>
      <c r="B591" s="307"/>
      <c r="C591" s="307"/>
      <c r="D591" s="307"/>
      <c r="E591" s="307"/>
      <c r="F591" s="307"/>
      <c r="G591" s="307"/>
      <c r="H591" s="307"/>
      <c r="I591" s="307"/>
      <c r="J591" s="307"/>
      <c r="K591" s="307"/>
      <c r="L591" s="282"/>
      <c r="M591" s="61"/>
      <c r="N591" s="61"/>
      <c r="O591" s="61"/>
      <c r="P591" s="61"/>
      <c r="Q591" s="282"/>
      <c r="R591" s="282"/>
      <c r="S591" s="282"/>
      <c r="T591" s="282"/>
      <c r="U591" s="282"/>
      <c r="V591" s="282"/>
      <c r="W591" s="61"/>
      <c r="X591" s="61"/>
      <c r="Y591" s="61"/>
      <c r="Z591" s="61"/>
    </row>
    <row r="592" ht="15.75" customHeight="1">
      <c r="A592" s="307"/>
      <c r="B592" s="307"/>
      <c r="C592" s="307"/>
      <c r="D592" s="307"/>
      <c r="E592" s="307"/>
      <c r="F592" s="307"/>
      <c r="G592" s="307"/>
      <c r="H592" s="307"/>
      <c r="I592" s="307"/>
      <c r="J592" s="307"/>
      <c r="K592" s="307"/>
      <c r="L592" s="282"/>
      <c r="M592" s="61"/>
      <c r="N592" s="61"/>
      <c r="O592" s="61"/>
      <c r="P592" s="61"/>
      <c r="Q592" s="282"/>
      <c r="R592" s="282"/>
      <c r="S592" s="282"/>
      <c r="T592" s="282"/>
      <c r="U592" s="282"/>
      <c r="V592" s="282"/>
      <c r="W592" s="61"/>
      <c r="X592" s="61"/>
      <c r="Y592" s="61"/>
      <c r="Z592" s="61"/>
    </row>
    <row r="593" ht="15.75" customHeight="1">
      <c r="A593" s="307"/>
      <c r="B593" s="307"/>
      <c r="C593" s="307"/>
      <c r="D593" s="307"/>
      <c r="E593" s="307"/>
      <c r="F593" s="307"/>
      <c r="G593" s="307"/>
      <c r="H593" s="307"/>
      <c r="I593" s="307"/>
      <c r="J593" s="307"/>
      <c r="K593" s="307"/>
      <c r="L593" s="282"/>
      <c r="M593" s="61"/>
      <c r="N593" s="61"/>
      <c r="O593" s="61"/>
      <c r="P593" s="61"/>
      <c r="Q593" s="282"/>
      <c r="R593" s="282"/>
      <c r="S593" s="282"/>
      <c r="T593" s="282"/>
      <c r="U593" s="282"/>
      <c r="V593" s="282"/>
      <c r="W593" s="61"/>
      <c r="X593" s="61"/>
      <c r="Y593" s="61"/>
      <c r="Z593" s="61"/>
    </row>
    <row r="594" ht="15.75" customHeight="1">
      <c r="A594" s="307"/>
      <c r="B594" s="307"/>
      <c r="C594" s="307"/>
      <c r="D594" s="307"/>
      <c r="E594" s="307"/>
      <c r="F594" s="307"/>
      <c r="G594" s="307"/>
      <c r="H594" s="307"/>
      <c r="I594" s="307"/>
      <c r="J594" s="307"/>
      <c r="K594" s="307"/>
      <c r="L594" s="282"/>
      <c r="M594" s="61"/>
      <c r="N594" s="61"/>
      <c r="O594" s="61"/>
      <c r="P594" s="61"/>
      <c r="Q594" s="282"/>
      <c r="R594" s="282"/>
      <c r="S594" s="282"/>
      <c r="T594" s="282"/>
      <c r="U594" s="282"/>
      <c r="V594" s="282"/>
      <c r="W594" s="61"/>
      <c r="X594" s="61"/>
      <c r="Y594" s="61"/>
      <c r="Z594" s="61"/>
    </row>
    <row r="595" ht="15.75" customHeight="1">
      <c r="A595" s="307"/>
      <c r="B595" s="307"/>
      <c r="C595" s="307"/>
      <c r="D595" s="307"/>
      <c r="E595" s="307"/>
      <c r="F595" s="307"/>
      <c r="G595" s="307"/>
      <c r="H595" s="307"/>
      <c r="I595" s="307"/>
      <c r="J595" s="307"/>
      <c r="K595" s="307"/>
      <c r="L595" s="282"/>
      <c r="M595" s="61"/>
      <c r="N595" s="61"/>
      <c r="O595" s="61"/>
      <c r="P595" s="61"/>
      <c r="Q595" s="282"/>
      <c r="R595" s="282"/>
      <c r="S595" s="282"/>
      <c r="T595" s="282"/>
      <c r="U595" s="282"/>
      <c r="V595" s="282"/>
      <c r="W595" s="61"/>
      <c r="X595" s="61"/>
      <c r="Y595" s="61"/>
      <c r="Z595" s="61"/>
    </row>
    <row r="596" ht="15.75" customHeight="1">
      <c r="A596" s="307"/>
      <c r="B596" s="307"/>
      <c r="C596" s="307"/>
      <c r="D596" s="307"/>
      <c r="E596" s="307"/>
      <c r="F596" s="307"/>
      <c r="G596" s="307"/>
      <c r="H596" s="307"/>
      <c r="I596" s="307"/>
      <c r="J596" s="307"/>
      <c r="K596" s="307"/>
      <c r="L596" s="282"/>
      <c r="M596" s="61"/>
      <c r="N596" s="61"/>
      <c r="O596" s="61"/>
      <c r="P596" s="61"/>
      <c r="Q596" s="282"/>
      <c r="R596" s="282"/>
      <c r="S596" s="282"/>
      <c r="T596" s="282"/>
      <c r="U596" s="282"/>
      <c r="V596" s="282"/>
      <c r="W596" s="61"/>
      <c r="X596" s="61"/>
      <c r="Y596" s="61"/>
      <c r="Z596" s="61"/>
    </row>
    <row r="597" ht="15.75" customHeight="1">
      <c r="A597" s="307"/>
      <c r="B597" s="307"/>
      <c r="C597" s="307"/>
      <c r="D597" s="307"/>
      <c r="E597" s="307"/>
      <c r="F597" s="307"/>
      <c r="G597" s="307"/>
      <c r="H597" s="307"/>
      <c r="I597" s="307"/>
      <c r="J597" s="307"/>
      <c r="K597" s="307"/>
      <c r="L597" s="282"/>
      <c r="M597" s="61"/>
      <c r="N597" s="61"/>
      <c r="O597" s="61"/>
      <c r="P597" s="61"/>
      <c r="Q597" s="282"/>
      <c r="R597" s="282"/>
      <c r="S597" s="282"/>
      <c r="T597" s="282"/>
      <c r="U597" s="282"/>
      <c r="V597" s="282"/>
      <c r="W597" s="61"/>
      <c r="X597" s="61"/>
      <c r="Y597" s="61"/>
      <c r="Z597" s="61"/>
    </row>
    <row r="598" ht="15.75" customHeight="1">
      <c r="A598" s="307"/>
      <c r="B598" s="307"/>
      <c r="C598" s="307"/>
      <c r="D598" s="307"/>
      <c r="E598" s="307"/>
      <c r="F598" s="307"/>
      <c r="G598" s="307"/>
      <c r="H598" s="307"/>
      <c r="I598" s="307"/>
      <c r="J598" s="307"/>
      <c r="K598" s="307"/>
      <c r="L598" s="282"/>
      <c r="M598" s="61"/>
      <c r="N598" s="61"/>
      <c r="O598" s="61"/>
      <c r="P598" s="61"/>
      <c r="Q598" s="282"/>
      <c r="R598" s="282"/>
      <c r="S598" s="282"/>
      <c r="T598" s="282"/>
      <c r="U598" s="282"/>
      <c r="V598" s="282"/>
      <c r="W598" s="61"/>
      <c r="X598" s="61"/>
      <c r="Y598" s="61"/>
      <c r="Z598" s="61"/>
    </row>
    <row r="599" ht="15.75" customHeight="1">
      <c r="A599" s="307"/>
      <c r="B599" s="307"/>
      <c r="C599" s="307"/>
      <c r="D599" s="307"/>
      <c r="E599" s="307"/>
      <c r="F599" s="307"/>
      <c r="G599" s="307"/>
      <c r="H599" s="307"/>
      <c r="I599" s="307"/>
      <c r="J599" s="307"/>
      <c r="K599" s="307"/>
      <c r="L599" s="282"/>
      <c r="M599" s="61"/>
      <c r="N599" s="61"/>
      <c r="O599" s="61"/>
      <c r="P599" s="61"/>
      <c r="Q599" s="282"/>
      <c r="R599" s="282"/>
      <c r="S599" s="282"/>
      <c r="T599" s="282"/>
      <c r="U599" s="282"/>
      <c r="V599" s="282"/>
      <c r="W599" s="61"/>
      <c r="X599" s="61"/>
      <c r="Y599" s="61"/>
      <c r="Z599" s="61"/>
    </row>
    <row r="600" ht="15.75" customHeight="1">
      <c r="A600" s="307"/>
      <c r="B600" s="307"/>
      <c r="C600" s="307"/>
      <c r="D600" s="307"/>
      <c r="E600" s="307"/>
      <c r="F600" s="307"/>
      <c r="G600" s="307"/>
      <c r="H600" s="307"/>
      <c r="I600" s="307"/>
      <c r="J600" s="307"/>
      <c r="K600" s="307"/>
      <c r="L600" s="282"/>
      <c r="M600" s="61"/>
      <c r="N600" s="61"/>
      <c r="O600" s="61"/>
      <c r="P600" s="61"/>
      <c r="Q600" s="282"/>
      <c r="R600" s="282"/>
      <c r="S600" s="282"/>
      <c r="T600" s="282"/>
      <c r="U600" s="282"/>
      <c r="V600" s="282"/>
      <c r="W600" s="61"/>
      <c r="X600" s="61"/>
      <c r="Y600" s="61"/>
      <c r="Z600" s="61"/>
    </row>
    <row r="601" ht="15.75" customHeight="1">
      <c r="A601" s="307"/>
      <c r="B601" s="307"/>
      <c r="C601" s="307"/>
      <c r="D601" s="307"/>
      <c r="E601" s="307"/>
      <c r="F601" s="307"/>
      <c r="G601" s="307"/>
      <c r="H601" s="307"/>
      <c r="I601" s="307"/>
      <c r="J601" s="307"/>
      <c r="K601" s="307"/>
      <c r="L601" s="282"/>
      <c r="M601" s="61"/>
      <c r="N601" s="61"/>
      <c r="O601" s="61"/>
      <c r="P601" s="61"/>
      <c r="Q601" s="282"/>
      <c r="R601" s="282"/>
      <c r="S601" s="282"/>
      <c r="T601" s="282"/>
      <c r="U601" s="282"/>
      <c r="V601" s="282"/>
      <c r="W601" s="61"/>
      <c r="X601" s="61"/>
      <c r="Y601" s="61"/>
      <c r="Z601" s="61"/>
    </row>
    <row r="602" ht="15.75" customHeight="1">
      <c r="A602" s="307"/>
      <c r="B602" s="307"/>
      <c r="C602" s="307"/>
      <c r="D602" s="307"/>
      <c r="E602" s="307"/>
      <c r="F602" s="307"/>
      <c r="G602" s="307"/>
      <c r="H602" s="307"/>
      <c r="I602" s="307"/>
      <c r="J602" s="307"/>
      <c r="K602" s="307"/>
      <c r="L602" s="282"/>
      <c r="M602" s="61"/>
      <c r="N602" s="61"/>
      <c r="O602" s="61"/>
      <c r="P602" s="61"/>
      <c r="Q602" s="282"/>
      <c r="R602" s="282"/>
      <c r="S602" s="282"/>
      <c r="T602" s="282"/>
      <c r="U602" s="282"/>
      <c r="V602" s="282"/>
      <c r="W602" s="61"/>
      <c r="X602" s="61"/>
      <c r="Y602" s="61"/>
      <c r="Z602" s="61"/>
    </row>
    <row r="603" ht="15.75" customHeight="1">
      <c r="A603" s="307"/>
      <c r="B603" s="307"/>
      <c r="C603" s="307"/>
      <c r="D603" s="307"/>
      <c r="E603" s="307"/>
      <c r="F603" s="307"/>
      <c r="G603" s="307"/>
      <c r="H603" s="307"/>
      <c r="I603" s="307"/>
      <c r="J603" s="307"/>
      <c r="K603" s="307"/>
      <c r="L603" s="282"/>
      <c r="M603" s="61"/>
      <c r="N603" s="61"/>
      <c r="O603" s="61"/>
      <c r="P603" s="61"/>
      <c r="Q603" s="282"/>
      <c r="R603" s="282"/>
      <c r="S603" s="282"/>
      <c r="T603" s="282"/>
      <c r="U603" s="282"/>
      <c r="V603" s="282"/>
      <c r="W603" s="61"/>
      <c r="X603" s="61"/>
      <c r="Y603" s="61"/>
      <c r="Z603" s="61"/>
    </row>
    <row r="604" ht="15.75" customHeight="1">
      <c r="A604" s="307"/>
      <c r="B604" s="307"/>
      <c r="C604" s="307"/>
      <c r="D604" s="307"/>
      <c r="E604" s="307"/>
      <c r="F604" s="307"/>
      <c r="G604" s="307"/>
      <c r="H604" s="307"/>
      <c r="I604" s="307"/>
      <c r="J604" s="307"/>
      <c r="K604" s="307"/>
      <c r="L604" s="282"/>
      <c r="M604" s="61"/>
      <c r="N604" s="61"/>
      <c r="O604" s="61"/>
      <c r="P604" s="61"/>
      <c r="Q604" s="282"/>
      <c r="R604" s="282"/>
      <c r="S604" s="282"/>
      <c r="T604" s="282"/>
      <c r="U604" s="282"/>
      <c r="V604" s="282"/>
      <c r="W604" s="61"/>
      <c r="X604" s="61"/>
      <c r="Y604" s="61"/>
      <c r="Z604" s="61"/>
    </row>
    <row r="605" ht="15.75" customHeight="1">
      <c r="A605" s="307"/>
      <c r="B605" s="307"/>
      <c r="C605" s="307"/>
      <c r="D605" s="307"/>
      <c r="E605" s="307"/>
      <c r="F605" s="307"/>
      <c r="G605" s="307"/>
      <c r="H605" s="307"/>
      <c r="I605" s="307"/>
      <c r="J605" s="307"/>
      <c r="K605" s="307"/>
      <c r="L605" s="282"/>
      <c r="M605" s="61"/>
      <c r="N605" s="61"/>
      <c r="O605" s="61"/>
      <c r="P605" s="61"/>
      <c r="Q605" s="282"/>
      <c r="R605" s="282"/>
      <c r="S605" s="282"/>
      <c r="T605" s="282"/>
      <c r="U605" s="282"/>
      <c r="V605" s="282"/>
      <c r="W605" s="61"/>
      <c r="X605" s="61"/>
      <c r="Y605" s="61"/>
      <c r="Z605" s="61"/>
    </row>
    <row r="606" ht="15.75" customHeight="1">
      <c r="A606" s="307"/>
      <c r="B606" s="307"/>
      <c r="C606" s="307"/>
      <c r="D606" s="307"/>
      <c r="E606" s="307"/>
      <c r="F606" s="307"/>
      <c r="G606" s="307"/>
      <c r="H606" s="307"/>
      <c r="I606" s="307"/>
      <c r="J606" s="307"/>
      <c r="K606" s="307"/>
      <c r="L606" s="282"/>
      <c r="M606" s="61"/>
      <c r="N606" s="61"/>
      <c r="O606" s="61"/>
      <c r="P606" s="61"/>
      <c r="Q606" s="282"/>
      <c r="R606" s="282"/>
      <c r="S606" s="282"/>
      <c r="T606" s="282"/>
      <c r="U606" s="282"/>
      <c r="V606" s="282"/>
      <c r="W606" s="61"/>
      <c r="X606" s="61"/>
      <c r="Y606" s="61"/>
      <c r="Z606" s="61"/>
    </row>
    <row r="607" ht="15.75" customHeight="1">
      <c r="A607" s="307"/>
      <c r="B607" s="307"/>
      <c r="C607" s="307"/>
      <c r="D607" s="307"/>
      <c r="E607" s="307"/>
      <c r="F607" s="307"/>
      <c r="G607" s="307"/>
      <c r="H607" s="307"/>
      <c r="I607" s="307"/>
      <c r="J607" s="307"/>
      <c r="K607" s="307"/>
      <c r="L607" s="282"/>
      <c r="M607" s="61"/>
      <c r="N607" s="61"/>
      <c r="O607" s="61"/>
      <c r="P607" s="61"/>
      <c r="Q607" s="282"/>
      <c r="R607" s="282"/>
      <c r="S607" s="282"/>
      <c r="T607" s="282"/>
      <c r="U607" s="282"/>
      <c r="V607" s="282"/>
      <c r="W607" s="61"/>
      <c r="X607" s="61"/>
      <c r="Y607" s="61"/>
      <c r="Z607" s="61"/>
    </row>
    <row r="608" ht="15.75" customHeight="1">
      <c r="A608" s="307"/>
      <c r="B608" s="307"/>
      <c r="C608" s="307"/>
      <c r="D608" s="307"/>
      <c r="E608" s="307"/>
      <c r="F608" s="307"/>
      <c r="G608" s="307"/>
      <c r="H608" s="307"/>
      <c r="I608" s="307"/>
      <c r="J608" s="307"/>
      <c r="K608" s="307"/>
      <c r="L608" s="282"/>
      <c r="M608" s="61"/>
      <c r="N608" s="61"/>
      <c r="O608" s="61"/>
      <c r="P608" s="61"/>
      <c r="Q608" s="282"/>
      <c r="R608" s="282"/>
      <c r="S608" s="282"/>
      <c r="T608" s="282"/>
      <c r="U608" s="282"/>
      <c r="V608" s="282"/>
      <c r="W608" s="61"/>
      <c r="X608" s="61"/>
      <c r="Y608" s="61"/>
      <c r="Z608" s="61"/>
    </row>
    <row r="609" ht="15.75" customHeight="1">
      <c r="A609" s="307"/>
      <c r="B609" s="307"/>
      <c r="C609" s="307"/>
      <c r="D609" s="307"/>
      <c r="E609" s="307"/>
      <c r="F609" s="307"/>
      <c r="G609" s="307"/>
      <c r="H609" s="307"/>
      <c r="I609" s="307"/>
      <c r="J609" s="307"/>
      <c r="K609" s="307"/>
      <c r="L609" s="282"/>
      <c r="M609" s="61"/>
      <c r="N609" s="61"/>
      <c r="O609" s="61"/>
      <c r="P609" s="61"/>
      <c r="Q609" s="282"/>
      <c r="R609" s="282"/>
      <c r="S609" s="282"/>
      <c r="T609" s="282"/>
      <c r="U609" s="282"/>
      <c r="V609" s="282"/>
      <c r="W609" s="61"/>
      <c r="X609" s="61"/>
      <c r="Y609" s="61"/>
      <c r="Z609" s="61"/>
    </row>
    <row r="610" ht="15.75" customHeight="1">
      <c r="A610" s="307"/>
      <c r="B610" s="307"/>
      <c r="C610" s="307"/>
      <c r="D610" s="307"/>
      <c r="E610" s="307"/>
      <c r="F610" s="307"/>
      <c r="G610" s="307"/>
      <c r="H610" s="307"/>
      <c r="I610" s="307"/>
      <c r="J610" s="307"/>
      <c r="K610" s="307"/>
      <c r="L610" s="282"/>
      <c r="M610" s="61"/>
      <c r="N610" s="61"/>
      <c r="O610" s="61"/>
      <c r="P610" s="61"/>
      <c r="Q610" s="282"/>
      <c r="R610" s="282"/>
      <c r="S610" s="282"/>
      <c r="T610" s="282"/>
      <c r="U610" s="282"/>
      <c r="V610" s="282"/>
      <c r="W610" s="61"/>
      <c r="X610" s="61"/>
      <c r="Y610" s="61"/>
      <c r="Z610" s="61"/>
    </row>
    <row r="611" ht="15.75" customHeight="1">
      <c r="A611" s="307"/>
      <c r="B611" s="307"/>
      <c r="C611" s="307"/>
      <c r="D611" s="307"/>
      <c r="E611" s="307"/>
      <c r="F611" s="307"/>
      <c r="G611" s="307"/>
      <c r="H611" s="307"/>
      <c r="I611" s="307"/>
      <c r="J611" s="307"/>
      <c r="K611" s="307"/>
      <c r="L611" s="282"/>
      <c r="M611" s="61"/>
      <c r="N611" s="61"/>
      <c r="O611" s="61"/>
      <c r="P611" s="61"/>
      <c r="Q611" s="282"/>
      <c r="R611" s="282"/>
      <c r="S611" s="282"/>
      <c r="T611" s="282"/>
      <c r="U611" s="282"/>
      <c r="V611" s="282"/>
      <c r="W611" s="61"/>
      <c r="X611" s="61"/>
      <c r="Y611" s="61"/>
      <c r="Z611" s="61"/>
    </row>
    <row r="612" ht="15.75" customHeight="1">
      <c r="A612" s="307"/>
      <c r="B612" s="307"/>
      <c r="C612" s="307"/>
      <c r="D612" s="307"/>
      <c r="E612" s="307"/>
      <c r="F612" s="307"/>
      <c r="G612" s="307"/>
      <c r="H612" s="307"/>
      <c r="I612" s="307"/>
      <c r="J612" s="307"/>
      <c r="K612" s="307"/>
      <c r="L612" s="282"/>
      <c r="M612" s="61"/>
      <c r="N612" s="61"/>
      <c r="O612" s="61"/>
      <c r="P612" s="61"/>
      <c r="Q612" s="282"/>
      <c r="R612" s="282"/>
      <c r="S612" s="282"/>
      <c r="T612" s="282"/>
      <c r="U612" s="282"/>
      <c r="V612" s="282"/>
      <c r="W612" s="61"/>
      <c r="X612" s="61"/>
      <c r="Y612" s="61"/>
      <c r="Z612" s="61"/>
    </row>
    <row r="613" ht="15.75" customHeight="1">
      <c r="A613" s="307"/>
      <c r="B613" s="307"/>
      <c r="C613" s="307"/>
      <c r="D613" s="307"/>
      <c r="E613" s="307"/>
      <c r="F613" s="307"/>
      <c r="G613" s="307"/>
      <c r="H613" s="307"/>
      <c r="I613" s="307"/>
      <c r="J613" s="307"/>
      <c r="K613" s="307"/>
      <c r="L613" s="282"/>
      <c r="M613" s="61"/>
      <c r="N613" s="61"/>
      <c r="O613" s="61"/>
      <c r="P613" s="61"/>
      <c r="Q613" s="282"/>
      <c r="R613" s="282"/>
      <c r="S613" s="282"/>
      <c r="T613" s="282"/>
      <c r="U613" s="282"/>
      <c r="V613" s="282"/>
      <c r="W613" s="61"/>
      <c r="X613" s="61"/>
      <c r="Y613" s="61"/>
      <c r="Z613" s="61"/>
    </row>
    <row r="614" ht="15.75" customHeight="1">
      <c r="A614" s="307"/>
      <c r="B614" s="307"/>
      <c r="C614" s="307"/>
      <c r="D614" s="307"/>
      <c r="E614" s="307"/>
      <c r="F614" s="307"/>
      <c r="G614" s="307"/>
      <c r="H614" s="307"/>
      <c r="I614" s="307"/>
      <c r="J614" s="307"/>
      <c r="K614" s="307"/>
      <c r="L614" s="282"/>
      <c r="M614" s="61"/>
      <c r="N614" s="61"/>
      <c r="O614" s="61"/>
      <c r="P614" s="61"/>
      <c r="Q614" s="282"/>
      <c r="R614" s="282"/>
      <c r="S614" s="282"/>
      <c r="T614" s="282"/>
      <c r="U614" s="282"/>
      <c r="V614" s="282"/>
      <c r="W614" s="61"/>
      <c r="X614" s="61"/>
      <c r="Y614" s="61"/>
      <c r="Z614" s="61"/>
    </row>
    <row r="615" ht="15.75" customHeight="1">
      <c r="A615" s="307"/>
      <c r="B615" s="307"/>
      <c r="C615" s="307"/>
      <c r="D615" s="307"/>
      <c r="E615" s="307"/>
      <c r="F615" s="307"/>
      <c r="G615" s="307"/>
      <c r="H615" s="307"/>
      <c r="I615" s="307"/>
      <c r="J615" s="307"/>
      <c r="K615" s="307"/>
      <c r="L615" s="282"/>
      <c r="M615" s="61"/>
      <c r="N615" s="61"/>
      <c r="O615" s="61"/>
      <c r="P615" s="61"/>
      <c r="Q615" s="282"/>
      <c r="R615" s="282"/>
      <c r="S615" s="282"/>
      <c r="T615" s="282"/>
      <c r="U615" s="282"/>
      <c r="V615" s="282"/>
      <c r="W615" s="61"/>
      <c r="X615" s="61"/>
      <c r="Y615" s="61"/>
      <c r="Z615" s="61"/>
    </row>
    <row r="616" ht="15.75" customHeight="1">
      <c r="A616" s="307"/>
      <c r="B616" s="307"/>
      <c r="C616" s="307"/>
      <c r="D616" s="307"/>
      <c r="E616" s="307"/>
      <c r="F616" s="307"/>
      <c r="G616" s="307"/>
      <c r="H616" s="307"/>
      <c r="I616" s="307"/>
      <c r="J616" s="307"/>
      <c r="K616" s="307"/>
      <c r="L616" s="282"/>
      <c r="M616" s="61"/>
      <c r="N616" s="61"/>
      <c r="O616" s="61"/>
      <c r="P616" s="61"/>
      <c r="Q616" s="282"/>
      <c r="R616" s="282"/>
      <c r="S616" s="282"/>
      <c r="T616" s="282"/>
      <c r="U616" s="282"/>
      <c r="V616" s="282"/>
      <c r="W616" s="61"/>
      <c r="X616" s="61"/>
      <c r="Y616" s="61"/>
      <c r="Z616" s="61"/>
    </row>
    <row r="617" ht="15.75" customHeight="1">
      <c r="A617" s="307"/>
      <c r="B617" s="307"/>
      <c r="C617" s="307"/>
      <c r="D617" s="307"/>
      <c r="E617" s="307"/>
      <c r="F617" s="307"/>
      <c r="G617" s="307"/>
      <c r="H617" s="307"/>
      <c r="I617" s="307"/>
      <c r="J617" s="307"/>
      <c r="K617" s="307"/>
      <c r="L617" s="282"/>
      <c r="M617" s="61"/>
      <c r="N617" s="61"/>
      <c r="O617" s="61"/>
      <c r="P617" s="61"/>
      <c r="Q617" s="282"/>
      <c r="R617" s="282"/>
      <c r="S617" s="282"/>
      <c r="T617" s="282"/>
      <c r="U617" s="282"/>
      <c r="V617" s="282"/>
      <c r="W617" s="61"/>
      <c r="X617" s="61"/>
      <c r="Y617" s="61"/>
      <c r="Z617" s="61"/>
    </row>
    <row r="618" ht="15.75" customHeight="1">
      <c r="A618" s="307"/>
      <c r="B618" s="307"/>
      <c r="C618" s="307"/>
      <c r="D618" s="307"/>
      <c r="E618" s="307"/>
      <c r="F618" s="307"/>
      <c r="G618" s="307"/>
      <c r="H618" s="307"/>
      <c r="I618" s="307"/>
      <c r="J618" s="307"/>
      <c r="K618" s="307"/>
      <c r="L618" s="282"/>
      <c r="M618" s="61"/>
      <c r="N618" s="61"/>
      <c r="O618" s="61"/>
      <c r="P618" s="61"/>
      <c r="Q618" s="282"/>
      <c r="R618" s="282"/>
      <c r="S618" s="282"/>
      <c r="T618" s="282"/>
      <c r="U618" s="282"/>
      <c r="V618" s="282"/>
      <c r="W618" s="61"/>
      <c r="X618" s="61"/>
      <c r="Y618" s="61"/>
      <c r="Z618" s="61"/>
    </row>
    <row r="619" ht="15.75" customHeight="1">
      <c r="A619" s="307"/>
      <c r="B619" s="307"/>
      <c r="C619" s="307"/>
      <c r="D619" s="307"/>
      <c r="E619" s="307"/>
      <c r="F619" s="307"/>
      <c r="G619" s="307"/>
      <c r="H619" s="307"/>
      <c r="I619" s="307"/>
      <c r="J619" s="307"/>
      <c r="K619" s="307"/>
      <c r="L619" s="282"/>
      <c r="M619" s="61"/>
      <c r="N619" s="61"/>
      <c r="O619" s="61"/>
      <c r="P619" s="61"/>
      <c r="Q619" s="282"/>
      <c r="R619" s="282"/>
      <c r="S619" s="282"/>
      <c r="T619" s="282"/>
      <c r="U619" s="282"/>
      <c r="V619" s="282"/>
      <c r="W619" s="61"/>
      <c r="X619" s="61"/>
      <c r="Y619" s="61"/>
      <c r="Z619" s="61"/>
    </row>
    <row r="620" ht="15.75" customHeight="1">
      <c r="A620" s="307"/>
      <c r="B620" s="307"/>
      <c r="C620" s="307"/>
      <c r="D620" s="307"/>
      <c r="E620" s="307"/>
      <c r="F620" s="307"/>
      <c r="G620" s="307"/>
      <c r="H620" s="307"/>
      <c r="I620" s="307"/>
      <c r="J620" s="307"/>
      <c r="K620" s="307"/>
      <c r="L620" s="282"/>
      <c r="M620" s="61"/>
      <c r="N620" s="61"/>
      <c r="O620" s="61"/>
      <c r="P620" s="61"/>
      <c r="Q620" s="282"/>
      <c r="R620" s="282"/>
      <c r="S620" s="282"/>
      <c r="T620" s="282"/>
      <c r="U620" s="282"/>
      <c r="V620" s="282"/>
      <c r="W620" s="61"/>
      <c r="X620" s="61"/>
      <c r="Y620" s="61"/>
      <c r="Z620" s="61"/>
    </row>
    <row r="621" ht="15.75" customHeight="1">
      <c r="A621" s="307"/>
      <c r="B621" s="307"/>
      <c r="C621" s="307"/>
      <c r="D621" s="307"/>
      <c r="E621" s="307"/>
      <c r="F621" s="307"/>
      <c r="G621" s="307"/>
      <c r="H621" s="307"/>
      <c r="I621" s="307"/>
      <c r="J621" s="307"/>
      <c r="K621" s="307"/>
      <c r="L621" s="282"/>
      <c r="M621" s="61"/>
      <c r="N621" s="61"/>
      <c r="O621" s="61"/>
      <c r="P621" s="61"/>
      <c r="Q621" s="282"/>
      <c r="R621" s="282"/>
      <c r="S621" s="282"/>
      <c r="T621" s="282"/>
      <c r="U621" s="282"/>
      <c r="V621" s="282"/>
      <c r="W621" s="61"/>
      <c r="X621" s="61"/>
      <c r="Y621" s="61"/>
      <c r="Z621" s="61"/>
    </row>
    <row r="622" ht="15.75" customHeight="1">
      <c r="A622" s="307"/>
      <c r="B622" s="307"/>
      <c r="C622" s="307"/>
      <c r="D622" s="307"/>
      <c r="E622" s="307"/>
      <c r="F622" s="307"/>
      <c r="G622" s="307"/>
      <c r="H622" s="307"/>
      <c r="I622" s="307"/>
      <c r="J622" s="307"/>
      <c r="K622" s="307"/>
      <c r="L622" s="282"/>
      <c r="M622" s="61"/>
      <c r="N622" s="61"/>
      <c r="O622" s="61"/>
      <c r="P622" s="61"/>
      <c r="Q622" s="282"/>
      <c r="R622" s="282"/>
      <c r="S622" s="282"/>
      <c r="T622" s="282"/>
      <c r="U622" s="282"/>
      <c r="V622" s="282"/>
      <c r="W622" s="61"/>
      <c r="X622" s="61"/>
      <c r="Y622" s="61"/>
      <c r="Z622" s="61"/>
    </row>
    <row r="623" ht="15.75" customHeight="1">
      <c r="A623" s="307"/>
      <c r="B623" s="307"/>
      <c r="C623" s="307"/>
      <c r="D623" s="307"/>
      <c r="E623" s="307"/>
      <c r="F623" s="307"/>
      <c r="G623" s="307"/>
      <c r="H623" s="307"/>
      <c r="I623" s="307"/>
      <c r="J623" s="307"/>
      <c r="K623" s="307"/>
      <c r="L623" s="282"/>
      <c r="M623" s="61"/>
      <c r="N623" s="61"/>
      <c r="O623" s="61"/>
      <c r="P623" s="61"/>
      <c r="Q623" s="282"/>
      <c r="R623" s="282"/>
      <c r="S623" s="282"/>
      <c r="T623" s="282"/>
      <c r="U623" s="282"/>
      <c r="V623" s="282"/>
      <c r="W623" s="61"/>
      <c r="X623" s="61"/>
      <c r="Y623" s="61"/>
      <c r="Z623" s="61"/>
    </row>
    <row r="624" ht="15.75" customHeight="1">
      <c r="A624" s="307"/>
      <c r="B624" s="307"/>
      <c r="C624" s="307"/>
      <c r="D624" s="307"/>
      <c r="E624" s="307"/>
      <c r="F624" s="307"/>
      <c r="G624" s="307"/>
      <c r="H624" s="307"/>
      <c r="I624" s="307"/>
      <c r="J624" s="307"/>
      <c r="K624" s="307"/>
      <c r="L624" s="282"/>
      <c r="M624" s="61"/>
      <c r="N624" s="61"/>
      <c r="O624" s="61"/>
      <c r="P624" s="61"/>
      <c r="Q624" s="282"/>
      <c r="R624" s="282"/>
      <c r="S624" s="282"/>
      <c r="T624" s="282"/>
      <c r="U624" s="282"/>
      <c r="V624" s="282"/>
      <c r="W624" s="61"/>
      <c r="X624" s="61"/>
      <c r="Y624" s="61"/>
      <c r="Z624" s="61"/>
    </row>
    <row r="625" ht="15.75" customHeight="1">
      <c r="A625" s="307"/>
      <c r="B625" s="307"/>
      <c r="C625" s="307"/>
      <c r="D625" s="307"/>
      <c r="E625" s="307"/>
      <c r="F625" s="307"/>
      <c r="G625" s="307"/>
      <c r="H625" s="307"/>
      <c r="I625" s="307"/>
      <c r="J625" s="307"/>
      <c r="K625" s="307"/>
      <c r="L625" s="282"/>
      <c r="M625" s="61"/>
      <c r="N625" s="61"/>
      <c r="O625" s="61"/>
      <c r="P625" s="61"/>
      <c r="Q625" s="282"/>
      <c r="R625" s="282"/>
      <c r="S625" s="282"/>
      <c r="T625" s="282"/>
      <c r="U625" s="282"/>
      <c r="V625" s="282"/>
      <c r="W625" s="61"/>
      <c r="X625" s="61"/>
      <c r="Y625" s="61"/>
      <c r="Z625" s="61"/>
    </row>
    <row r="626" ht="15.75" customHeight="1">
      <c r="A626" s="307"/>
      <c r="B626" s="307"/>
      <c r="C626" s="307"/>
      <c r="D626" s="307"/>
      <c r="E626" s="307"/>
      <c r="F626" s="307"/>
      <c r="G626" s="307"/>
      <c r="H626" s="307"/>
      <c r="I626" s="307"/>
      <c r="J626" s="307"/>
      <c r="K626" s="307"/>
      <c r="L626" s="282"/>
      <c r="M626" s="61"/>
      <c r="N626" s="61"/>
      <c r="O626" s="61"/>
      <c r="P626" s="61"/>
      <c r="Q626" s="282"/>
      <c r="R626" s="282"/>
      <c r="S626" s="282"/>
      <c r="T626" s="282"/>
      <c r="U626" s="282"/>
      <c r="V626" s="282"/>
      <c r="W626" s="61"/>
      <c r="X626" s="61"/>
      <c r="Y626" s="61"/>
      <c r="Z626" s="61"/>
    </row>
    <row r="627" ht="15.75" customHeight="1">
      <c r="A627" s="307"/>
      <c r="B627" s="307"/>
      <c r="C627" s="307"/>
      <c r="D627" s="307"/>
      <c r="E627" s="307"/>
      <c r="F627" s="307"/>
      <c r="G627" s="307"/>
      <c r="H627" s="307"/>
      <c r="I627" s="307"/>
      <c r="J627" s="307"/>
      <c r="K627" s="307"/>
      <c r="L627" s="282"/>
      <c r="M627" s="61"/>
      <c r="N627" s="61"/>
      <c r="O627" s="61"/>
      <c r="P627" s="61"/>
      <c r="Q627" s="282"/>
      <c r="R627" s="282"/>
      <c r="S627" s="282"/>
      <c r="T627" s="282"/>
      <c r="U627" s="282"/>
      <c r="V627" s="282"/>
      <c r="W627" s="61"/>
      <c r="X627" s="61"/>
      <c r="Y627" s="61"/>
      <c r="Z627" s="61"/>
    </row>
    <row r="628" ht="15.75" customHeight="1">
      <c r="A628" s="307"/>
      <c r="B628" s="307"/>
      <c r="C628" s="307"/>
      <c r="D628" s="307"/>
      <c r="E628" s="307"/>
      <c r="F628" s="307"/>
      <c r="G628" s="307"/>
      <c r="H628" s="307"/>
      <c r="I628" s="307"/>
      <c r="J628" s="307"/>
      <c r="K628" s="307"/>
      <c r="L628" s="282"/>
      <c r="M628" s="61"/>
      <c r="N628" s="61"/>
      <c r="O628" s="61"/>
      <c r="P628" s="61"/>
      <c r="Q628" s="282"/>
      <c r="R628" s="282"/>
      <c r="S628" s="282"/>
      <c r="T628" s="282"/>
      <c r="U628" s="282"/>
      <c r="V628" s="282"/>
      <c r="W628" s="61"/>
      <c r="X628" s="61"/>
      <c r="Y628" s="61"/>
      <c r="Z628" s="61"/>
    </row>
    <row r="629" ht="15.75" customHeight="1">
      <c r="A629" s="307"/>
      <c r="B629" s="307"/>
      <c r="C629" s="307"/>
      <c r="D629" s="307"/>
      <c r="E629" s="307"/>
      <c r="F629" s="307"/>
      <c r="G629" s="307"/>
      <c r="H629" s="307"/>
      <c r="I629" s="307"/>
      <c r="J629" s="307"/>
      <c r="K629" s="307"/>
      <c r="L629" s="282"/>
      <c r="M629" s="61"/>
      <c r="N629" s="61"/>
      <c r="O629" s="61"/>
      <c r="P629" s="61"/>
      <c r="Q629" s="282"/>
      <c r="R629" s="282"/>
      <c r="S629" s="282"/>
      <c r="T629" s="282"/>
      <c r="U629" s="282"/>
      <c r="V629" s="282"/>
      <c r="W629" s="61"/>
      <c r="X629" s="61"/>
      <c r="Y629" s="61"/>
      <c r="Z629" s="61"/>
    </row>
    <row r="630" ht="15.75" customHeight="1">
      <c r="A630" s="307"/>
      <c r="B630" s="307"/>
      <c r="C630" s="307"/>
      <c r="D630" s="307"/>
      <c r="E630" s="307"/>
      <c r="F630" s="307"/>
      <c r="G630" s="307"/>
      <c r="H630" s="307"/>
      <c r="I630" s="307"/>
      <c r="J630" s="307"/>
      <c r="K630" s="307"/>
      <c r="L630" s="282"/>
      <c r="M630" s="61"/>
      <c r="N630" s="61"/>
      <c r="O630" s="61"/>
      <c r="P630" s="61"/>
      <c r="Q630" s="282"/>
      <c r="R630" s="282"/>
      <c r="S630" s="282"/>
      <c r="T630" s="282"/>
      <c r="U630" s="282"/>
      <c r="V630" s="282"/>
      <c r="W630" s="61"/>
      <c r="X630" s="61"/>
      <c r="Y630" s="61"/>
      <c r="Z630" s="61"/>
    </row>
    <row r="631" ht="15.75" customHeight="1">
      <c r="A631" s="307"/>
      <c r="B631" s="307"/>
      <c r="C631" s="307"/>
      <c r="D631" s="307"/>
      <c r="E631" s="307"/>
      <c r="F631" s="307"/>
      <c r="G631" s="307"/>
      <c r="H631" s="307"/>
      <c r="I631" s="307"/>
      <c r="J631" s="307"/>
      <c r="K631" s="307"/>
      <c r="L631" s="282"/>
      <c r="M631" s="61"/>
      <c r="N631" s="61"/>
      <c r="O631" s="61"/>
      <c r="P631" s="61"/>
      <c r="Q631" s="282"/>
      <c r="R631" s="282"/>
      <c r="S631" s="282"/>
      <c r="T631" s="282"/>
      <c r="U631" s="282"/>
      <c r="V631" s="282"/>
      <c r="W631" s="61"/>
      <c r="X631" s="61"/>
      <c r="Y631" s="61"/>
      <c r="Z631" s="61"/>
    </row>
    <row r="632" ht="15.75" customHeight="1">
      <c r="A632" s="307"/>
      <c r="B632" s="307"/>
      <c r="C632" s="307"/>
      <c r="D632" s="307"/>
      <c r="E632" s="307"/>
      <c r="F632" s="307"/>
      <c r="G632" s="307"/>
      <c r="H632" s="307"/>
      <c r="I632" s="307"/>
      <c r="J632" s="307"/>
      <c r="K632" s="307"/>
      <c r="L632" s="282"/>
      <c r="M632" s="61"/>
      <c r="N632" s="61"/>
      <c r="O632" s="61"/>
      <c r="P632" s="61"/>
      <c r="Q632" s="282"/>
      <c r="R632" s="282"/>
      <c r="S632" s="282"/>
      <c r="T632" s="282"/>
      <c r="U632" s="282"/>
      <c r="V632" s="282"/>
      <c r="W632" s="61"/>
      <c r="X632" s="61"/>
      <c r="Y632" s="61"/>
      <c r="Z632" s="61"/>
    </row>
    <row r="633" ht="15.75" customHeight="1">
      <c r="A633" s="307"/>
      <c r="B633" s="307"/>
      <c r="C633" s="307"/>
      <c r="D633" s="307"/>
      <c r="E633" s="307"/>
      <c r="F633" s="307"/>
      <c r="G633" s="307"/>
      <c r="H633" s="307"/>
      <c r="I633" s="307"/>
      <c r="J633" s="307"/>
      <c r="K633" s="307"/>
      <c r="L633" s="282"/>
      <c r="M633" s="61"/>
      <c r="N633" s="61"/>
      <c r="O633" s="61"/>
      <c r="P633" s="61"/>
      <c r="Q633" s="282"/>
      <c r="R633" s="282"/>
      <c r="S633" s="282"/>
      <c r="T633" s="282"/>
      <c r="U633" s="282"/>
      <c r="V633" s="282"/>
      <c r="W633" s="61"/>
      <c r="X633" s="61"/>
      <c r="Y633" s="61"/>
      <c r="Z633" s="61"/>
    </row>
    <row r="634" ht="15.75" customHeight="1">
      <c r="A634" s="307"/>
      <c r="B634" s="307"/>
      <c r="C634" s="307"/>
      <c r="D634" s="307"/>
      <c r="E634" s="307"/>
      <c r="F634" s="307"/>
      <c r="G634" s="307"/>
      <c r="H634" s="307"/>
      <c r="I634" s="307"/>
      <c r="J634" s="307"/>
      <c r="K634" s="307"/>
      <c r="L634" s="282"/>
      <c r="M634" s="61"/>
      <c r="N634" s="61"/>
      <c r="O634" s="61"/>
      <c r="P634" s="61"/>
      <c r="Q634" s="282"/>
      <c r="R634" s="282"/>
      <c r="S634" s="282"/>
      <c r="T634" s="282"/>
      <c r="U634" s="282"/>
      <c r="V634" s="282"/>
      <c r="W634" s="61"/>
      <c r="X634" s="61"/>
      <c r="Y634" s="61"/>
      <c r="Z634" s="61"/>
    </row>
    <row r="635" ht="15.75" customHeight="1">
      <c r="A635" s="307"/>
      <c r="B635" s="307"/>
      <c r="C635" s="307"/>
      <c r="D635" s="307"/>
      <c r="E635" s="307"/>
      <c r="F635" s="307"/>
      <c r="G635" s="307"/>
      <c r="H635" s="307"/>
      <c r="I635" s="307"/>
      <c r="J635" s="307"/>
      <c r="K635" s="307"/>
      <c r="L635" s="282"/>
      <c r="M635" s="61"/>
      <c r="N635" s="61"/>
      <c r="O635" s="61"/>
      <c r="P635" s="61"/>
      <c r="Q635" s="282"/>
      <c r="R635" s="282"/>
      <c r="S635" s="282"/>
      <c r="T635" s="282"/>
      <c r="U635" s="282"/>
      <c r="V635" s="282"/>
      <c r="W635" s="61"/>
      <c r="X635" s="61"/>
      <c r="Y635" s="61"/>
      <c r="Z635" s="61"/>
    </row>
    <row r="636" ht="15.75" customHeight="1">
      <c r="A636" s="307"/>
      <c r="B636" s="307"/>
      <c r="C636" s="307"/>
      <c r="D636" s="307"/>
      <c r="E636" s="307"/>
      <c r="F636" s="307"/>
      <c r="G636" s="307"/>
      <c r="H636" s="307"/>
      <c r="I636" s="307"/>
      <c r="J636" s="307"/>
      <c r="K636" s="307"/>
      <c r="L636" s="282"/>
      <c r="M636" s="61"/>
      <c r="N636" s="61"/>
      <c r="O636" s="61"/>
      <c r="P636" s="61"/>
      <c r="Q636" s="282"/>
      <c r="R636" s="282"/>
      <c r="S636" s="282"/>
      <c r="T636" s="282"/>
      <c r="U636" s="282"/>
      <c r="V636" s="282"/>
      <c r="W636" s="61"/>
      <c r="X636" s="61"/>
      <c r="Y636" s="61"/>
      <c r="Z636" s="61"/>
    </row>
    <row r="637" ht="15.75" customHeight="1">
      <c r="A637" s="307"/>
      <c r="B637" s="307"/>
      <c r="C637" s="307"/>
      <c r="D637" s="307"/>
      <c r="E637" s="307"/>
      <c r="F637" s="307"/>
      <c r="G637" s="307"/>
      <c r="H637" s="307"/>
      <c r="I637" s="307"/>
      <c r="J637" s="307"/>
      <c r="K637" s="307"/>
      <c r="L637" s="282"/>
      <c r="M637" s="61"/>
      <c r="N637" s="61"/>
      <c r="O637" s="61"/>
      <c r="P637" s="61"/>
      <c r="Q637" s="282"/>
      <c r="R637" s="282"/>
      <c r="S637" s="282"/>
      <c r="T637" s="282"/>
      <c r="U637" s="282"/>
      <c r="V637" s="282"/>
      <c r="W637" s="61"/>
      <c r="X637" s="61"/>
      <c r="Y637" s="61"/>
      <c r="Z637" s="61"/>
    </row>
    <row r="638" ht="15.75" customHeight="1">
      <c r="A638" s="307"/>
      <c r="B638" s="307"/>
      <c r="C638" s="307"/>
      <c r="D638" s="307"/>
      <c r="E638" s="307"/>
      <c r="F638" s="307"/>
      <c r="G638" s="307"/>
      <c r="H638" s="307"/>
      <c r="I638" s="307"/>
      <c r="J638" s="307"/>
      <c r="K638" s="307"/>
      <c r="L638" s="282"/>
      <c r="M638" s="61"/>
      <c r="N638" s="61"/>
      <c r="O638" s="61"/>
      <c r="P638" s="61"/>
      <c r="Q638" s="282"/>
      <c r="R638" s="282"/>
      <c r="S638" s="282"/>
      <c r="T638" s="282"/>
      <c r="U638" s="282"/>
      <c r="V638" s="282"/>
      <c r="W638" s="61"/>
      <c r="X638" s="61"/>
      <c r="Y638" s="61"/>
      <c r="Z638" s="61"/>
    </row>
    <row r="639" ht="15.75" customHeight="1">
      <c r="A639" s="307"/>
      <c r="B639" s="307"/>
      <c r="C639" s="307"/>
      <c r="D639" s="307"/>
      <c r="E639" s="307"/>
      <c r="F639" s="307"/>
      <c r="G639" s="307"/>
      <c r="H639" s="307"/>
      <c r="I639" s="307"/>
      <c r="J639" s="307"/>
      <c r="K639" s="307"/>
      <c r="L639" s="282"/>
      <c r="M639" s="61"/>
      <c r="N639" s="61"/>
      <c r="O639" s="61"/>
      <c r="P639" s="61"/>
      <c r="Q639" s="282"/>
      <c r="R639" s="282"/>
      <c r="S639" s="282"/>
      <c r="T639" s="282"/>
      <c r="U639" s="282"/>
      <c r="V639" s="282"/>
      <c r="W639" s="61"/>
      <c r="X639" s="61"/>
      <c r="Y639" s="61"/>
      <c r="Z639" s="61"/>
    </row>
    <row r="640" ht="15.75" customHeight="1">
      <c r="A640" s="307"/>
      <c r="B640" s="307"/>
      <c r="C640" s="307"/>
      <c r="D640" s="307"/>
      <c r="E640" s="307"/>
      <c r="F640" s="307"/>
      <c r="G640" s="307"/>
      <c r="H640" s="307"/>
      <c r="I640" s="307"/>
      <c r="J640" s="307"/>
      <c r="K640" s="307"/>
      <c r="L640" s="282"/>
      <c r="M640" s="61"/>
      <c r="N640" s="61"/>
      <c r="O640" s="61"/>
      <c r="P640" s="61"/>
      <c r="Q640" s="282"/>
      <c r="R640" s="282"/>
      <c r="S640" s="282"/>
      <c r="T640" s="282"/>
      <c r="U640" s="282"/>
      <c r="V640" s="282"/>
      <c r="W640" s="61"/>
      <c r="X640" s="61"/>
      <c r="Y640" s="61"/>
      <c r="Z640" s="61"/>
    </row>
    <row r="641" ht="15.75" customHeight="1">
      <c r="A641" s="307"/>
      <c r="B641" s="307"/>
      <c r="C641" s="307"/>
      <c r="D641" s="307"/>
      <c r="E641" s="307"/>
      <c r="F641" s="307"/>
      <c r="G641" s="307"/>
      <c r="H641" s="307"/>
      <c r="I641" s="307"/>
      <c r="J641" s="307"/>
      <c r="K641" s="307"/>
      <c r="L641" s="282"/>
      <c r="M641" s="61"/>
      <c r="N641" s="61"/>
      <c r="O641" s="61"/>
      <c r="P641" s="61"/>
      <c r="Q641" s="282"/>
      <c r="R641" s="282"/>
      <c r="S641" s="282"/>
      <c r="T641" s="282"/>
      <c r="U641" s="282"/>
      <c r="V641" s="282"/>
      <c r="W641" s="61"/>
      <c r="X641" s="61"/>
      <c r="Y641" s="61"/>
      <c r="Z641" s="61"/>
    </row>
    <row r="642" ht="15.75" customHeight="1">
      <c r="A642" s="307"/>
      <c r="B642" s="307"/>
      <c r="C642" s="307"/>
      <c r="D642" s="307"/>
      <c r="E642" s="307"/>
      <c r="F642" s="307"/>
      <c r="G642" s="307"/>
      <c r="H642" s="307"/>
      <c r="I642" s="307"/>
      <c r="J642" s="307"/>
      <c r="K642" s="307"/>
      <c r="L642" s="282"/>
      <c r="M642" s="61"/>
      <c r="N642" s="61"/>
      <c r="O642" s="61"/>
      <c r="P642" s="61"/>
      <c r="Q642" s="282"/>
      <c r="R642" s="282"/>
      <c r="S642" s="282"/>
      <c r="T642" s="282"/>
      <c r="U642" s="282"/>
      <c r="V642" s="282"/>
      <c r="W642" s="61"/>
      <c r="X642" s="61"/>
      <c r="Y642" s="61"/>
      <c r="Z642" s="61"/>
    </row>
    <row r="643" ht="15.75" customHeight="1">
      <c r="A643" s="307"/>
      <c r="B643" s="307"/>
      <c r="C643" s="307"/>
      <c r="D643" s="307"/>
      <c r="E643" s="307"/>
      <c r="F643" s="307"/>
      <c r="G643" s="307"/>
      <c r="H643" s="307"/>
      <c r="I643" s="307"/>
      <c r="J643" s="307"/>
      <c r="K643" s="307"/>
      <c r="L643" s="282"/>
      <c r="M643" s="61"/>
      <c r="N643" s="61"/>
      <c r="O643" s="61"/>
      <c r="P643" s="61"/>
      <c r="Q643" s="282"/>
      <c r="R643" s="282"/>
      <c r="S643" s="282"/>
      <c r="T643" s="282"/>
      <c r="U643" s="282"/>
      <c r="V643" s="282"/>
      <c r="W643" s="61"/>
      <c r="X643" s="61"/>
      <c r="Y643" s="61"/>
      <c r="Z643" s="61"/>
    </row>
    <row r="644" ht="15.75" customHeight="1">
      <c r="A644" s="307"/>
      <c r="B644" s="307"/>
      <c r="C644" s="307"/>
      <c r="D644" s="307"/>
      <c r="E644" s="307"/>
      <c r="F644" s="307"/>
      <c r="G644" s="307"/>
      <c r="H644" s="307"/>
      <c r="I644" s="307"/>
      <c r="J644" s="307"/>
      <c r="K644" s="307"/>
      <c r="L644" s="282"/>
      <c r="M644" s="61"/>
      <c r="N644" s="61"/>
      <c r="O644" s="61"/>
      <c r="P644" s="61"/>
      <c r="Q644" s="282"/>
      <c r="R644" s="282"/>
      <c r="S644" s="282"/>
      <c r="T644" s="282"/>
      <c r="U644" s="282"/>
      <c r="V644" s="282"/>
      <c r="W644" s="61"/>
      <c r="X644" s="61"/>
      <c r="Y644" s="61"/>
      <c r="Z644" s="61"/>
    </row>
    <row r="645" ht="15.75" customHeight="1">
      <c r="A645" s="307"/>
      <c r="B645" s="307"/>
      <c r="C645" s="307"/>
      <c r="D645" s="307"/>
      <c r="E645" s="307"/>
      <c r="F645" s="307"/>
      <c r="G645" s="307"/>
      <c r="H645" s="307"/>
      <c r="I645" s="307"/>
      <c r="J645" s="307"/>
      <c r="K645" s="307"/>
      <c r="L645" s="282"/>
      <c r="M645" s="61"/>
      <c r="N645" s="61"/>
      <c r="O645" s="61"/>
      <c r="P645" s="61"/>
      <c r="Q645" s="282"/>
      <c r="R645" s="282"/>
      <c r="S645" s="282"/>
      <c r="T645" s="282"/>
      <c r="U645" s="282"/>
      <c r="V645" s="282"/>
      <c r="W645" s="61"/>
      <c r="X645" s="61"/>
      <c r="Y645" s="61"/>
      <c r="Z645" s="61"/>
    </row>
    <row r="646" ht="15.75" customHeight="1">
      <c r="A646" s="307"/>
      <c r="B646" s="307"/>
      <c r="C646" s="307"/>
      <c r="D646" s="307"/>
      <c r="E646" s="307"/>
      <c r="F646" s="307"/>
      <c r="G646" s="307"/>
      <c r="H646" s="307"/>
      <c r="I646" s="307"/>
      <c r="J646" s="307"/>
      <c r="K646" s="307"/>
      <c r="L646" s="282"/>
      <c r="M646" s="61"/>
      <c r="N646" s="61"/>
      <c r="O646" s="61"/>
      <c r="P646" s="61"/>
      <c r="Q646" s="282"/>
      <c r="R646" s="282"/>
      <c r="S646" s="282"/>
      <c r="T646" s="282"/>
      <c r="U646" s="282"/>
      <c r="V646" s="282"/>
      <c r="W646" s="61"/>
      <c r="X646" s="61"/>
      <c r="Y646" s="61"/>
      <c r="Z646" s="61"/>
    </row>
    <row r="647" ht="15.75" customHeight="1">
      <c r="A647" s="307"/>
      <c r="B647" s="307"/>
      <c r="C647" s="307"/>
      <c r="D647" s="307"/>
      <c r="E647" s="307"/>
      <c r="F647" s="307"/>
      <c r="G647" s="307"/>
      <c r="H647" s="307"/>
      <c r="I647" s="307"/>
      <c r="J647" s="307"/>
      <c r="K647" s="307"/>
      <c r="L647" s="282"/>
      <c r="M647" s="61"/>
      <c r="N647" s="61"/>
      <c r="O647" s="61"/>
      <c r="P647" s="61"/>
      <c r="Q647" s="282"/>
      <c r="R647" s="282"/>
      <c r="S647" s="282"/>
      <c r="T647" s="282"/>
      <c r="U647" s="282"/>
      <c r="V647" s="282"/>
      <c r="W647" s="61"/>
      <c r="X647" s="61"/>
      <c r="Y647" s="61"/>
      <c r="Z647" s="61"/>
    </row>
    <row r="648" ht="15.75" customHeight="1">
      <c r="A648" s="307"/>
      <c r="B648" s="307"/>
      <c r="C648" s="307"/>
      <c r="D648" s="307"/>
      <c r="E648" s="307"/>
      <c r="F648" s="307"/>
      <c r="G648" s="307"/>
      <c r="H648" s="307"/>
      <c r="I648" s="307"/>
      <c r="J648" s="307"/>
      <c r="K648" s="307"/>
      <c r="L648" s="282"/>
      <c r="M648" s="61"/>
      <c r="N648" s="61"/>
      <c r="O648" s="61"/>
      <c r="P648" s="61"/>
      <c r="Q648" s="282"/>
      <c r="R648" s="282"/>
      <c r="S648" s="282"/>
      <c r="T648" s="282"/>
      <c r="U648" s="282"/>
      <c r="V648" s="282"/>
      <c r="W648" s="61"/>
      <c r="X648" s="61"/>
      <c r="Y648" s="61"/>
      <c r="Z648" s="61"/>
    </row>
    <row r="649" ht="15.75" customHeight="1">
      <c r="A649" s="307"/>
      <c r="B649" s="307"/>
      <c r="C649" s="307"/>
      <c r="D649" s="307"/>
      <c r="E649" s="307"/>
      <c r="F649" s="307"/>
      <c r="G649" s="307"/>
      <c r="H649" s="307"/>
      <c r="I649" s="307"/>
      <c r="J649" s="307"/>
      <c r="K649" s="307"/>
      <c r="L649" s="282"/>
      <c r="M649" s="61"/>
      <c r="N649" s="61"/>
      <c r="O649" s="61"/>
      <c r="P649" s="61"/>
      <c r="Q649" s="282"/>
      <c r="R649" s="282"/>
      <c r="S649" s="282"/>
      <c r="T649" s="282"/>
      <c r="U649" s="282"/>
      <c r="V649" s="282"/>
      <c r="W649" s="61"/>
      <c r="X649" s="61"/>
      <c r="Y649" s="61"/>
      <c r="Z649" s="61"/>
    </row>
    <row r="650" ht="15.75" customHeight="1">
      <c r="A650" s="307"/>
      <c r="B650" s="307"/>
      <c r="C650" s="307"/>
      <c r="D650" s="307"/>
      <c r="E650" s="307"/>
      <c r="F650" s="307"/>
      <c r="G650" s="307"/>
      <c r="H650" s="307"/>
      <c r="I650" s="307"/>
      <c r="J650" s="307"/>
      <c r="K650" s="307"/>
      <c r="L650" s="282"/>
      <c r="M650" s="61"/>
      <c r="N650" s="61"/>
      <c r="O650" s="61"/>
      <c r="P650" s="61"/>
      <c r="Q650" s="282"/>
      <c r="R650" s="282"/>
      <c r="S650" s="282"/>
      <c r="T650" s="282"/>
      <c r="U650" s="282"/>
      <c r="V650" s="282"/>
      <c r="W650" s="61"/>
      <c r="X650" s="61"/>
      <c r="Y650" s="61"/>
      <c r="Z650" s="61"/>
    </row>
    <row r="651" ht="15.75" customHeight="1">
      <c r="A651" s="307"/>
      <c r="B651" s="307"/>
      <c r="C651" s="307"/>
      <c r="D651" s="307"/>
      <c r="E651" s="307"/>
      <c r="F651" s="307"/>
      <c r="G651" s="307"/>
      <c r="H651" s="307"/>
      <c r="I651" s="307"/>
      <c r="J651" s="307"/>
      <c r="K651" s="307"/>
      <c r="L651" s="282"/>
      <c r="M651" s="61"/>
      <c r="N651" s="61"/>
      <c r="O651" s="61"/>
      <c r="P651" s="61"/>
      <c r="Q651" s="282"/>
      <c r="R651" s="282"/>
      <c r="S651" s="282"/>
      <c r="T651" s="282"/>
      <c r="U651" s="282"/>
      <c r="V651" s="282"/>
      <c r="W651" s="61"/>
      <c r="X651" s="61"/>
      <c r="Y651" s="61"/>
      <c r="Z651" s="61"/>
    </row>
    <row r="652" ht="15.75" customHeight="1">
      <c r="A652" s="307"/>
      <c r="B652" s="307"/>
      <c r="C652" s="307"/>
      <c r="D652" s="307"/>
      <c r="E652" s="307"/>
      <c r="F652" s="307"/>
      <c r="G652" s="307"/>
      <c r="H652" s="307"/>
      <c r="I652" s="307"/>
      <c r="J652" s="307"/>
      <c r="K652" s="307"/>
      <c r="L652" s="282"/>
      <c r="M652" s="61"/>
      <c r="N652" s="61"/>
      <c r="O652" s="61"/>
      <c r="P652" s="61"/>
      <c r="Q652" s="282"/>
      <c r="R652" s="282"/>
      <c r="S652" s="282"/>
      <c r="T652" s="282"/>
      <c r="U652" s="282"/>
      <c r="V652" s="282"/>
      <c r="W652" s="61"/>
      <c r="X652" s="61"/>
      <c r="Y652" s="61"/>
      <c r="Z652" s="61"/>
    </row>
    <row r="653" ht="15.75" customHeight="1">
      <c r="A653" s="307"/>
      <c r="B653" s="307"/>
      <c r="C653" s="307"/>
      <c r="D653" s="307"/>
      <c r="E653" s="307"/>
      <c r="F653" s="307"/>
      <c r="G653" s="307"/>
      <c r="H653" s="307"/>
      <c r="I653" s="307"/>
      <c r="J653" s="307"/>
      <c r="K653" s="307"/>
      <c r="L653" s="282"/>
      <c r="M653" s="61"/>
      <c r="N653" s="61"/>
      <c r="O653" s="61"/>
      <c r="P653" s="61"/>
      <c r="Q653" s="282"/>
      <c r="R653" s="282"/>
      <c r="S653" s="282"/>
      <c r="T653" s="282"/>
      <c r="U653" s="282"/>
      <c r="V653" s="282"/>
      <c r="W653" s="61"/>
      <c r="X653" s="61"/>
      <c r="Y653" s="61"/>
      <c r="Z653" s="61"/>
    </row>
    <row r="654" ht="15.75" customHeight="1">
      <c r="A654" s="307"/>
      <c r="B654" s="307"/>
      <c r="C654" s="307"/>
      <c r="D654" s="307"/>
      <c r="E654" s="307"/>
      <c r="F654" s="307"/>
      <c r="G654" s="307"/>
      <c r="H654" s="307"/>
      <c r="I654" s="307"/>
      <c r="J654" s="307"/>
      <c r="K654" s="307"/>
      <c r="L654" s="282"/>
      <c r="M654" s="61"/>
      <c r="N654" s="61"/>
      <c r="O654" s="61"/>
      <c r="P654" s="61"/>
      <c r="Q654" s="282"/>
      <c r="R654" s="282"/>
      <c r="S654" s="282"/>
      <c r="T654" s="282"/>
      <c r="U654" s="282"/>
      <c r="V654" s="282"/>
      <c r="W654" s="61"/>
      <c r="X654" s="61"/>
      <c r="Y654" s="61"/>
      <c r="Z654" s="61"/>
    </row>
    <row r="655" ht="15.75" customHeight="1">
      <c r="A655" s="307"/>
      <c r="B655" s="307"/>
      <c r="C655" s="307"/>
      <c r="D655" s="307"/>
      <c r="E655" s="307"/>
      <c r="F655" s="307"/>
      <c r="G655" s="307"/>
      <c r="H655" s="307"/>
      <c r="I655" s="307"/>
      <c r="J655" s="307"/>
      <c r="K655" s="307"/>
      <c r="L655" s="282"/>
      <c r="M655" s="61"/>
      <c r="N655" s="61"/>
      <c r="O655" s="61"/>
      <c r="P655" s="61"/>
      <c r="Q655" s="282"/>
      <c r="R655" s="282"/>
      <c r="S655" s="282"/>
      <c r="T655" s="282"/>
      <c r="U655" s="282"/>
      <c r="V655" s="282"/>
      <c r="W655" s="61"/>
      <c r="X655" s="61"/>
      <c r="Y655" s="61"/>
      <c r="Z655" s="61"/>
    </row>
    <row r="656" ht="15.75" customHeight="1">
      <c r="A656" s="307"/>
      <c r="B656" s="307"/>
      <c r="C656" s="307"/>
      <c r="D656" s="307"/>
      <c r="E656" s="307"/>
      <c r="F656" s="307"/>
      <c r="G656" s="307"/>
      <c r="H656" s="307"/>
      <c r="I656" s="307"/>
      <c r="J656" s="307"/>
      <c r="K656" s="307"/>
      <c r="L656" s="282"/>
      <c r="M656" s="61"/>
      <c r="N656" s="61"/>
      <c r="O656" s="61"/>
      <c r="P656" s="61"/>
      <c r="Q656" s="282"/>
      <c r="R656" s="282"/>
      <c r="S656" s="282"/>
      <c r="T656" s="282"/>
      <c r="U656" s="282"/>
      <c r="V656" s="282"/>
      <c r="W656" s="61"/>
      <c r="X656" s="61"/>
      <c r="Y656" s="61"/>
      <c r="Z656" s="61"/>
    </row>
    <row r="657" ht="15.75" customHeight="1">
      <c r="A657" s="307"/>
      <c r="B657" s="307"/>
      <c r="C657" s="307"/>
      <c r="D657" s="307"/>
      <c r="E657" s="307"/>
      <c r="F657" s="307"/>
      <c r="G657" s="307"/>
      <c r="H657" s="307"/>
      <c r="I657" s="307"/>
      <c r="J657" s="307"/>
      <c r="K657" s="307"/>
      <c r="L657" s="282"/>
      <c r="M657" s="61"/>
      <c r="N657" s="61"/>
      <c r="O657" s="61"/>
      <c r="P657" s="61"/>
      <c r="Q657" s="282"/>
      <c r="R657" s="282"/>
      <c r="S657" s="282"/>
      <c r="T657" s="282"/>
      <c r="U657" s="282"/>
      <c r="V657" s="282"/>
      <c r="W657" s="61"/>
      <c r="X657" s="61"/>
      <c r="Y657" s="61"/>
      <c r="Z657" s="61"/>
    </row>
    <row r="658" ht="15.75" customHeight="1">
      <c r="A658" s="307"/>
      <c r="B658" s="307"/>
      <c r="C658" s="307"/>
      <c r="D658" s="307"/>
      <c r="E658" s="307"/>
      <c r="F658" s="307"/>
      <c r="G658" s="307"/>
      <c r="H658" s="307"/>
      <c r="I658" s="307"/>
      <c r="J658" s="307"/>
      <c r="K658" s="307"/>
      <c r="L658" s="282"/>
      <c r="M658" s="61"/>
      <c r="N658" s="61"/>
      <c r="O658" s="61"/>
      <c r="P658" s="61"/>
      <c r="Q658" s="282"/>
      <c r="R658" s="282"/>
      <c r="S658" s="282"/>
      <c r="T658" s="282"/>
      <c r="U658" s="282"/>
      <c r="V658" s="282"/>
      <c r="W658" s="61"/>
      <c r="X658" s="61"/>
      <c r="Y658" s="61"/>
      <c r="Z658" s="61"/>
    </row>
    <row r="659" ht="15.75" customHeight="1">
      <c r="A659" s="307"/>
      <c r="B659" s="307"/>
      <c r="C659" s="307"/>
      <c r="D659" s="307"/>
      <c r="E659" s="307"/>
      <c r="F659" s="307"/>
      <c r="G659" s="307"/>
      <c r="H659" s="307"/>
      <c r="I659" s="307"/>
      <c r="J659" s="307"/>
      <c r="K659" s="307"/>
      <c r="L659" s="282"/>
      <c r="M659" s="61"/>
      <c r="N659" s="61"/>
      <c r="O659" s="61"/>
      <c r="P659" s="61"/>
      <c r="Q659" s="282"/>
      <c r="R659" s="282"/>
      <c r="S659" s="282"/>
      <c r="T659" s="282"/>
      <c r="U659" s="282"/>
      <c r="V659" s="282"/>
      <c r="W659" s="61"/>
      <c r="X659" s="61"/>
      <c r="Y659" s="61"/>
      <c r="Z659" s="61"/>
    </row>
    <row r="660" ht="15.75" customHeight="1">
      <c r="A660" s="307"/>
      <c r="B660" s="307"/>
      <c r="C660" s="307"/>
      <c r="D660" s="307"/>
      <c r="E660" s="307"/>
      <c r="F660" s="307"/>
      <c r="G660" s="307"/>
      <c r="H660" s="307"/>
      <c r="I660" s="307"/>
      <c r="J660" s="307"/>
      <c r="K660" s="307"/>
      <c r="L660" s="282"/>
      <c r="M660" s="61"/>
      <c r="N660" s="61"/>
      <c r="O660" s="61"/>
      <c r="P660" s="61"/>
      <c r="Q660" s="282"/>
      <c r="R660" s="282"/>
      <c r="S660" s="282"/>
      <c r="T660" s="282"/>
      <c r="U660" s="282"/>
      <c r="V660" s="282"/>
      <c r="W660" s="61"/>
      <c r="X660" s="61"/>
      <c r="Y660" s="61"/>
      <c r="Z660" s="61"/>
    </row>
    <row r="661" ht="15.75" customHeight="1">
      <c r="A661" s="307"/>
      <c r="B661" s="307"/>
      <c r="C661" s="307"/>
      <c r="D661" s="307"/>
      <c r="E661" s="307"/>
      <c r="F661" s="307"/>
      <c r="G661" s="307"/>
      <c r="H661" s="307"/>
      <c r="I661" s="307"/>
      <c r="J661" s="307"/>
      <c r="K661" s="307"/>
      <c r="L661" s="282"/>
      <c r="M661" s="61"/>
      <c r="N661" s="61"/>
      <c r="O661" s="61"/>
      <c r="P661" s="61"/>
      <c r="Q661" s="282"/>
      <c r="R661" s="282"/>
      <c r="S661" s="282"/>
      <c r="T661" s="282"/>
      <c r="U661" s="282"/>
      <c r="V661" s="282"/>
      <c r="W661" s="61"/>
      <c r="X661" s="61"/>
      <c r="Y661" s="61"/>
      <c r="Z661" s="61"/>
    </row>
    <row r="662" ht="15.75" customHeight="1">
      <c r="A662" s="307"/>
      <c r="B662" s="307"/>
      <c r="C662" s="307"/>
      <c r="D662" s="307"/>
      <c r="E662" s="307"/>
      <c r="F662" s="307"/>
      <c r="G662" s="307"/>
      <c r="H662" s="307"/>
      <c r="I662" s="307"/>
      <c r="J662" s="307"/>
      <c r="K662" s="307"/>
      <c r="L662" s="282"/>
      <c r="M662" s="61"/>
      <c r="N662" s="61"/>
      <c r="O662" s="61"/>
      <c r="P662" s="61"/>
      <c r="Q662" s="282"/>
      <c r="R662" s="282"/>
      <c r="S662" s="282"/>
      <c r="T662" s="282"/>
      <c r="U662" s="282"/>
      <c r="V662" s="282"/>
      <c r="W662" s="61"/>
      <c r="X662" s="61"/>
      <c r="Y662" s="61"/>
      <c r="Z662" s="61"/>
    </row>
    <row r="663" ht="15.75" customHeight="1">
      <c r="A663" s="307"/>
      <c r="B663" s="307"/>
      <c r="C663" s="307"/>
      <c r="D663" s="307"/>
      <c r="E663" s="307"/>
      <c r="F663" s="307"/>
      <c r="G663" s="307"/>
      <c r="H663" s="307"/>
      <c r="I663" s="307"/>
      <c r="J663" s="307"/>
      <c r="K663" s="307"/>
      <c r="L663" s="282"/>
      <c r="M663" s="61"/>
      <c r="N663" s="61"/>
      <c r="O663" s="61"/>
      <c r="P663" s="61"/>
      <c r="Q663" s="282"/>
      <c r="R663" s="282"/>
      <c r="S663" s="282"/>
      <c r="T663" s="282"/>
      <c r="U663" s="282"/>
      <c r="V663" s="282"/>
      <c r="W663" s="61"/>
      <c r="X663" s="61"/>
      <c r="Y663" s="61"/>
      <c r="Z663" s="61"/>
    </row>
    <row r="664" ht="15.75" customHeight="1">
      <c r="A664" s="307"/>
      <c r="B664" s="307"/>
      <c r="C664" s="307"/>
      <c r="D664" s="307"/>
      <c r="E664" s="307"/>
      <c r="F664" s="307"/>
      <c r="G664" s="307"/>
      <c r="H664" s="307"/>
      <c r="I664" s="307"/>
      <c r="J664" s="307"/>
      <c r="K664" s="307"/>
      <c r="L664" s="282"/>
      <c r="M664" s="61"/>
      <c r="N664" s="61"/>
      <c r="O664" s="61"/>
      <c r="P664" s="61"/>
      <c r="Q664" s="282"/>
      <c r="R664" s="282"/>
      <c r="S664" s="282"/>
      <c r="T664" s="282"/>
      <c r="U664" s="282"/>
      <c r="V664" s="282"/>
      <c r="W664" s="61"/>
      <c r="X664" s="61"/>
      <c r="Y664" s="61"/>
      <c r="Z664" s="61"/>
    </row>
    <row r="665" ht="15.75" customHeight="1">
      <c r="A665" s="307"/>
      <c r="B665" s="307"/>
      <c r="C665" s="307"/>
      <c r="D665" s="307"/>
      <c r="E665" s="307"/>
      <c r="F665" s="307"/>
      <c r="G665" s="307"/>
      <c r="H665" s="307"/>
      <c r="I665" s="307"/>
      <c r="J665" s="307"/>
      <c r="K665" s="307"/>
      <c r="L665" s="282"/>
      <c r="M665" s="61"/>
      <c r="N665" s="61"/>
      <c r="O665" s="61"/>
      <c r="P665" s="61"/>
      <c r="Q665" s="282"/>
      <c r="R665" s="282"/>
      <c r="S665" s="282"/>
      <c r="T665" s="282"/>
      <c r="U665" s="282"/>
      <c r="V665" s="282"/>
      <c r="W665" s="61"/>
      <c r="X665" s="61"/>
      <c r="Y665" s="61"/>
      <c r="Z665" s="61"/>
    </row>
    <row r="666" ht="15.75" customHeight="1">
      <c r="A666" s="307"/>
      <c r="B666" s="307"/>
      <c r="C666" s="307"/>
      <c r="D666" s="307"/>
      <c r="E666" s="307"/>
      <c r="F666" s="307"/>
      <c r="G666" s="307"/>
      <c r="H666" s="307"/>
      <c r="I666" s="307"/>
      <c r="J666" s="307"/>
      <c r="K666" s="307"/>
      <c r="L666" s="282"/>
      <c r="M666" s="61"/>
      <c r="N666" s="61"/>
      <c r="O666" s="61"/>
      <c r="P666" s="61"/>
      <c r="Q666" s="282"/>
      <c r="R666" s="282"/>
      <c r="S666" s="282"/>
      <c r="T666" s="282"/>
      <c r="U666" s="282"/>
      <c r="V666" s="282"/>
      <c r="W666" s="61"/>
      <c r="X666" s="61"/>
      <c r="Y666" s="61"/>
      <c r="Z666" s="61"/>
    </row>
    <row r="667" ht="15.75" customHeight="1">
      <c r="A667" s="307"/>
      <c r="B667" s="307"/>
      <c r="C667" s="307"/>
      <c r="D667" s="307"/>
      <c r="E667" s="307"/>
      <c r="F667" s="307"/>
      <c r="G667" s="307"/>
      <c r="H667" s="307"/>
      <c r="I667" s="307"/>
      <c r="J667" s="307"/>
      <c r="K667" s="307"/>
      <c r="L667" s="282"/>
      <c r="M667" s="61"/>
      <c r="N667" s="61"/>
      <c r="O667" s="61"/>
      <c r="P667" s="61"/>
      <c r="Q667" s="282"/>
      <c r="R667" s="282"/>
      <c r="S667" s="282"/>
      <c r="T667" s="282"/>
      <c r="U667" s="282"/>
      <c r="V667" s="282"/>
      <c r="W667" s="61"/>
      <c r="X667" s="61"/>
      <c r="Y667" s="61"/>
      <c r="Z667" s="61"/>
    </row>
    <row r="668" ht="15.75" customHeight="1">
      <c r="A668" s="307"/>
      <c r="B668" s="307"/>
      <c r="C668" s="307"/>
      <c r="D668" s="307"/>
      <c r="E668" s="307"/>
      <c r="F668" s="307"/>
      <c r="G668" s="307"/>
      <c r="H668" s="307"/>
      <c r="I668" s="307"/>
      <c r="J668" s="307"/>
      <c r="K668" s="307"/>
      <c r="L668" s="282"/>
      <c r="M668" s="61"/>
      <c r="N668" s="61"/>
      <c r="O668" s="61"/>
      <c r="P668" s="61"/>
      <c r="Q668" s="282"/>
      <c r="R668" s="282"/>
      <c r="S668" s="282"/>
      <c r="T668" s="282"/>
      <c r="U668" s="282"/>
      <c r="V668" s="282"/>
      <c r="W668" s="61"/>
      <c r="X668" s="61"/>
      <c r="Y668" s="61"/>
      <c r="Z668" s="61"/>
    </row>
    <row r="669" ht="15.75" customHeight="1">
      <c r="A669" s="307"/>
      <c r="B669" s="307"/>
      <c r="C669" s="307"/>
      <c r="D669" s="307"/>
      <c r="E669" s="307"/>
      <c r="F669" s="307"/>
      <c r="G669" s="307"/>
      <c r="H669" s="307"/>
      <c r="I669" s="307"/>
      <c r="J669" s="307"/>
      <c r="K669" s="307"/>
      <c r="L669" s="282"/>
      <c r="M669" s="61"/>
      <c r="N669" s="61"/>
      <c r="O669" s="61"/>
      <c r="P669" s="61"/>
      <c r="Q669" s="282"/>
      <c r="R669" s="282"/>
      <c r="S669" s="282"/>
      <c r="T669" s="282"/>
      <c r="U669" s="282"/>
      <c r="V669" s="282"/>
      <c r="W669" s="61"/>
      <c r="X669" s="61"/>
      <c r="Y669" s="61"/>
      <c r="Z669" s="61"/>
    </row>
    <row r="670" ht="15.75" customHeight="1">
      <c r="A670" s="307"/>
      <c r="B670" s="307"/>
      <c r="C670" s="307"/>
      <c r="D670" s="307"/>
      <c r="E670" s="307"/>
      <c r="F670" s="307"/>
      <c r="G670" s="307"/>
      <c r="H670" s="307"/>
      <c r="I670" s="307"/>
      <c r="J670" s="307"/>
      <c r="K670" s="307"/>
      <c r="L670" s="282"/>
      <c r="M670" s="61"/>
      <c r="N670" s="61"/>
      <c r="O670" s="61"/>
      <c r="P670" s="61"/>
      <c r="Q670" s="282"/>
      <c r="R670" s="282"/>
      <c r="S670" s="282"/>
      <c r="T670" s="282"/>
      <c r="U670" s="282"/>
      <c r="V670" s="282"/>
      <c r="W670" s="61"/>
      <c r="X670" s="61"/>
      <c r="Y670" s="61"/>
      <c r="Z670" s="61"/>
    </row>
    <row r="671" ht="15.75" customHeight="1">
      <c r="A671" s="307"/>
      <c r="B671" s="307"/>
      <c r="C671" s="307"/>
      <c r="D671" s="307"/>
      <c r="E671" s="307"/>
      <c r="F671" s="307"/>
      <c r="G671" s="307"/>
      <c r="H671" s="307"/>
      <c r="I671" s="307"/>
      <c r="J671" s="307"/>
      <c r="K671" s="307"/>
      <c r="L671" s="282"/>
      <c r="M671" s="61"/>
      <c r="N671" s="61"/>
      <c r="O671" s="61"/>
      <c r="P671" s="61"/>
      <c r="Q671" s="282"/>
      <c r="R671" s="282"/>
      <c r="S671" s="282"/>
      <c r="T671" s="282"/>
      <c r="U671" s="282"/>
      <c r="V671" s="282"/>
      <c r="W671" s="61"/>
      <c r="X671" s="61"/>
      <c r="Y671" s="61"/>
      <c r="Z671" s="61"/>
    </row>
    <row r="672" ht="15.75" customHeight="1">
      <c r="A672" s="307"/>
      <c r="B672" s="307"/>
      <c r="C672" s="307"/>
      <c r="D672" s="307"/>
      <c r="E672" s="307"/>
      <c r="F672" s="307"/>
      <c r="G672" s="307"/>
      <c r="H672" s="307"/>
      <c r="I672" s="307"/>
      <c r="J672" s="307"/>
      <c r="K672" s="307"/>
      <c r="L672" s="282"/>
      <c r="M672" s="61"/>
      <c r="N672" s="61"/>
      <c r="O672" s="61"/>
      <c r="P672" s="61"/>
      <c r="Q672" s="282"/>
      <c r="R672" s="282"/>
      <c r="S672" s="282"/>
      <c r="T672" s="282"/>
      <c r="U672" s="282"/>
      <c r="V672" s="282"/>
      <c r="W672" s="61"/>
      <c r="X672" s="61"/>
      <c r="Y672" s="61"/>
      <c r="Z672" s="61"/>
    </row>
    <row r="673" ht="15.75" customHeight="1">
      <c r="A673" s="307"/>
      <c r="B673" s="307"/>
      <c r="C673" s="307"/>
      <c r="D673" s="307"/>
      <c r="E673" s="307"/>
      <c r="F673" s="307"/>
      <c r="G673" s="307"/>
      <c r="H673" s="307"/>
      <c r="I673" s="307"/>
      <c r="J673" s="307"/>
      <c r="K673" s="307"/>
      <c r="L673" s="282"/>
      <c r="M673" s="61"/>
      <c r="N673" s="61"/>
      <c r="O673" s="61"/>
      <c r="P673" s="61"/>
      <c r="Q673" s="282"/>
      <c r="R673" s="282"/>
      <c r="S673" s="282"/>
      <c r="T673" s="282"/>
      <c r="U673" s="282"/>
      <c r="V673" s="282"/>
      <c r="W673" s="61"/>
      <c r="X673" s="61"/>
      <c r="Y673" s="61"/>
      <c r="Z673" s="61"/>
    </row>
    <row r="674" ht="15.75" customHeight="1">
      <c r="A674" s="307"/>
      <c r="B674" s="307"/>
      <c r="C674" s="307"/>
      <c r="D674" s="307"/>
      <c r="E674" s="307"/>
      <c r="F674" s="307"/>
      <c r="G674" s="307"/>
      <c r="H674" s="307"/>
      <c r="I674" s="307"/>
      <c r="J674" s="307"/>
      <c r="K674" s="307"/>
      <c r="L674" s="282"/>
      <c r="M674" s="61"/>
      <c r="N674" s="61"/>
      <c r="O674" s="61"/>
      <c r="P674" s="61"/>
      <c r="Q674" s="282"/>
      <c r="R674" s="282"/>
      <c r="S674" s="282"/>
      <c r="T674" s="282"/>
      <c r="U674" s="282"/>
      <c r="V674" s="282"/>
      <c r="W674" s="61"/>
      <c r="X674" s="61"/>
      <c r="Y674" s="61"/>
      <c r="Z674" s="61"/>
    </row>
    <row r="675" ht="15.75" customHeight="1">
      <c r="A675" s="307"/>
      <c r="B675" s="307"/>
      <c r="C675" s="307"/>
      <c r="D675" s="307"/>
      <c r="E675" s="307"/>
      <c r="F675" s="307"/>
      <c r="G675" s="307"/>
      <c r="H675" s="307"/>
      <c r="I675" s="307"/>
      <c r="J675" s="307"/>
      <c r="K675" s="307"/>
      <c r="L675" s="282"/>
      <c r="M675" s="61"/>
      <c r="N675" s="61"/>
      <c r="O675" s="61"/>
      <c r="P675" s="61"/>
      <c r="Q675" s="282"/>
      <c r="R675" s="282"/>
      <c r="S675" s="282"/>
      <c r="T675" s="282"/>
      <c r="U675" s="282"/>
      <c r="V675" s="282"/>
      <c r="W675" s="61"/>
      <c r="X675" s="61"/>
      <c r="Y675" s="61"/>
      <c r="Z675" s="61"/>
    </row>
    <row r="676" ht="15.75" customHeight="1">
      <c r="A676" s="307"/>
      <c r="B676" s="307"/>
      <c r="C676" s="307"/>
      <c r="D676" s="307"/>
      <c r="E676" s="307"/>
      <c r="F676" s="307"/>
      <c r="G676" s="307"/>
      <c r="H676" s="307"/>
      <c r="I676" s="307"/>
      <c r="J676" s="307"/>
      <c r="K676" s="307"/>
      <c r="L676" s="282"/>
      <c r="M676" s="61"/>
      <c r="N676" s="61"/>
      <c r="O676" s="61"/>
      <c r="P676" s="61"/>
      <c r="Q676" s="282"/>
      <c r="R676" s="282"/>
      <c r="S676" s="282"/>
      <c r="T676" s="282"/>
      <c r="U676" s="282"/>
      <c r="V676" s="282"/>
      <c r="W676" s="61"/>
      <c r="X676" s="61"/>
      <c r="Y676" s="61"/>
      <c r="Z676" s="61"/>
    </row>
    <row r="677" ht="15.75" customHeight="1">
      <c r="A677" s="307"/>
      <c r="B677" s="307"/>
      <c r="C677" s="307"/>
      <c r="D677" s="307"/>
      <c r="E677" s="307"/>
      <c r="F677" s="307"/>
      <c r="G677" s="307"/>
      <c r="H677" s="307"/>
      <c r="I677" s="307"/>
      <c r="J677" s="307"/>
      <c r="K677" s="307"/>
      <c r="L677" s="282"/>
      <c r="M677" s="61"/>
      <c r="N677" s="61"/>
      <c r="O677" s="61"/>
      <c r="P677" s="61"/>
      <c r="Q677" s="282"/>
      <c r="R677" s="282"/>
      <c r="S677" s="282"/>
      <c r="T677" s="282"/>
      <c r="U677" s="282"/>
      <c r="V677" s="282"/>
      <c r="W677" s="61"/>
      <c r="X677" s="61"/>
      <c r="Y677" s="61"/>
      <c r="Z677" s="61"/>
    </row>
    <row r="678" ht="15.75" customHeight="1">
      <c r="A678" s="307"/>
      <c r="B678" s="307"/>
      <c r="C678" s="307"/>
      <c r="D678" s="307"/>
      <c r="E678" s="307"/>
      <c r="F678" s="307"/>
      <c r="G678" s="307"/>
      <c r="H678" s="307"/>
      <c r="I678" s="307"/>
      <c r="J678" s="307"/>
      <c r="K678" s="307"/>
      <c r="L678" s="282"/>
      <c r="M678" s="61"/>
      <c r="N678" s="61"/>
      <c r="O678" s="61"/>
      <c r="P678" s="61"/>
      <c r="Q678" s="282"/>
      <c r="R678" s="282"/>
      <c r="S678" s="282"/>
      <c r="T678" s="282"/>
      <c r="U678" s="282"/>
      <c r="V678" s="282"/>
      <c r="W678" s="61"/>
      <c r="X678" s="61"/>
      <c r="Y678" s="61"/>
      <c r="Z678" s="61"/>
    </row>
    <row r="679" ht="15.75" customHeight="1">
      <c r="A679" s="307"/>
      <c r="B679" s="307"/>
      <c r="C679" s="307"/>
      <c r="D679" s="307"/>
      <c r="E679" s="307"/>
      <c r="F679" s="307"/>
      <c r="G679" s="307"/>
      <c r="H679" s="307"/>
      <c r="I679" s="307"/>
      <c r="J679" s="307"/>
      <c r="K679" s="307"/>
      <c r="L679" s="282"/>
      <c r="M679" s="61"/>
      <c r="N679" s="61"/>
      <c r="O679" s="61"/>
      <c r="P679" s="61"/>
      <c r="Q679" s="282"/>
      <c r="R679" s="282"/>
      <c r="S679" s="282"/>
      <c r="T679" s="282"/>
      <c r="U679" s="282"/>
      <c r="V679" s="282"/>
      <c r="W679" s="61"/>
      <c r="X679" s="61"/>
      <c r="Y679" s="61"/>
      <c r="Z679" s="61"/>
    </row>
    <row r="680" ht="15.75" customHeight="1">
      <c r="A680" s="307"/>
      <c r="B680" s="307"/>
      <c r="C680" s="307"/>
      <c r="D680" s="307"/>
      <c r="E680" s="307"/>
      <c r="F680" s="307"/>
      <c r="G680" s="307"/>
      <c r="H680" s="307"/>
      <c r="I680" s="307"/>
      <c r="J680" s="307"/>
      <c r="K680" s="307"/>
      <c r="L680" s="282"/>
      <c r="M680" s="61"/>
      <c r="N680" s="61"/>
      <c r="O680" s="61"/>
      <c r="P680" s="61"/>
      <c r="Q680" s="282"/>
      <c r="R680" s="282"/>
      <c r="S680" s="282"/>
      <c r="T680" s="282"/>
      <c r="U680" s="282"/>
      <c r="V680" s="282"/>
      <c r="W680" s="61"/>
      <c r="X680" s="61"/>
      <c r="Y680" s="61"/>
      <c r="Z680" s="61"/>
    </row>
    <row r="681" ht="15.75" customHeight="1">
      <c r="A681" s="307"/>
      <c r="B681" s="307"/>
      <c r="C681" s="307"/>
      <c r="D681" s="307"/>
      <c r="E681" s="307"/>
      <c r="F681" s="307"/>
      <c r="G681" s="307"/>
      <c r="H681" s="307"/>
      <c r="I681" s="307"/>
      <c r="J681" s="307"/>
      <c r="K681" s="307"/>
      <c r="L681" s="282"/>
      <c r="M681" s="61"/>
      <c r="N681" s="61"/>
      <c r="O681" s="61"/>
      <c r="P681" s="61"/>
      <c r="Q681" s="282"/>
      <c r="R681" s="282"/>
      <c r="S681" s="282"/>
      <c r="T681" s="282"/>
      <c r="U681" s="282"/>
      <c r="V681" s="282"/>
      <c r="W681" s="61"/>
      <c r="X681" s="61"/>
      <c r="Y681" s="61"/>
      <c r="Z681" s="61"/>
    </row>
    <row r="682" ht="15.75" customHeight="1">
      <c r="A682" s="307"/>
      <c r="B682" s="307"/>
      <c r="C682" s="307"/>
      <c r="D682" s="307"/>
      <c r="E682" s="307"/>
      <c r="F682" s="307"/>
      <c r="G682" s="307"/>
      <c r="H682" s="307"/>
      <c r="I682" s="307"/>
      <c r="J682" s="307"/>
      <c r="K682" s="307"/>
      <c r="L682" s="282"/>
      <c r="M682" s="61"/>
      <c r="N682" s="61"/>
      <c r="O682" s="61"/>
      <c r="P682" s="61"/>
      <c r="Q682" s="282"/>
      <c r="R682" s="282"/>
      <c r="S682" s="282"/>
      <c r="T682" s="282"/>
      <c r="U682" s="282"/>
      <c r="V682" s="282"/>
      <c r="W682" s="61"/>
      <c r="X682" s="61"/>
      <c r="Y682" s="61"/>
      <c r="Z682" s="61"/>
    </row>
    <row r="683" ht="15.75" customHeight="1">
      <c r="A683" s="307"/>
      <c r="B683" s="307"/>
      <c r="C683" s="307"/>
      <c r="D683" s="307"/>
      <c r="E683" s="307"/>
      <c r="F683" s="307"/>
      <c r="G683" s="307"/>
      <c r="H683" s="307"/>
      <c r="I683" s="307"/>
      <c r="J683" s="307"/>
      <c r="K683" s="307"/>
      <c r="L683" s="282"/>
      <c r="M683" s="61"/>
      <c r="N683" s="61"/>
      <c r="O683" s="61"/>
      <c r="P683" s="61"/>
      <c r="Q683" s="282"/>
      <c r="R683" s="282"/>
      <c r="S683" s="282"/>
      <c r="T683" s="282"/>
      <c r="U683" s="282"/>
      <c r="V683" s="282"/>
      <c r="W683" s="61"/>
      <c r="X683" s="61"/>
      <c r="Y683" s="61"/>
      <c r="Z683" s="61"/>
    </row>
    <row r="684" ht="15.75" customHeight="1">
      <c r="A684" s="307"/>
      <c r="B684" s="307"/>
      <c r="C684" s="307"/>
      <c r="D684" s="307"/>
      <c r="E684" s="307"/>
      <c r="F684" s="307"/>
      <c r="G684" s="307"/>
      <c r="H684" s="307"/>
      <c r="I684" s="307"/>
      <c r="J684" s="307"/>
      <c r="K684" s="307"/>
      <c r="L684" s="282"/>
      <c r="M684" s="61"/>
      <c r="N684" s="61"/>
      <c r="O684" s="61"/>
      <c r="P684" s="61"/>
      <c r="Q684" s="282"/>
      <c r="R684" s="282"/>
      <c r="S684" s="282"/>
      <c r="T684" s="282"/>
      <c r="U684" s="282"/>
      <c r="V684" s="282"/>
      <c r="W684" s="61"/>
      <c r="X684" s="61"/>
      <c r="Y684" s="61"/>
      <c r="Z684" s="61"/>
    </row>
    <row r="685" ht="15.75" customHeight="1">
      <c r="A685" s="307"/>
      <c r="B685" s="307"/>
      <c r="C685" s="307"/>
      <c r="D685" s="307"/>
      <c r="E685" s="307"/>
      <c r="F685" s="307"/>
      <c r="G685" s="307"/>
      <c r="H685" s="307"/>
      <c r="I685" s="307"/>
      <c r="J685" s="307"/>
      <c r="K685" s="307"/>
      <c r="L685" s="282"/>
      <c r="M685" s="61"/>
      <c r="N685" s="61"/>
      <c r="O685" s="61"/>
      <c r="P685" s="61"/>
      <c r="Q685" s="282"/>
      <c r="R685" s="282"/>
      <c r="S685" s="282"/>
      <c r="T685" s="282"/>
      <c r="U685" s="282"/>
      <c r="V685" s="282"/>
      <c r="W685" s="61"/>
      <c r="X685" s="61"/>
      <c r="Y685" s="61"/>
      <c r="Z685" s="61"/>
    </row>
    <row r="686" ht="15.75" customHeight="1">
      <c r="A686" s="307"/>
      <c r="B686" s="307"/>
      <c r="C686" s="307"/>
      <c r="D686" s="307"/>
      <c r="E686" s="307"/>
      <c r="F686" s="307"/>
      <c r="G686" s="307"/>
      <c r="H686" s="307"/>
      <c r="I686" s="307"/>
      <c r="J686" s="307"/>
      <c r="K686" s="307"/>
      <c r="L686" s="282"/>
      <c r="M686" s="61"/>
      <c r="N686" s="61"/>
      <c r="O686" s="61"/>
      <c r="P686" s="61"/>
      <c r="Q686" s="282"/>
      <c r="R686" s="282"/>
      <c r="S686" s="282"/>
      <c r="T686" s="282"/>
      <c r="U686" s="282"/>
      <c r="V686" s="282"/>
      <c r="W686" s="61"/>
      <c r="X686" s="61"/>
      <c r="Y686" s="61"/>
      <c r="Z686" s="61"/>
    </row>
    <row r="687" ht="15.75" customHeight="1">
      <c r="A687" s="307"/>
      <c r="B687" s="307"/>
      <c r="C687" s="307"/>
      <c r="D687" s="307"/>
      <c r="E687" s="307"/>
      <c r="F687" s="307"/>
      <c r="G687" s="307"/>
      <c r="H687" s="307"/>
      <c r="I687" s="307"/>
      <c r="J687" s="307"/>
      <c r="K687" s="307"/>
      <c r="L687" s="282"/>
      <c r="M687" s="61"/>
      <c r="N687" s="61"/>
      <c r="O687" s="61"/>
      <c r="P687" s="61"/>
      <c r="Q687" s="282"/>
      <c r="R687" s="282"/>
      <c r="S687" s="282"/>
      <c r="T687" s="282"/>
      <c r="U687" s="282"/>
      <c r="V687" s="282"/>
      <c r="W687" s="61"/>
      <c r="X687" s="61"/>
      <c r="Y687" s="61"/>
      <c r="Z687" s="61"/>
    </row>
    <row r="688" ht="15.75" customHeight="1">
      <c r="A688" s="307"/>
      <c r="B688" s="307"/>
      <c r="C688" s="307"/>
      <c r="D688" s="307"/>
      <c r="E688" s="307"/>
      <c r="F688" s="307"/>
      <c r="G688" s="307"/>
      <c r="H688" s="307"/>
      <c r="I688" s="307"/>
      <c r="J688" s="307"/>
      <c r="K688" s="307"/>
      <c r="L688" s="282"/>
      <c r="M688" s="61"/>
      <c r="N688" s="61"/>
      <c r="O688" s="61"/>
      <c r="P688" s="61"/>
      <c r="Q688" s="282"/>
      <c r="R688" s="282"/>
      <c r="S688" s="282"/>
      <c r="T688" s="282"/>
      <c r="U688" s="282"/>
      <c r="V688" s="282"/>
      <c r="W688" s="61"/>
      <c r="X688" s="61"/>
      <c r="Y688" s="61"/>
      <c r="Z688" s="61"/>
    </row>
    <row r="689" ht="15.75" customHeight="1">
      <c r="A689" s="307"/>
      <c r="B689" s="307"/>
      <c r="C689" s="307"/>
      <c r="D689" s="307"/>
      <c r="E689" s="307"/>
      <c r="F689" s="307"/>
      <c r="G689" s="307"/>
      <c r="H689" s="307"/>
      <c r="I689" s="307"/>
      <c r="J689" s="307"/>
      <c r="K689" s="307"/>
      <c r="L689" s="282"/>
      <c r="M689" s="61"/>
      <c r="N689" s="61"/>
      <c r="O689" s="61"/>
      <c r="P689" s="61"/>
      <c r="Q689" s="282"/>
      <c r="R689" s="282"/>
      <c r="S689" s="282"/>
      <c r="T689" s="282"/>
      <c r="U689" s="282"/>
      <c r="V689" s="282"/>
      <c r="W689" s="61"/>
      <c r="X689" s="61"/>
      <c r="Y689" s="61"/>
      <c r="Z689" s="61"/>
    </row>
    <row r="690" ht="15.75" customHeight="1">
      <c r="A690" s="307"/>
      <c r="B690" s="307"/>
      <c r="C690" s="307"/>
      <c r="D690" s="307"/>
      <c r="E690" s="307"/>
      <c r="F690" s="307"/>
      <c r="G690" s="307"/>
      <c r="H690" s="307"/>
      <c r="I690" s="307"/>
      <c r="J690" s="307"/>
      <c r="K690" s="307"/>
      <c r="L690" s="282"/>
      <c r="M690" s="61"/>
      <c r="N690" s="61"/>
      <c r="O690" s="61"/>
      <c r="P690" s="61"/>
      <c r="Q690" s="282"/>
      <c r="R690" s="282"/>
      <c r="S690" s="282"/>
      <c r="T690" s="282"/>
      <c r="U690" s="282"/>
      <c r="V690" s="282"/>
      <c r="W690" s="61"/>
      <c r="X690" s="61"/>
      <c r="Y690" s="61"/>
      <c r="Z690" s="61"/>
    </row>
    <row r="691" ht="15.75" customHeight="1">
      <c r="A691" s="307"/>
      <c r="B691" s="307"/>
      <c r="C691" s="307"/>
      <c r="D691" s="307"/>
      <c r="E691" s="307"/>
      <c r="F691" s="307"/>
      <c r="G691" s="307"/>
      <c r="H691" s="307"/>
      <c r="I691" s="307"/>
      <c r="J691" s="307"/>
      <c r="K691" s="307"/>
      <c r="L691" s="282"/>
      <c r="M691" s="61"/>
      <c r="N691" s="61"/>
      <c r="O691" s="61"/>
      <c r="P691" s="61"/>
      <c r="Q691" s="282"/>
      <c r="R691" s="282"/>
      <c r="S691" s="282"/>
      <c r="T691" s="282"/>
      <c r="U691" s="282"/>
      <c r="V691" s="282"/>
      <c r="W691" s="61"/>
      <c r="X691" s="61"/>
      <c r="Y691" s="61"/>
      <c r="Z691" s="61"/>
    </row>
    <row r="692" ht="15.75" customHeight="1">
      <c r="A692" s="307"/>
      <c r="B692" s="307"/>
      <c r="C692" s="307"/>
      <c r="D692" s="307"/>
      <c r="E692" s="307"/>
      <c r="F692" s="307"/>
      <c r="G692" s="307"/>
      <c r="H692" s="307"/>
      <c r="I692" s="307"/>
      <c r="J692" s="307"/>
      <c r="K692" s="307"/>
      <c r="L692" s="282"/>
      <c r="M692" s="61"/>
      <c r="N692" s="61"/>
      <c r="O692" s="61"/>
      <c r="P692" s="61"/>
      <c r="Q692" s="282"/>
      <c r="R692" s="282"/>
      <c r="S692" s="282"/>
      <c r="T692" s="282"/>
      <c r="U692" s="282"/>
      <c r="V692" s="282"/>
      <c r="W692" s="61"/>
      <c r="X692" s="61"/>
      <c r="Y692" s="61"/>
      <c r="Z692" s="61"/>
    </row>
    <row r="693" ht="15.75" customHeight="1">
      <c r="A693" s="307"/>
      <c r="B693" s="307"/>
      <c r="C693" s="307"/>
      <c r="D693" s="307"/>
      <c r="E693" s="307"/>
      <c r="F693" s="307"/>
      <c r="G693" s="307"/>
      <c r="H693" s="307"/>
      <c r="I693" s="307"/>
      <c r="J693" s="307"/>
      <c r="K693" s="307"/>
      <c r="L693" s="282"/>
      <c r="M693" s="61"/>
      <c r="N693" s="61"/>
      <c r="O693" s="61"/>
      <c r="P693" s="61"/>
      <c r="Q693" s="282"/>
      <c r="R693" s="282"/>
      <c r="S693" s="282"/>
      <c r="T693" s="282"/>
      <c r="U693" s="282"/>
      <c r="V693" s="282"/>
      <c r="W693" s="61"/>
      <c r="X693" s="61"/>
      <c r="Y693" s="61"/>
      <c r="Z693" s="61"/>
    </row>
    <row r="694" ht="15.75" customHeight="1">
      <c r="A694" s="307"/>
      <c r="B694" s="307"/>
      <c r="C694" s="307"/>
      <c r="D694" s="307"/>
      <c r="E694" s="307"/>
      <c r="F694" s="307"/>
      <c r="G694" s="307"/>
      <c r="H694" s="307"/>
      <c r="I694" s="307"/>
      <c r="J694" s="307"/>
      <c r="K694" s="307"/>
      <c r="L694" s="282"/>
      <c r="M694" s="61"/>
      <c r="N694" s="61"/>
      <c r="O694" s="61"/>
      <c r="P694" s="61"/>
      <c r="Q694" s="282"/>
      <c r="R694" s="282"/>
      <c r="S694" s="282"/>
      <c r="T694" s="282"/>
      <c r="U694" s="282"/>
      <c r="V694" s="282"/>
      <c r="W694" s="61"/>
      <c r="X694" s="61"/>
      <c r="Y694" s="61"/>
      <c r="Z694" s="61"/>
    </row>
    <row r="695" ht="15.75" customHeight="1">
      <c r="A695" s="307"/>
      <c r="B695" s="307"/>
      <c r="C695" s="307"/>
      <c r="D695" s="307"/>
      <c r="E695" s="307"/>
      <c r="F695" s="307"/>
      <c r="G695" s="307"/>
      <c r="H695" s="307"/>
      <c r="I695" s="307"/>
      <c r="J695" s="307"/>
      <c r="K695" s="307"/>
      <c r="L695" s="282"/>
      <c r="M695" s="61"/>
      <c r="N695" s="61"/>
      <c r="O695" s="61"/>
      <c r="P695" s="61"/>
      <c r="Q695" s="282"/>
      <c r="R695" s="282"/>
      <c r="S695" s="282"/>
      <c r="T695" s="282"/>
      <c r="U695" s="282"/>
      <c r="V695" s="282"/>
      <c r="W695" s="61"/>
      <c r="X695" s="61"/>
      <c r="Y695" s="61"/>
      <c r="Z695" s="61"/>
    </row>
    <row r="696" ht="15.75" customHeight="1">
      <c r="A696" s="307"/>
      <c r="B696" s="307"/>
      <c r="C696" s="307"/>
      <c r="D696" s="307"/>
      <c r="E696" s="307"/>
      <c r="F696" s="307"/>
      <c r="G696" s="307"/>
      <c r="H696" s="307"/>
      <c r="I696" s="307"/>
      <c r="J696" s="307"/>
      <c r="K696" s="307"/>
      <c r="L696" s="282"/>
      <c r="M696" s="61"/>
      <c r="N696" s="61"/>
      <c r="O696" s="61"/>
      <c r="P696" s="61"/>
      <c r="Q696" s="282"/>
      <c r="R696" s="282"/>
      <c r="S696" s="282"/>
      <c r="T696" s="282"/>
      <c r="U696" s="282"/>
      <c r="V696" s="282"/>
      <c r="W696" s="61"/>
      <c r="X696" s="61"/>
      <c r="Y696" s="61"/>
      <c r="Z696" s="61"/>
    </row>
    <row r="697" ht="15.75" customHeight="1">
      <c r="A697" s="307"/>
      <c r="B697" s="307"/>
      <c r="C697" s="307"/>
      <c r="D697" s="307"/>
      <c r="E697" s="307"/>
      <c r="F697" s="307"/>
      <c r="G697" s="307"/>
      <c r="H697" s="307"/>
      <c r="I697" s="307"/>
      <c r="J697" s="307"/>
      <c r="K697" s="307"/>
      <c r="L697" s="282"/>
      <c r="M697" s="61"/>
      <c r="N697" s="61"/>
      <c r="O697" s="61"/>
      <c r="P697" s="61"/>
      <c r="Q697" s="282"/>
      <c r="R697" s="282"/>
      <c r="S697" s="282"/>
      <c r="T697" s="282"/>
      <c r="U697" s="282"/>
      <c r="V697" s="282"/>
      <c r="W697" s="61"/>
      <c r="X697" s="61"/>
      <c r="Y697" s="61"/>
      <c r="Z697" s="61"/>
    </row>
    <row r="698" ht="15.75" customHeight="1">
      <c r="A698" s="307"/>
      <c r="B698" s="307"/>
      <c r="C698" s="307"/>
      <c r="D698" s="307"/>
      <c r="E698" s="307"/>
      <c r="F698" s="307"/>
      <c r="G698" s="307"/>
      <c r="H698" s="307"/>
      <c r="I698" s="307"/>
      <c r="J698" s="307"/>
      <c r="K698" s="307"/>
      <c r="L698" s="282"/>
      <c r="M698" s="61"/>
      <c r="N698" s="61"/>
      <c r="O698" s="61"/>
      <c r="P698" s="61"/>
      <c r="Q698" s="282"/>
      <c r="R698" s="282"/>
      <c r="S698" s="282"/>
      <c r="T698" s="282"/>
      <c r="U698" s="282"/>
      <c r="V698" s="282"/>
      <c r="W698" s="61"/>
      <c r="X698" s="61"/>
      <c r="Y698" s="61"/>
      <c r="Z698" s="61"/>
    </row>
    <row r="699" ht="15.75" customHeight="1">
      <c r="A699" s="307"/>
      <c r="B699" s="307"/>
      <c r="C699" s="307"/>
      <c r="D699" s="307"/>
      <c r="E699" s="307"/>
      <c r="F699" s="307"/>
      <c r="G699" s="307"/>
      <c r="H699" s="307"/>
      <c r="I699" s="307"/>
      <c r="J699" s="307"/>
      <c r="K699" s="307"/>
      <c r="L699" s="282"/>
      <c r="M699" s="61"/>
      <c r="N699" s="61"/>
      <c r="O699" s="61"/>
      <c r="P699" s="61"/>
      <c r="Q699" s="282"/>
      <c r="R699" s="282"/>
      <c r="S699" s="282"/>
      <c r="T699" s="282"/>
      <c r="U699" s="282"/>
      <c r="V699" s="282"/>
      <c r="W699" s="61"/>
      <c r="X699" s="61"/>
      <c r="Y699" s="61"/>
      <c r="Z699" s="61"/>
    </row>
    <row r="700" ht="15.75" customHeight="1">
      <c r="A700" s="307"/>
      <c r="B700" s="307"/>
      <c r="C700" s="307"/>
      <c r="D700" s="307"/>
      <c r="E700" s="307"/>
      <c r="F700" s="307"/>
      <c r="G700" s="307"/>
      <c r="H700" s="307"/>
      <c r="I700" s="307"/>
      <c r="J700" s="307"/>
      <c r="K700" s="307"/>
      <c r="L700" s="282"/>
      <c r="M700" s="61"/>
      <c r="N700" s="61"/>
      <c r="O700" s="61"/>
      <c r="P700" s="61"/>
      <c r="Q700" s="282"/>
      <c r="R700" s="282"/>
      <c r="S700" s="282"/>
      <c r="T700" s="282"/>
      <c r="U700" s="282"/>
      <c r="V700" s="282"/>
      <c r="W700" s="61"/>
      <c r="X700" s="61"/>
      <c r="Y700" s="61"/>
      <c r="Z700" s="61"/>
    </row>
    <row r="701" ht="15.75" customHeight="1">
      <c r="A701" s="307"/>
      <c r="B701" s="307"/>
      <c r="C701" s="307"/>
      <c r="D701" s="307"/>
      <c r="E701" s="307"/>
      <c r="F701" s="307"/>
      <c r="G701" s="307"/>
      <c r="H701" s="307"/>
      <c r="I701" s="307"/>
      <c r="J701" s="307"/>
      <c r="K701" s="307"/>
      <c r="L701" s="282"/>
      <c r="M701" s="61"/>
      <c r="N701" s="61"/>
      <c r="O701" s="61"/>
      <c r="P701" s="61"/>
      <c r="Q701" s="282"/>
      <c r="R701" s="282"/>
      <c r="S701" s="282"/>
      <c r="T701" s="282"/>
      <c r="U701" s="282"/>
      <c r="V701" s="282"/>
      <c r="W701" s="61"/>
      <c r="X701" s="61"/>
      <c r="Y701" s="61"/>
      <c r="Z701" s="61"/>
    </row>
    <row r="702" ht="15.75" customHeight="1">
      <c r="A702" s="307"/>
      <c r="B702" s="307"/>
      <c r="C702" s="307"/>
      <c r="D702" s="307"/>
      <c r="E702" s="307"/>
      <c r="F702" s="307"/>
      <c r="G702" s="307"/>
      <c r="H702" s="307"/>
      <c r="I702" s="307"/>
      <c r="J702" s="307"/>
      <c r="K702" s="307"/>
      <c r="L702" s="282"/>
      <c r="M702" s="61"/>
      <c r="N702" s="61"/>
      <c r="O702" s="61"/>
      <c r="P702" s="61"/>
      <c r="Q702" s="282"/>
      <c r="R702" s="282"/>
      <c r="S702" s="282"/>
      <c r="T702" s="282"/>
      <c r="U702" s="282"/>
      <c r="V702" s="282"/>
      <c r="W702" s="61"/>
      <c r="X702" s="61"/>
      <c r="Y702" s="61"/>
      <c r="Z702" s="61"/>
    </row>
    <row r="703" ht="15.75" customHeight="1">
      <c r="A703" s="307"/>
      <c r="B703" s="307"/>
      <c r="C703" s="307"/>
      <c r="D703" s="307"/>
      <c r="E703" s="307"/>
      <c r="F703" s="307"/>
      <c r="G703" s="307"/>
      <c r="H703" s="307"/>
      <c r="I703" s="307"/>
      <c r="J703" s="307"/>
      <c r="K703" s="307"/>
      <c r="L703" s="282"/>
      <c r="M703" s="61"/>
      <c r="N703" s="61"/>
      <c r="O703" s="61"/>
      <c r="P703" s="61"/>
      <c r="Q703" s="282"/>
      <c r="R703" s="282"/>
      <c r="S703" s="282"/>
      <c r="T703" s="282"/>
      <c r="U703" s="282"/>
      <c r="V703" s="282"/>
      <c r="W703" s="61"/>
      <c r="X703" s="61"/>
      <c r="Y703" s="61"/>
      <c r="Z703" s="61"/>
    </row>
    <row r="704" ht="15.75" customHeight="1">
      <c r="A704" s="307"/>
      <c r="B704" s="307"/>
      <c r="C704" s="307"/>
      <c r="D704" s="307"/>
      <c r="E704" s="307"/>
      <c r="F704" s="307"/>
      <c r="G704" s="307"/>
      <c r="H704" s="307"/>
      <c r="I704" s="307"/>
      <c r="J704" s="307"/>
      <c r="K704" s="307"/>
      <c r="L704" s="282"/>
      <c r="M704" s="61"/>
      <c r="N704" s="61"/>
      <c r="O704" s="61"/>
      <c r="P704" s="61"/>
      <c r="Q704" s="282"/>
      <c r="R704" s="282"/>
      <c r="S704" s="282"/>
      <c r="T704" s="282"/>
      <c r="U704" s="282"/>
      <c r="V704" s="282"/>
      <c r="W704" s="61"/>
      <c r="X704" s="61"/>
      <c r="Y704" s="61"/>
      <c r="Z704" s="61"/>
    </row>
    <row r="705" ht="15.75" customHeight="1">
      <c r="A705" s="307"/>
      <c r="B705" s="307"/>
      <c r="C705" s="307"/>
      <c r="D705" s="307"/>
      <c r="E705" s="307"/>
      <c r="F705" s="307"/>
      <c r="G705" s="307"/>
      <c r="H705" s="307"/>
      <c r="I705" s="307"/>
      <c r="J705" s="307"/>
      <c r="K705" s="307"/>
      <c r="L705" s="282"/>
      <c r="M705" s="61"/>
      <c r="N705" s="61"/>
      <c r="O705" s="61"/>
      <c r="P705" s="61"/>
      <c r="Q705" s="282"/>
      <c r="R705" s="282"/>
      <c r="S705" s="282"/>
      <c r="T705" s="282"/>
      <c r="U705" s="282"/>
      <c r="V705" s="282"/>
      <c r="W705" s="61"/>
      <c r="X705" s="61"/>
      <c r="Y705" s="61"/>
      <c r="Z705" s="61"/>
    </row>
    <row r="706" ht="15.75" customHeight="1">
      <c r="A706" s="307"/>
      <c r="B706" s="307"/>
      <c r="C706" s="307"/>
      <c r="D706" s="307"/>
      <c r="E706" s="307"/>
      <c r="F706" s="307"/>
      <c r="G706" s="307"/>
      <c r="H706" s="307"/>
      <c r="I706" s="307"/>
      <c r="J706" s="307"/>
      <c r="K706" s="307"/>
      <c r="L706" s="282"/>
      <c r="M706" s="61"/>
      <c r="N706" s="61"/>
      <c r="O706" s="61"/>
      <c r="P706" s="61"/>
      <c r="Q706" s="282"/>
      <c r="R706" s="282"/>
      <c r="S706" s="282"/>
      <c r="T706" s="282"/>
      <c r="U706" s="282"/>
      <c r="V706" s="282"/>
      <c r="W706" s="61"/>
      <c r="X706" s="61"/>
      <c r="Y706" s="61"/>
      <c r="Z706" s="61"/>
    </row>
    <row r="707" ht="15.75" customHeight="1">
      <c r="A707" s="307"/>
      <c r="B707" s="307"/>
      <c r="C707" s="307"/>
      <c r="D707" s="307"/>
      <c r="E707" s="307"/>
      <c r="F707" s="307"/>
      <c r="G707" s="307"/>
      <c r="H707" s="307"/>
      <c r="I707" s="307"/>
      <c r="J707" s="307"/>
      <c r="K707" s="307"/>
      <c r="L707" s="282"/>
      <c r="M707" s="61"/>
      <c r="N707" s="61"/>
      <c r="O707" s="61"/>
      <c r="P707" s="61"/>
      <c r="Q707" s="282"/>
      <c r="R707" s="282"/>
      <c r="S707" s="282"/>
      <c r="T707" s="282"/>
      <c r="U707" s="282"/>
      <c r="V707" s="282"/>
      <c r="W707" s="61"/>
      <c r="X707" s="61"/>
      <c r="Y707" s="61"/>
      <c r="Z707" s="61"/>
    </row>
    <row r="708" ht="15.75" customHeight="1">
      <c r="A708" s="307"/>
      <c r="B708" s="307"/>
      <c r="C708" s="307"/>
      <c r="D708" s="307"/>
      <c r="E708" s="307"/>
      <c r="F708" s="307"/>
      <c r="G708" s="307"/>
      <c r="H708" s="307"/>
      <c r="I708" s="307"/>
      <c r="J708" s="307"/>
      <c r="K708" s="307"/>
      <c r="L708" s="282"/>
      <c r="M708" s="61"/>
      <c r="N708" s="61"/>
      <c r="O708" s="61"/>
      <c r="P708" s="61"/>
      <c r="Q708" s="282"/>
      <c r="R708" s="282"/>
      <c r="S708" s="282"/>
      <c r="T708" s="282"/>
      <c r="U708" s="282"/>
      <c r="V708" s="282"/>
      <c r="W708" s="61"/>
      <c r="X708" s="61"/>
      <c r="Y708" s="61"/>
      <c r="Z708" s="61"/>
    </row>
    <row r="709" ht="15.75" customHeight="1">
      <c r="A709" s="307"/>
      <c r="B709" s="307"/>
      <c r="C709" s="307"/>
      <c r="D709" s="307"/>
      <c r="E709" s="307"/>
      <c r="F709" s="307"/>
      <c r="G709" s="307"/>
      <c r="H709" s="307"/>
      <c r="I709" s="307"/>
      <c r="J709" s="307"/>
      <c r="K709" s="307"/>
      <c r="L709" s="282"/>
      <c r="M709" s="61"/>
      <c r="N709" s="61"/>
      <c r="O709" s="61"/>
      <c r="P709" s="61"/>
      <c r="Q709" s="282"/>
      <c r="R709" s="282"/>
      <c r="S709" s="282"/>
      <c r="T709" s="282"/>
      <c r="U709" s="282"/>
      <c r="V709" s="282"/>
      <c r="W709" s="61"/>
      <c r="X709" s="61"/>
      <c r="Y709" s="61"/>
      <c r="Z709" s="61"/>
    </row>
    <row r="710" ht="15.75" customHeight="1">
      <c r="A710" s="307"/>
      <c r="B710" s="307"/>
      <c r="C710" s="307"/>
      <c r="D710" s="307"/>
      <c r="E710" s="307"/>
      <c r="F710" s="307"/>
      <c r="G710" s="307"/>
      <c r="H710" s="307"/>
      <c r="I710" s="307"/>
      <c r="J710" s="307"/>
      <c r="K710" s="307"/>
      <c r="L710" s="282"/>
      <c r="M710" s="61"/>
      <c r="N710" s="61"/>
      <c r="O710" s="61"/>
      <c r="P710" s="61"/>
      <c r="Q710" s="282"/>
      <c r="R710" s="282"/>
      <c r="S710" s="282"/>
      <c r="T710" s="282"/>
      <c r="U710" s="282"/>
      <c r="V710" s="282"/>
      <c r="W710" s="61"/>
      <c r="X710" s="61"/>
      <c r="Y710" s="61"/>
      <c r="Z710" s="61"/>
    </row>
    <row r="711" ht="15.75" customHeight="1">
      <c r="A711" s="307"/>
      <c r="B711" s="307"/>
      <c r="C711" s="307"/>
      <c r="D711" s="307"/>
      <c r="E711" s="307"/>
      <c r="F711" s="307"/>
      <c r="G711" s="307"/>
      <c r="H711" s="307"/>
      <c r="I711" s="307"/>
      <c r="J711" s="307"/>
      <c r="K711" s="307"/>
      <c r="L711" s="282"/>
      <c r="M711" s="61"/>
      <c r="N711" s="61"/>
      <c r="O711" s="61"/>
      <c r="P711" s="61"/>
      <c r="Q711" s="282"/>
      <c r="R711" s="282"/>
      <c r="S711" s="282"/>
      <c r="T711" s="282"/>
      <c r="U711" s="282"/>
      <c r="V711" s="282"/>
      <c r="W711" s="61"/>
      <c r="X711" s="61"/>
      <c r="Y711" s="61"/>
      <c r="Z711" s="61"/>
    </row>
    <row r="712" ht="15.75" customHeight="1">
      <c r="A712" s="307"/>
      <c r="B712" s="307"/>
      <c r="C712" s="307"/>
      <c r="D712" s="307"/>
      <c r="E712" s="307"/>
      <c r="F712" s="307"/>
      <c r="G712" s="307"/>
      <c r="H712" s="307"/>
      <c r="I712" s="307"/>
      <c r="J712" s="307"/>
      <c r="K712" s="307"/>
      <c r="L712" s="282"/>
      <c r="M712" s="61"/>
      <c r="N712" s="61"/>
      <c r="O712" s="61"/>
      <c r="P712" s="61"/>
      <c r="Q712" s="282"/>
      <c r="R712" s="282"/>
      <c r="S712" s="282"/>
      <c r="T712" s="282"/>
      <c r="U712" s="282"/>
      <c r="V712" s="282"/>
      <c r="W712" s="61"/>
      <c r="X712" s="61"/>
      <c r="Y712" s="61"/>
      <c r="Z712" s="61"/>
    </row>
    <row r="713" ht="15.75" customHeight="1">
      <c r="A713" s="307"/>
      <c r="B713" s="307"/>
      <c r="C713" s="307"/>
      <c r="D713" s="307"/>
      <c r="E713" s="307"/>
      <c r="F713" s="307"/>
      <c r="G713" s="307"/>
      <c r="H713" s="307"/>
      <c r="I713" s="307"/>
      <c r="J713" s="307"/>
      <c r="K713" s="307"/>
      <c r="L713" s="282"/>
      <c r="M713" s="61"/>
      <c r="N713" s="61"/>
      <c r="O713" s="61"/>
      <c r="P713" s="61"/>
      <c r="Q713" s="282"/>
      <c r="R713" s="282"/>
      <c r="S713" s="282"/>
      <c r="T713" s="282"/>
      <c r="U713" s="282"/>
      <c r="V713" s="282"/>
      <c r="W713" s="61"/>
      <c r="X713" s="61"/>
      <c r="Y713" s="61"/>
      <c r="Z713" s="61"/>
    </row>
    <row r="714" ht="15.75" customHeight="1">
      <c r="A714" s="307"/>
      <c r="B714" s="307"/>
      <c r="C714" s="307"/>
      <c r="D714" s="307"/>
      <c r="E714" s="307"/>
      <c r="F714" s="307"/>
      <c r="G714" s="307"/>
      <c r="H714" s="307"/>
      <c r="I714" s="307"/>
      <c r="J714" s="307"/>
      <c r="K714" s="307"/>
      <c r="L714" s="282"/>
      <c r="M714" s="61"/>
      <c r="N714" s="61"/>
      <c r="O714" s="61"/>
      <c r="P714" s="61"/>
      <c r="Q714" s="282"/>
      <c r="R714" s="282"/>
      <c r="S714" s="282"/>
      <c r="T714" s="282"/>
      <c r="U714" s="282"/>
      <c r="V714" s="282"/>
      <c r="W714" s="61"/>
      <c r="X714" s="61"/>
      <c r="Y714" s="61"/>
      <c r="Z714" s="61"/>
    </row>
    <row r="715" ht="15.75" customHeight="1">
      <c r="A715" s="307"/>
      <c r="B715" s="307"/>
      <c r="C715" s="307"/>
      <c r="D715" s="307"/>
      <c r="E715" s="307"/>
      <c r="F715" s="307"/>
      <c r="G715" s="307"/>
      <c r="H715" s="307"/>
      <c r="I715" s="307"/>
      <c r="J715" s="307"/>
      <c r="K715" s="307"/>
      <c r="L715" s="282"/>
      <c r="M715" s="61"/>
      <c r="N715" s="61"/>
      <c r="O715" s="61"/>
      <c r="P715" s="61"/>
      <c r="Q715" s="282"/>
      <c r="R715" s="282"/>
      <c r="S715" s="282"/>
      <c r="T715" s="282"/>
      <c r="U715" s="282"/>
      <c r="V715" s="282"/>
      <c r="W715" s="61"/>
      <c r="X715" s="61"/>
      <c r="Y715" s="61"/>
      <c r="Z715" s="61"/>
    </row>
    <row r="716" ht="15.75" customHeight="1">
      <c r="A716" s="307"/>
      <c r="B716" s="307"/>
      <c r="C716" s="307"/>
      <c r="D716" s="307"/>
      <c r="E716" s="307"/>
      <c r="F716" s="307"/>
      <c r="G716" s="307"/>
      <c r="H716" s="307"/>
      <c r="I716" s="307"/>
      <c r="J716" s="307"/>
      <c r="K716" s="307"/>
      <c r="L716" s="282"/>
      <c r="M716" s="61"/>
      <c r="N716" s="61"/>
      <c r="O716" s="61"/>
      <c r="P716" s="61"/>
      <c r="Q716" s="282"/>
      <c r="R716" s="282"/>
      <c r="S716" s="282"/>
      <c r="T716" s="282"/>
      <c r="U716" s="282"/>
      <c r="V716" s="282"/>
      <c r="W716" s="61"/>
      <c r="X716" s="61"/>
      <c r="Y716" s="61"/>
      <c r="Z716" s="61"/>
    </row>
    <row r="717" ht="15.75" customHeight="1">
      <c r="A717" s="307"/>
      <c r="B717" s="307"/>
      <c r="C717" s="307"/>
      <c r="D717" s="307"/>
      <c r="E717" s="307"/>
      <c r="F717" s="307"/>
      <c r="G717" s="307"/>
      <c r="H717" s="307"/>
      <c r="I717" s="307"/>
      <c r="J717" s="307"/>
      <c r="K717" s="307"/>
      <c r="L717" s="282"/>
      <c r="M717" s="61"/>
      <c r="N717" s="61"/>
      <c r="O717" s="61"/>
      <c r="P717" s="61"/>
      <c r="Q717" s="282"/>
      <c r="R717" s="282"/>
      <c r="S717" s="282"/>
      <c r="T717" s="282"/>
      <c r="U717" s="282"/>
      <c r="V717" s="282"/>
      <c r="W717" s="61"/>
      <c r="X717" s="61"/>
      <c r="Y717" s="61"/>
      <c r="Z717" s="61"/>
    </row>
    <row r="718" ht="15.75" customHeight="1">
      <c r="A718" s="307"/>
      <c r="B718" s="307"/>
      <c r="C718" s="307"/>
      <c r="D718" s="307"/>
      <c r="E718" s="307"/>
      <c r="F718" s="307"/>
      <c r="G718" s="307"/>
      <c r="H718" s="307"/>
      <c r="I718" s="307"/>
      <c r="J718" s="307"/>
      <c r="K718" s="307"/>
      <c r="L718" s="282"/>
      <c r="M718" s="61"/>
      <c r="N718" s="61"/>
      <c r="O718" s="61"/>
      <c r="P718" s="61"/>
      <c r="Q718" s="282"/>
      <c r="R718" s="282"/>
      <c r="S718" s="282"/>
      <c r="T718" s="282"/>
      <c r="U718" s="282"/>
      <c r="V718" s="282"/>
      <c r="W718" s="61"/>
      <c r="X718" s="61"/>
      <c r="Y718" s="61"/>
      <c r="Z718" s="61"/>
    </row>
    <row r="719" ht="15.75" customHeight="1">
      <c r="A719" s="307"/>
      <c r="B719" s="307"/>
      <c r="C719" s="307"/>
      <c r="D719" s="307"/>
      <c r="E719" s="307"/>
      <c r="F719" s="307"/>
      <c r="G719" s="307"/>
      <c r="H719" s="307"/>
      <c r="I719" s="307"/>
      <c r="J719" s="307"/>
      <c r="K719" s="307"/>
      <c r="L719" s="282"/>
      <c r="M719" s="61"/>
      <c r="N719" s="61"/>
      <c r="O719" s="61"/>
      <c r="P719" s="61"/>
      <c r="Q719" s="282"/>
      <c r="R719" s="282"/>
      <c r="S719" s="282"/>
      <c r="T719" s="282"/>
      <c r="U719" s="282"/>
      <c r="V719" s="282"/>
      <c r="W719" s="61"/>
      <c r="X719" s="61"/>
      <c r="Y719" s="61"/>
      <c r="Z719" s="61"/>
    </row>
    <row r="720" ht="15.75" customHeight="1">
      <c r="A720" s="307"/>
      <c r="B720" s="307"/>
      <c r="C720" s="307"/>
      <c r="D720" s="307"/>
      <c r="E720" s="307"/>
      <c r="F720" s="307"/>
      <c r="G720" s="307"/>
      <c r="H720" s="307"/>
      <c r="I720" s="307"/>
      <c r="J720" s="307"/>
      <c r="K720" s="307"/>
      <c r="L720" s="282"/>
      <c r="M720" s="61"/>
      <c r="N720" s="61"/>
      <c r="O720" s="61"/>
      <c r="P720" s="61"/>
      <c r="Q720" s="282"/>
      <c r="R720" s="282"/>
      <c r="S720" s="282"/>
      <c r="T720" s="282"/>
      <c r="U720" s="282"/>
      <c r="V720" s="282"/>
      <c r="W720" s="61"/>
      <c r="X720" s="61"/>
      <c r="Y720" s="61"/>
      <c r="Z720" s="61"/>
    </row>
    <row r="721" ht="15.75" customHeight="1">
      <c r="A721" s="307"/>
      <c r="B721" s="307"/>
      <c r="C721" s="307"/>
      <c r="D721" s="307"/>
      <c r="E721" s="307"/>
      <c r="F721" s="307"/>
      <c r="G721" s="307"/>
      <c r="H721" s="307"/>
      <c r="I721" s="307"/>
      <c r="J721" s="307"/>
      <c r="K721" s="307"/>
      <c r="L721" s="282"/>
      <c r="M721" s="61"/>
      <c r="N721" s="61"/>
      <c r="O721" s="61"/>
      <c r="P721" s="61"/>
      <c r="Q721" s="282"/>
      <c r="R721" s="282"/>
      <c r="S721" s="282"/>
      <c r="T721" s="282"/>
      <c r="U721" s="282"/>
      <c r="V721" s="282"/>
      <c r="W721" s="61"/>
      <c r="X721" s="61"/>
      <c r="Y721" s="61"/>
      <c r="Z721" s="61"/>
    </row>
    <row r="722" ht="15.75" customHeight="1">
      <c r="A722" s="307"/>
      <c r="B722" s="307"/>
      <c r="C722" s="307"/>
      <c r="D722" s="307"/>
      <c r="E722" s="307"/>
      <c r="F722" s="307"/>
      <c r="G722" s="307"/>
      <c r="H722" s="307"/>
      <c r="I722" s="307"/>
      <c r="J722" s="307"/>
      <c r="K722" s="307"/>
      <c r="L722" s="282"/>
      <c r="M722" s="61"/>
      <c r="N722" s="61"/>
      <c r="O722" s="61"/>
      <c r="P722" s="61"/>
      <c r="Q722" s="282"/>
      <c r="R722" s="282"/>
      <c r="S722" s="282"/>
      <c r="T722" s="282"/>
      <c r="U722" s="282"/>
      <c r="V722" s="282"/>
      <c r="W722" s="61"/>
      <c r="X722" s="61"/>
      <c r="Y722" s="61"/>
      <c r="Z722" s="61"/>
    </row>
    <row r="723" ht="15.75" customHeight="1">
      <c r="A723" s="307"/>
      <c r="B723" s="307"/>
      <c r="C723" s="307"/>
      <c r="D723" s="307"/>
      <c r="E723" s="307"/>
      <c r="F723" s="307"/>
      <c r="G723" s="307"/>
      <c r="H723" s="307"/>
      <c r="I723" s="307"/>
      <c r="J723" s="307"/>
      <c r="K723" s="307"/>
      <c r="L723" s="282"/>
      <c r="M723" s="61"/>
      <c r="N723" s="61"/>
      <c r="O723" s="61"/>
      <c r="P723" s="61"/>
      <c r="Q723" s="282"/>
      <c r="R723" s="282"/>
      <c r="S723" s="282"/>
      <c r="T723" s="282"/>
      <c r="U723" s="282"/>
      <c r="V723" s="282"/>
      <c r="W723" s="61"/>
      <c r="X723" s="61"/>
      <c r="Y723" s="61"/>
      <c r="Z723" s="61"/>
    </row>
    <row r="724" ht="15.75" customHeight="1">
      <c r="A724" s="307"/>
      <c r="B724" s="307"/>
      <c r="C724" s="307"/>
      <c r="D724" s="307"/>
      <c r="E724" s="307"/>
      <c r="F724" s="307"/>
      <c r="G724" s="307"/>
      <c r="H724" s="307"/>
      <c r="I724" s="307"/>
      <c r="J724" s="307"/>
      <c r="K724" s="307"/>
      <c r="L724" s="282"/>
      <c r="M724" s="61"/>
      <c r="N724" s="61"/>
      <c r="O724" s="61"/>
      <c r="P724" s="61"/>
      <c r="Q724" s="282"/>
      <c r="R724" s="282"/>
      <c r="S724" s="282"/>
      <c r="T724" s="282"/>
      <c r="U724" s="282"/>
      <c r="V724" s="282"/>
      <c r="W724" s="61"/>
      <c r="X724" s="61"/>
      <c r="Y724" s="61"/>
      <c r="Z724" s="61"/>
    </row>
    <row r="725" ht="15.75" customHeight="1">
      <c r="A725" s="307"/>
      <c r="B725" s="307"/>
      <c r="C725" s="307"/>
      <c r="D725" s="307"/>
      <c r="E725" s="307"/>
      <c r="F725" s="307"/>
      <c r="G725" s="307"/>
      <c r="H725" s="307"/>
      <c r="I725" s="307"/>
      <c r="J725" s="307"/>
      <c r="K725" s="307"/>
      <c r="L725" s="282"/>
      <c r="M725" s="61"/>
      <c r="N725" s="61"/>
      <c r="O725" s="61"/>
      <c r="P725" s="61"/>
      <c r="Q725" s="282"/>
      <c r="R725" s="282"/>
      <c r="S725" s="282"/>
      <c r="T725" s="282"/>
      <c r="U725" s="282"/>
      <c r="V725" s="282"/>
      <c r="W725" s="61"/>
      <c r="X725" s="61"/>
      <c r="Y725" s="61"/>
      <c r="Z725" s="61"/>
    </row>
    <row r="726" ht="15.75" customHeight="1">
      <c r="A726" s="307"/>
      <c r="B726" s="307"/>
      <c r="C726" s="307"/>
      <c r="D726" s="307"/>
      <c r="E726" s="307"/>
      <c r="F726" s="307"/>
      <c r="G726" s="307"/>
      <c r="H726" s="307"/>
      <c r="I726" s="307"/>
      <c r="J726" s="307"/>
      <c r="K726" s="307"/>
      <c r="L726" s="282"/>
      <c r="M726" s="61"/>
      <c r="N726" s="61"/>
      <c r="O726" s="61"/>
      <c r="P726" s="61"/>
      <c r="Q726" s="282"/>
      <c r="R726" s="282"/>
      <c r="S726" s="282"/>
      <c r="T726" s="282"/>
      <c r="U726" s="282"/>
      <c r="V726" s="282"/>
      <c r="W726" s="61"/>
      <c r="X726" s="61"/>
      <c r="Y726" s="61"/>
      <c r="Z726" s="61"/>
    </row>
    <row r="727" ht="15.75" customHeight="1">
      <c r="A727" s="307"/>
      <c r="B727" s="307"/>
      <c r="C727" s="307"/>
      <c r="D727" s="307"/>
      <c r="E727" s="307"/>
      <c r="F727" s="307"/>
      <c r="G727" s="307"/>
      <c r="H727" s="307"/>
      <c r="I727" s="307"/>
      <c r="J727" s="307"/>
      <c r="K727" s="307"/>
      <c r="L727" s="282"/>
      <c r="M727" s="61"/>
      <c r="N727" s="61"/>
      <c r="O727" s="61"/>
      <c r="P727" s="61"/>
      <c r="Q727" s="282"/>
      <c r="R727" s="282"/>
      <c r="S727" s="282"/>
      <c r="T727" s="282"/>
      <c r="U727" s="282"/>
      <c r="V727" s="282"/>
      <c r="W727" s="61"/>
      <c r="X727" s="61"/>
      <c r="Y727" s="61"/>
      <c r="Z727" s="61"/>
    </row>
    <row r="728" ht="15.75" customHeight="1">
      <c r="A728" s="307"/>
      <c r="B728" s="307"/>
      <c r="C728" s="307"/>
      <c r="D728" s="307"/>
      <c r="E728" s="307"/>
      <c r="F728" s="307"/>
      <c r="G728" s="307"/>
      <c r="H728" s="307"/>
      <c r="I728" s="307"/>
      <c r="J728" s="307"/>
      <c r="K728" s="307"/>
      <c r="L728" s="282"/>
      <c r="M728" s="61"/>
      <c r="N728" s="61"/>
      <c r="O728" s="61"/>
      <c r="P728" s="61"/>
      <c r="Q728" s="282"/>
      <c r="R728" s="282"/>
      <c r="S728" s="282"/>
      <c r="T728" s="282"/>
      <c r="U728" s="282"/>
      <c r="V728" s="282"/>
      <c r="W728" s="61"/>
      <c r="X728" s="61"/>
      <c r="Y728" s="61"/>
      <c r="Z728" s="61"/>
    </row>
    <row r="729" ht="15.75" customHeight="1">
      <c r="A729" s="307"/>
      <c r="B729" s="307"/>
      <c r="C729" s="307"/>
      <c r="D729" s="307"/>
      <c r="E729" s="307"/>
      <c r="F729" s="307"/>
      <c r="G729" s="307"/>
      <c r="H729" s="307"/>
      <c r="I729" s="307"/>
      <c r="J729" s="307"/>
      <c r="K729" s="307"/>
      <c r="L729" s="282"/>
      <c r="M729" s="61"/>
      <c r="N729" s="61"/>
      <c r="O729" s="61"/>
      <c r="P729" s="61"/>
      <c r="Q729" s="282"/>
      <c r="R729" s="282"/>
      <c r="S729" s="282"/>
      <c r="T729" s="282"/>
      <c r="U729" s="282"/>
      <c r="V729" s="282"/>
      <c r="W729" s="61"/>
      <c r="X729" s="61"/>
      <c r="Y729" s="61"/>
      <c r="Z729" s="61"/>
    </row>
    <row r="730" ht="15.75" customHeight="1">
      <c r="A730" s="307"/>
      <c r="B730" s="307"/>
      <c r="C730" s="307"/>
      <c r="D730" s="307"/>
      <c r="E730" s="307"/>
      <c r="F730" s="307"/>
      <c r="G730" s="307"/>
      <c r="H730" s="307"/>
      <c r="I730" s="307"/>
      <c r="J730" s="307"/>
      <c r="K730" s="307"/>
      <c r="L730" s="282"/>
      <c r="M730" s="61"/>
      <c r="N730" s="61"/>
      <c r="O730" s="61"/>
      <c r="P730" s="61"/>
      <c r="Q730" s="282"/>
      <c r="R730" s="282"/>
      <c r="S730" s="282"/>
      <c r="T730" s="282"/>
      <c r="U730" s="282"/>
      <c r="V730" s="282"/>
      <c r="W730" s="61"/>
      <c r="X730" s="61"/>
      <c r="Y730" s="61"/>
      <c r="Z730" s="61"/>
    </row>
    <row r="731" ht="15.75" customHeight="1">
      <c r="A731" s="307"/>
      <c r="B731" s="307"/>
      <c r="C731" s="307"/>
      <c r="D731" s="307"/>
      <c r="E731" s="307"/>
      <c r="F731" s="307"/>
      <c r="G731" s="307"/>
      <c r="H731" s="307"/>
      <c r="I731" s="307"/>
      <c r="J731" s="307"/>
      <c r="K731" s="307"/>
      <c r="L731" s="282"/>
      <c r="M731" s="61"/>
      <c r="N731" s="61"/>
      <c r="O731" s="61"/>
      <c r="P731" s="61"/>
      <c r="Q731" s="282"/>
      <c r="R731" s="282"/>
      <c r="S731" s="282"/>
      <c r="T731" s="282"/>
      <c r="U731" s="282"/>
      <c r="V731" s="282"/>
      <c r="W731" s="61"/>
      <c r="X731" s="61"/>
      <c r="Y731" s="61"/>
      <c r="Z731" s="61"/>
    </row>
    <row r="732" ht="15.75" customHeight="1">
      <c r="A732" s="307"/>
      <c r="B732" s="307"/>
      <c r="C732" s="307"/>
      <c r="D732" s="307"/>
      <c r="E732" s="307"/>
      <c r="F732" s="307"/>
      <c r="G732" s="307"/>
      <c r="H732" s="307"/>
      <c r="I732" s="307"/>
      <c r="J732" s="307"/>
      <c r="K732" s="307"/>
      <c r="L732" s="282"/>
      <c r="M732" s="61"/>
      <c r="N732" s="61"/>
      <c r="O732" s="61"/>
      <c r="P732" s="61"/>
      <c r="Q732" s="282"/>
      <c r="R732" s="282"/>
      <c r="S732" s="282"/>
      <c r="T732" s="282"/>
      <c r="U732" s="282"/>
      <c r="V732" s="282"/>
      <c r="W732" s="61"/>
      <c r="X732" s="61"/>
      <c r="Y732" s="61"/>
      <c r="Z732" s="61"/>
    </row>
    <row r="733" ht="15.75" customHeight="1">
      <c r="A733" s="307"/>
      <c r="B733" s="307"/>
      <c r="C733" s="307"/>
      <c r="D733" s="307"/>
      <c r="E733" s="307"/>
      <c r="F733" s="307"/>
      <c r="G733" s="307"/>
      <c r="H733" s="307"/>
      <c r="I733" s="307"/>
      <c r="J733" s="307"/>
      <c r="K733" s="307"/>
      <c r="L733" s="282"/>
      <c r="M733" s="61"/>
      <c r="N733" s="61"/>
      <c r="O733" s="61"/>
      <c r="P733" s="61"/>
      <c r="Q733" s="282"/>
      <c r="R733" s="282"/>
      <c r="S733" s="282"/>
      <c r="T733" s="282"/>
      <c r="U733" s="282"/>
      <c r="V733" s="282"/>
      <c r="W733" s="61"/>
      <c r="X733" s="61"/>
      <c r="Y733" s="61"/>
      <c r="Z733" s="61"/>
    </row>
    <row r="734" ht="15.75" customHeight="1">
      <c r="A734" s="307"/>
      <c r="B734" s="307"/>
      <c r="C734" s="307"/>
      <c r="D734" s="307"/>
      <c r="E734" s="307"/>
      <c r="F734" s="307"/>
      <c r="G734" s="307"/>
      <c r="H734" s="307"/>
      <c r="I734" s="307"/>
      <c r="J734" s="307"/>
      <c r="K734" s="307"/>
      <c r="L734" s="282"/>
      <c r="M734" s="61"/>
      <c r="N734" s="61"/>
      <c r="O734" s="61"/>
      <c r="P734" s="61"/>
      <c r="Q734" s="282"/>
      <c r="R734" s="282"/>
      <c r="S734" s="282"/>
      <c r="T734" s="282"/>
      <c r="U734" s="282"/>
      <c r="V734" s="282"/>
      <c r="W734" s="61"/>
      <c r="X734" s="61"/>
      <c r="Y734" s="61"/>
      <c r="Z734" s="61"/>
    </row>
    <row r="735" ht="15.75" customHeight="1">
      <c r="A735" s="307"/>
      <c r="B735" s="307"/>
      <c r="C735" s="307"/>
      <c r="D735" s="307"/>
      <c r="E735" s="307"/>
      <c r="F735" s="307"/>
      <c r="G735" s="307"/>
      <c r="H735" s="307"/>
      <c r="I735" s="307"/>
      <c r="J735" s="307"/>
      <c r="K735" s="307"/>
      <c r="L735" s="282"/>
      <c r="M735" s="61"/>
      <c r="N735" s="61"/>
      <c r="O735" s="61"/>
      <c r="P735" s="61"/>
      <c r="Q735" s="282"/>
      <c r="R735" s="282"/>
      <c r="S735" s="282"/>
      <c r="T735" s="282"/>
      <c r="U735" s="282"/>
      <c r="V735" s="282"/>
      <c r="W735" s="61"/>
      <c r="X735" s="61"/>
      <c r="Y735" s="61"/>
      <c r="Z735" s="61"/>
    </row>
    <row r="736" ht="15.75" customHeight="1">
      <c r="A736" s="307"/>
      <c r="B736" s="307"/>
      <c r="C736" s="307"/>
      <c r="D736" s="307"/>
      <c r="E736" s="307"/>
      <c r="F736" s="307"/>
      <c r="G736" s="307"/>
      <c r="H736" s="307"/>
      <c r="I736" s="307"/>
      <c r="J736" s="307"/>
      <c r="K736" s="307"/>
      <c r="L736" s="282"/>
      <c r="M736" s="61"/>
      <c r="N736" s="61"/>
      <c r="O736" s="61"/>
      <c r="P736" s="61"/>
      <c r="Q736" s="282"/>
      <c r="R736" s="282"/>
      <c r="S736" s="282"/>
      <c r="T736" s="282"/>
      <c r="U736" s="282"/>
      <c r="V736" s="282"/>
      <c r="W736" s="61"/>
      <c r="X736" s="61"/>
      <c r="Y736" s="61"/>
      <c r="Z736" s="61"/>
    </row>
    <row r="737" ht="15.75" customHeight="1">
      <c r="A737" s="307"/>
      <c r="B737" s="307"/>
      <c r="C737" s="307"/>
      <c r="D737" s="307"/>
      <c r="E737" s="307"/>
      <c r="F737" s="307"/>
      <c r="G737" s="307"/>
      <c r="H737" s="307"/>
      <c r="I737" s="307"/>
      <c r="J737" s="307"/>
      <c r="K737" s="307"/>
      <c r="L737" s="282"/>
      <c r="M737" s="61"/>
      <c r="N737" s="61"/>
      <c r="O737" s="61"/>
      <c r="P737" s="61"/>
      <c r="Q737" s="282"/>
      <c r="R737" s="282"/>
      <c r="S737" s="282"/>
      <c r="T737" s="282"/>
      <c r="U737" s="282"/>
      <c r="V737" s="282"/>
      <c r="W737" s="61"/>
      <c r="X737" s="61"/>
      <c r="Y737" s="61"/>
      <c r="Z737" s="61"/>
    </row>
    <row r="738" ht="15.75" customHeight="1">
      <c r="A738" s="307"/>
      <c r="B738" s="307"/>
      <c r="C738" s="307"/>
      <c r="D738" s="307"/>
      <c r="E738" s="307"/>
      <c r="F738" s="307"/>
      <c r="G738" s="307"/>
      <c r="H738" s="307"/>
      <c r="I738" s="307"/>
      <c r="J738" s="307"/>
      <c r="K738" s="307"/>
      <c r="L738" s="282"/>
      <c r="M738" s="61"/>
      <c r="N738" s="61"/>
      <c r="O738" s="61"/>
      <c r="P738" s="61"/>
      <c r="Q738" s="282"/>
      <c r="R738" s="282"/>
      <c r="S738" s="282"/>
      <c r="T738" s="282"/>
      <c r="U738" s="282"/>
      <c r="V738" s="282"/>
      <c r="W738" s="61"/>
      <c r="X738" s="61"/>
      <c r="Y738" s="61"/>
      <c r="Z738" s="61"/>
    </row>
    <row r="739" ht="15.75" customHeight="1">
      <c r="A739" s="307"/>
      <c r="B739" s="307"/>
      <c r="C739" s="307"/>
      <c r="D739" s="307"/>
      <c r="E739" s="307"/>
      <c r="F739" s="307"/>
      <c r="G739" s="307"/>
      <c r="H739" s="307"/>
      <c r="I739" s="307"/>
      <c r="J739" s="307"/>
      <c r="K739" s="307"/>
      <c r="L739" s="282"/>
      <c r="M739" s="61"/>
      <c r="N739" s="61"/>
      <c r="O739" s="61"/>
      <c r="P739" s="61"/>
      <c r="Q739" s="282"/>
      <c r="R739" s="282"/>
      <c r="S739" s="282"/>
      <c r="T739" s="282"/>
      <c r="U739" s="282"/>
      <c r="V739" s="282"/>
      <c r="W739" s="61"/>
      <c r="X739" s="61"/>
      <c r="Y739" s="61"/>
      <c r="Z739" s="61"/>
    </row>
    <row r="740" ht="15.75" customHeight="1">
      <c r="A740" s="307"/>
      <c r="B740" s="307"/>
      <c r="C740" s="307"/>
      <c r="D740" s="307"/>
      <c r="E740" s="307"/>
      <c r="F740" s="307"/>
      <c r="G740" s="307"/>
      <c r="H740" s="307"/>
      <c r="I740" s="307"/>
      <c r="J740" s="307"/>
      <c r="K740" s="307"/>
      <c r="L740" s="282"/>
      <c r="M740" s="61"/>
      <c r="N740" s="61"/>
      <c r="O740" s="61"/>
      <c r="P740" s="61"/>
      <c r="Q740" s="282"/>
      <c r="R740" s="282"/>
      <c r="S740" s="282"/>
      <c r="T740" s="282"/>
      <c r="U740" s="282"/>
      <c r="V740" s="282"/>
      <c r="W740" s="61"/>
      <c r="X740" s="61"/>
      <c r="Y740" s="61"/>
      <c r="Z740" s="61"/>
    </row>
    <row r="741" ht="15.75" customHeight="1">
      <c r="A741" s="307"/>
      <c r="B741" s="307"/>
      <c r="C741" s="307"/>
      <c r="D741" s="307"/>
      <c r="E741" s="307"/>
      <c r="F741" s="307"/>
      <c r="G741" s="307"/>
      <c r="H741" s="307"/>
      <c r="I741" s="307"/>
      <c r="J741" s="307"/>
      <c r="K741" s="307"/>
      <c r="L741" s="282"/>
      <c r="M741" s="61"/>
      <c r="N741" s="61"/>
      <c r="O741" s="61"/>
      <c r="P741" s="61"/>
      <c r="Q741" s="282"/>
      <c r="R741" s="282"/>
      <c r="S741" s="282"/>
      <c r="T741" s="282"/>
      <c r="U741" s="282"/>
      <c r="V741" s="282"/>
      <c r="W741" s="61"/>
      <c r="X741" s="61"/>
      <c r="Y741" s="61"/>
      <c r="Z741" s="61"/>
    </row>
    <row r="742" ht="15.75" customHeight="1">
      <c r="A742" s="307"/>
      <c r="B742" s="307"/>
      <c r="C742" s="307"/>
      <c r="D742" s="307"/>
      <c r="E742" s="307"/>
      <c r="F742" s="307"/>
      <c r="G742" s="307"/>
      <c r="H742" s="307"/>
      <c r="I742" s="307"/>
      <c r="J742" s="307"/>
      <c r="K742" s="307"/>
      <c r="L742" s="282"/>
      <c r="M742" s="61"/>
      <c r="N742" s="61"/>
      <c r="O742" s="61"/>
      <c r="P742" s="61"/>
      <c r="Q742" s="282"/>
      <c r="R742" s="282"/>
      <c r="S742" s="282"/>
      <c r="T742" s="282"/>
      <c r="U742" s="282"/>
      <c r="V742" s="282"/>
      <c r="W742" s="61"/>
      <c r="X742" s="61"/>
      <c r="Y742" s="61"/>
      <c r="Z742" s="61"/>
    </row>
    <row r="743" ht="15.75" customHeight="1">
      <c r="A743" s="307"/>
      <c r="B743" s="307"/>
      <c r="C743" s="307"/>
      <c r="D743" s="307"/>
      <c r="E743" s="307"/>
      <c r="F743" s="307"/>
      <c r="G743" s="307"/>
      <c r="H743" s="307"/>
      <c r="I743" s="307"/>
      <c r="J743" s="307"/>
      <c r="K743" s="307"/>
      <c r="L743" s="282"/>
      <c r="M743" s="61"/>
      <c r="N743" s="61"/>
      <c r="O743" s="61"/>
      <c r="P743" s="61"/>
      <c r="Q743" s="282"/>
      <c r="R743" s="282"/>
      <c r="S743" s="282"/>
      <c r="T743" s="282"/>
      <c r="U743" s="282"/>
      <c r="V743" s="282"/>
      <c r="W743" s="61"/>
      <c r="X743" s="61"/>
      <c r="Y743" s="61"/>
      <c r="Z743" s="61"/>
    </row>
    <row r="744" ht="15.75" customHeight="1">
      <c r="A744" s="307"/>
      <c r="B744" s="307"/>
      <c r="C744" s="307"/>
      <c r="D744" s="307"/>
      <c r="E744" s="307"/>
      <c r="F744" s="307"/>
      <c r="G744" s="307"/>
      <c r="H744" s="307"/>
      <c r="I744" s="307"/>
      <c r="J744" s="307"/>
      <c r="K744" s="307"/>
      <c r="L744" s="282"/>
      <c r="M744" s="61"/>
      <c r="N744" s="61"/>
      <c r="O744" s="61"/>
      <c r="P744" s="61"/>
      <c r="Q744" s="282"/>
      <c r="R744" s="282"/>
      <c r="S744" s="282"/>
      <c r="T744" s="282"/>
      <c r="U744" s="282"/>
      <c r="V744" s="282"/>
      <c r="W744" s="61"/>
      <c r="X744" s="61"/>
      <c r="Y744" s="61"/>
      <c r="Z744" s="61"/>
    </row>
    <row r="745" ht="15.75" customHeight="1">
      <c r="A745" s="307"/>
      <c r="B745" s="307"/>
      <c r="C745" s="307"/>
      <c r="D745" s="307"/>
      <c r="E745" s="307"/>
      <c r="F745" s="307"/>
      <c r="G745" s="307"/>
      <c r="H745" s="307"/>
      <c r="I745" s="307"/>
      <c r="J745" s="307"/>
      <c r="K745" s="307"/>
      <c r="L745" s="282"/>
      <c r="M745" s="61"/>
      <c r="N745" s="61"/>
      <c r="O745" s="61"/>
      <c r="P745" s="61"/>
      <c r="Q745" s="282"/>
      <c r="R745" s="282"/>
      <c r="S745" s="282"/>
      <c r="T745" s="282"/>
      <c r="U745" s="282"/>
      <c r="V745" s="282"/>
      <c r="W745" s="61"/>
      <c r="X745" s="61"/>
      <c r="Y745" s="61"/>
      <c r="Z745" s="61"/>
    </row>
    <row r="746" ht="15.75" customHeight="1">
      <c r="A746" s="307"/>
      <c r="B746" s="307"/>
      <c r="C746" s="307"/>
      <c r="D746" s="307"/>
      <c r="E746" s="307"/>
      <c r="F746" s="307"/>
      <c r="G746" s="307"/>
      <c r="H746" s="307"/>
      <c r="I746" s="307"/>
      <c r="J746" s="307"/>
      <c r="K746" s="307"/>
      <c r="L746" s="282"/>
      <c r="M746" s="61"/>
      <c r="N746" s="61"/>
      <c r="O746" s="61"/>
      <c r="P746" s="61"/>
      <c r="Q746" s="282"/>
      <c r="R746" s="282"/>
      <c r="S746" s="282"/>
      <c r="T746" s="282"/>
      <c r="U746" s="282"/>
      <c r="V746" s="282"/>
      <c r="W746" s="61"/>
      <c r="X746" s="61"/>
      <c r="Y746" s="61"/>
      <c r="Z746" s="61"/>
    </row>
    <row r="747" ht="15.75" customHeight="1">
      <c r="A747" s="307"/>
      <c r="B747" s="307"/>
      <c r="C747" s="307"/>
      <c r="D747" s="307"/>
      <c r="E747" s="307"/>
      <c r="F747" s="307"/>
      <c r="G747" s="307"/>
      <c r="H747" s="307"/>
      <c r="I747" s="307"/>
      <c r="J747" s="307"/>
      <c r="K747" s="307"/>
      <c r="L747" s="282"/>
      <c r="M747" s="61"/>
      <c r="N747" s="61"/>
      <c r="O747" s="61"/>
      <c r="P747" s="61"/>
      <c r="Q747" s="282"/>
      <c r="R747" s="282"/>
      <c r="S747" s="282"/>
      <c r="T747" s="282"/>
      <c r="U747" s="282"/>
      <c r="V747" s="282"/>
      <c r="W747" s="61"/>
      <c r="X747" s="61"/>
      <c r="Y747" s="61"/>
      <c r="Z747" s="61"/>
    </row>
    <row r="748" ht="15.75" customHeight="1">
      <c r="A748" s="307"/>
      <c r="B748" s="307"/>
      <c r="C748" s="307"/>
      <c r="D748" s="307"/>
      <c r="E748" s="307"/>
      <c r="F748" s="307"/>
      <c r="G748" s="307"/>
      <c r="H748" s="307"/>
      <c r="I748" s="307"/>
      <c r="J748" s="307"/>
      <c r="K748" s="307"/>
      <c r="L748" s="282"/>
      <c r="M748" s="61"/>
      <c r="N748" s="61"/>
      <c r="O748" s="61"/>
      <c r="P748" s="61"/>
      <c r="Q748" s="282"/>
      <c r="R748" s="282"/>
      <c r="S748" s="282"/>
      <c r="T748" s="282"/>
      <c r="U748" s="282"/>
      <c r="V748" s="282"/>
      <c r="W748" s="61"/>
      <c r="X748" s="61"/>
      <c r="Y748" s="61"/>
      <c r="Z748" s="61"/>
    </row>
    <row r="749" ht="15.75" customHeight="1">
      <c r="A749" s="307"/>
      <c r="B749" s="307"/>
      <c r="C749" s="307"/>
      <c r="D749" s="307"/>
      <c r="E749" s="307"/>
      <c r="F749" s="307"/>
      <c r="G749" s="307"/>
      <c r="H749" s="307"/>
      <c r="I749" s="307"/>
      <c r="J749" s="307"/>
      <c r="K749" s="307"/>
      <c r="L749" s="282"/>
      <c r="M749" s="61"/>
      <c r="N749" s="61"/>
      <c r="O749" s="61"/>
      <c r="P749" s="61"/>
      <c r="Q749" s="282"/>
      <c r="R749" s="282"/>
      <c r="S749" s="282"/>
      <c r="T749" s="282"/>
      <c r="U749" s="282"/>
      <c r="V749" s="282"/>
      <c r="W749" s="61"/>
      <c r="X749" s="61"/>
      <c r="Y749" s="61"/>
      <c r="Z749" s="61"/>
    </row>
    <row r="750" ht="15.75" customHeight="1">
      <c r="A750" s="307"/>
      <c r="B750" s="307"/>
      <c r="C750" s="307"/>
      <c r="D750" s="307"/>
      <c r="E750" s="307"/>
      <c r="F750" s="307"/>
      <c r="G750" s="307"/>
      <c r="H750" s="307"/>
      <c r="I750" s="307"/>
      <c r="J750" s="307"/>
      <c r="K750" s="307"/>
      <c r="L750" s="282"/>
      <c r="M750" s="61"/>
      <c r="N750" s="61"/>
      <c r="O750" s="61"/>
      <c r="P750" s="61"/>
      <c r="Q750" s="282"/>
      <c r="R750" s="282"/>
      <c r="S750" s="282"/>
      <c r="T750" s="282"/>
      <c r="U750" s="282"/>
      <c r="V750" s="282"/>
      <c r="W750" s="61"/>
      <c r="X750" s="61"/>
      <c r="Y750" s="61"/>
      <c r="Z750" s="61"/>
    </row>
    <row r="751" ht="15.75" customHeight="1">
      <c r="A751" s="307"/>
      <c r="B751" s="307"/>
      <c r="C751" s="307"/>
      <c r="D751" s="307"/>
      <c r="E751" s="307"/>
      <c r="F751" s="307"/>
      <c r="G751" s="307"/>
      <c r="H751" s="307"/>
      <c r="I751" s="307"/>
      <c r="J751" s="307"/>
      <c r="K751" s="307"/>
      <c r="L751" s="282"/>
      <c r="M751" s="61"/>
      <c r="N751" s="61"/>
      <c r="O751" s="61"/>
      <c r="P751" s="61"/>
      <c r="Q751" s="282"/>
      <c r="R751" s="282"/>
      <c r="S751" s="282"/>
      <c r="T751" s="282"/>
      <c r="U751" s="282"/>
      <c r="V751" s="282"/>
      <c r="W751" s="61"/>
      <c r="X751" s="61"/>
      <c r="Y751" s="61"/>
      <c r="Z751" s="61"/>
    </row>
    <row r="752" ht="15.75" customHeight="1">
      <c r="A752" s="307"/>
      <c r="B752" s="307"/>
      <c r="C752" s="307"/>
      <c r="D752" s="307"/>
      <c r="E752" s="307"/>
      <c r="F752" s="307"/>
      <c r="G752" s="307"/>
      <c r="H752" s="307"/>
      <c r="I752" s="307"/>
      <c r="J752" s="307"/>
      <c r="K752" s="307"/>
      <c r="L752" s="282"/>
      <c r="M752" s="61"/>
      <c r="N752" s="61"/>
      <c r="O752" s="61"/>
      <c r="P752" s="61"/>
      <c r="Q752" s="282"/>
      <c r="R752" s="282"/>
      <c r="S752" s="282"/>
      <c r="T752" s="282"/>
      <c r="U752" s="282"/>
      <c r="V752" s="282"/>
      <c r="W752" s="61"/>
      <c r="X752" s="61"/>
      <c r="Y752" s="61"/>
      <c r="Z752" s="61"/>
    </row>
    <row r="753" ht="15.75" customHeight="1">
      <c r="A753" s="307"/>
      <c r="B753" s="307"/>
      <c r="C753" s="307"/>
      <c r="D753" s="307"/>
      <c r="E753" s="307"/>
      <c r="F753" s="307"/>
      <c r="G753" s="307"/>
      <c r="H753" s="307"/>
      <c r="I753" s="307"/>
      <c r="J753" s="307"/>
      <c r="K753" s="307"/>
      <c r="L753" s="282"/>
      <c r="M753" s="61"/>
      <c r="N753" s="61"/>
      <c r="O753" s="61"/>
      <c r="P753" s="61"/>
      <c r="Q753" s="282"/>
      <c r="R753" s="282"/>
      <c r="S753" s="282"/>
      <c r="T753" s="282"/>
      <c r="U753" s="282"/>
      <c r="V753" s="282"/>
      <c r="W753" s="61"/>
      <c r="X753" s="61"/>
      <c r="Y753" s="61"/>
      <c r="Z753" s="61"/>
    </row>
    <row r="754" ht="15.75" customHeight="1">
      <c r="A754" s="307"/>
      <c r="B754" s="307"/>
      <c r="C754" s="307"/>
      <c r="D754" s="307"/>
      <c r="E754" s="307"/>
      <c r="F754" s="307"/>
      <c r="G754" s="307"/>
      <c r="H754" s="307"/>
      <c r="I754" s="307"/>
      <c r="J754" s="307"/>
      <c r="K754" s="307"/>
      <c r="L754" s="282"/>
      <c r="M754" s="61"/>
      <c r="N754" s="61"/>
      <c r="O754" s="61"/>
      <c r="P754" s="61"/>
      <c r="Q754" s="282"/>
      <c r="R754" s="282"/>
      <c r="S754" s="282"/>
      <c r="T754" s="282"/>
      <c r="U754" s="282"/>
      <c r="V754" s="282"/>
      <c r="W754" s="61"/>
      <c r="X754" s="61"/>
      <c r="Y754" s="61"/>
      <c r="Z754" s="61"/>
    </row>
    <row r="755" ht="15.75" customHeight="1">
      <c r="A755" s="307"/>
      <c r="B755" s="307"/>
      <c r="C755" s="307"/>
      <c r="D755" s="307"/>
      <c r="E755" s="307"/>
      <c r="F755" s="307"/>
      <c r="G755" s="307"/>
      <c r="H755" s="307"/>
      <c r="I755" s="307"/>
      <c r="J755" s="307"/>
      <c r="K755" s="307"/>
      <c r="L755" s="282"/>
      <c r="M755" s="61"/>
      <c r="N755" s="61"/>
      <c r="O755" s="61"/>
      <c r="P755" s="61"/>
      <c r="Q755" s="282"/>
      <c r="R755" s="282"/>
      <c r="S755" s="282"/>
      <c r="T755" s="282"/>
      <c r="U755" s="282"/>
      <c r="V755" s="282"/>
      <c r="W755" s="61"/>
      <c r="X755" s="61"/>
      <c r="Y755" s="61"/>
      <c r="Z755" s="61"/>
    </row>
    <row r="756" ht="15.75" customHeight="1">
      <c r="A756" s="307"/>
      <c r="B756" s="307"/>
      <c r="C756" s="307"/>
      <c r="D756" s="307"/>
      <c r="E756" s="307"/>
      <c r="F756" s="307"/>
      <c r="G756" s="307"/>
      <c r="H756" s="307"/>
      <c r="I756" s="307"/>
      <c r="J756" s="307"/>
      <c r="K756" s="307"/>
      <c r="L756" s="282"/>
      <c r="M756" s="61"/>
      <c r="N756" s="61"/>
      <c r="O756" s="61"/>
      <c r="P756" s="61"/>
      <c r="Q756" s="282"/>
      <c r="R756" s="282"/>
      <c r="S756" s="282"/>
      <c r="T756" s="282"/>
      <c r="U756" s="282"/>
      <c r="V756" s="282"/>
      <c r="W756" s="61"/>
      <c r="X756" s="61"/>
      <c r="Y756" s="61"/>
      <c r="Z756" s="61"/>
    </row>
    <row r="757" ht="15.75" customHeight="1">
      <c r="A757" s="307"/>
      <c r="B757" s="307"/>
      <c r="C757" s="307"/>
      <c r="D757" s="307"/>
      <c r="E757" s="307"/>
      <c r="F757" s="307"/>
      <c r="G757" s="307"/>
      <c r="H757" s="307"/>
      <c r="I757" s="307"/>
      <c r="J757" s="307"/>
      <c r="K757" s="307"/>
      <c r="L757" s="282"/>
      <c r="M757" s="61"/>
      <c r="N757" s="61"/>
      <c r="O757" s="61"/>
      <c r="P757" s="61"/>
      <c r="Q757" s="282"/>
      <c r="R757" s="282"/>
      <c r="S757" s="282"/>
      <c r="T757" s="282"/>
      <c r="U757" s="282"/>
      <c r="V757" s="282"/>
      <c r="W757" s="61"/>
      <c r="X757" s="61"/>
      <c r="Y757" s="61"/>
      <c r="Z757" s="61"/>
    </row>
    <row r="758" ht="15.75" customHeight="1">
      <c r="A758" s="307"/>
      <c r="B758" s="307"/>
      <c r="C758" s="307"/>
      <c r="D758" s="307"/>
      <c r="E758" s="307"/>
      <c r="F758" s="307"/>
      <c r="G758" s="307"/>
      <c r="H758" s="307"/>
      <c r="I758" s="307"/>
      <c r="J758" s="307"/>
      <c r="K758" s="307"/>
      <c r="L758" s="282"/>
      <c r="M758" s="61"/>
      <c r="N758" s="61"/>
      <c r="O758" s="61"/>
      <c r="P758" s="61"/>
      <c r="Q758" s="282"/>
      <c r="R758" s="282"/>
      <c r="S758" s="282"/>
      <c r="T758" s="282"/>
      <c r="U758" s="282"/>
      <c r="V758" s="282"/>
      <c r="W758" s="61"/>
      <c r="X758" s="61"/>
      <c r="Y758" s="61"/>
      <c r="Z758" s="61"/>
    </row>
    <row r="759" ht="15.75" customHeight="1">
      <c r="A759" s="307"/>
      <c r="B759" s="307"/>
      <c r="C759" s="307"/>
      <c r="D759" s="307"/>
      <c r="E759" s="307"/>
      <c r="F759" s="307"/>
      <c r="G759" s="307"/>
      <c r="H759" s="307"/>
      <c r="I759" s="307"/>
      <c r="J759" s="307"/>
      <c r="K759" s="307"/>
      <c r="L759" s="282"/>
      <c r="M759" s="61"/>
      <c r="N759" s="61"/>
      <c r="O759" s="61"/>
      <c r="P759" s="61"/>
      <c r="Q759" s="282"/>
      <c r="R759" s="282"/>
      <c r="S759" s="282"/>
      <c r="T759" s="282"/>
      <c r="U759" s="282"/>
      <c r="V759" s="282"/>
      <c r="W759" s="61"/>
      <c r="X759" s="61"/>
      <c r="Y759" s="61"/>
      <c r="Z759" s="61"/>
    </row>
    <row r="760" ht="15.75" customHeight="1">
      <c r="A760" s="307"/>
      <c r="B760" s="307"/>
      <c r="C760" s="307"/>
      <c r="D760" s="307"/>
      <c r="E760" s="307"/>
      <c r="F760" s="307"/>
      <c r="G760" s="307"/>
      <c r="H760" s="307"/>
      <c r="I760" s="307"/>
      <c r="J760" s="307"/>
      <c r="K760" s="307"/>
      <c r="L760" s="282"/>
      <c r="M760" s="61"/>
      <c r="N760" s="61"/>
      <c r="O760" s="61"/>
      <c r="P760" s="61"/>
      <c r="Q760" s="282"/>
      <c r="R760" s="282"/>
      <c r="S760" s="282"/>
      <c r="T760" s="282"/>
      <c r="U760" s="282"/>
      <c r="V760" s="282"/>
      <c r="W760" s="61"/>
      <c r="X760" s="61"/>
      <c r="Y760" s="61"/>
      <c r="Z760" s="61"/>
    </row>
    <row r="761" ht="15.75" customHeight="1">
      <c r="A761" s="307"/>
      <c r="B761" s="307"/>
      <c r="C761" s="307"/>
      <c r="D761" s="307"/>
      <c r="E761" s="307"/>
      <c r="F761" s="307"/>
      <c r="G761" s="307"/>
      <c r="H761" s="307"/>
      <c r="I761" s="307"/>
      <c r="J761" s="307"/>
      <c r="K761" s="307"/>
      <c r="L761" s="282"/>
      <c r="M761" s="61"/>
      <c r="N761" s="61"/>
      <c r="O761" s="61"/>
      <c r="P761" s="61"/>
      <c r="Q761" s="282"/>
      <c r="R761" s="282"/>
      <c r="S761" s="282"/>
      <c r="T761" s="282"/>
      <c r="U761" s="282"/>
      <c r="V761" s="282"/>
      <c r="W761" s="61"/>
      <c r="X761" s="61"/>
      <c r="Y761" s="61"/>
      <c r="Z761" s="61"/>
    </row>
    <row r="762" ht="15.75" customHeight="1">
      <c r="A762" s="307"/>
      <c r="B762" s="307"/>
      <c r="C762" s="307"/>
      <c r="D762" s="307"/>
      <c r="E762" s="307"/>
      <c r="F762" s="307"/>
      <c r="G762" s="307"/>
      <c r="H762" s="307"/>
      <c r="I762" s="307"/>
      <c r="J762" s="307"/>
      <c r="K762" s="307"/>
      <c r="L762" s="282"/>
      <c r="M762" s="61"/>
      <c r="N762" s="61"/>
      <c r="O762" s="61"/>
      <c r="P762" s="61"/>
      <c r="Q762" s="282"/>
      <c r="R762" s="282"/>
      <c r="S762" s="282"/>
      <c r="T762" s="282"/>
      <c r="U762" s="282"/>
      <c r="V762" s="282"/>
      <c r="W762" s="61"/>
      <c r="X762" s="61"/>
      <c r="Y762" s="61"/>
      <c r="Z762" s="61"/>
    </row>
    <row r="763" ht="15.75" customHeight="1">
      <c r="A763" s="307"/>
      <c r="B763" s="307"/>
      <c r="C763" s="307"/>
      <c r="D763" s="307"/>
      <c r="E763" s="307"/>
      <c r="F763" s="307"/>
      <c r="G763" s="307"/>
      <c r="H763" s="307"/>
      <c r="I763" s="307"/>
      <c r="J763" s="307"/>
      <c r="K763" s="307"/>
      <c r="L763" s="282"/>
      <c r="M763" s="61"/>
      <c r="N763" s="61"/>
      <c r="O763" s="61"/>
      <c r="P763" s="61"/>
      <c r="Q763" s="282"/>
      <c r="R763" s="282"/>
      <c r="S763" s="282"/>
      <c r="T763" s="282"/>
      <c r="U763" s="282"/>
      <c r="V763" s="282"/>
      <c r="W763" s="61"/>
      <c r="X763" s="61"/>
      <c r="Y763" s="61"/>
      <c r="Z763" s="61"/>
    </row>
    <row r="764" ht="15.75" customHeight="1">
      <c r="A764" s="307"/>
      <c r="B764" s="307"/>
      <c r="C764" s="307"/>
      <c r="D764" s="307"/>
      <c r="E764" s="307"/>
      <c r="F764" s="307"/>
      <c r="G764" s="307"/>
      <c r="H764" s="307"/>
      <c r="I764" s="307"/>
      <c r="J764" s="307"/>
      <c r="K764" s="307"/>
      <c r="L764" s="282"/>
      <c r="M764" s="61"/>
      <c r="N764" s="61"/>
      <c r="O764" s="61"/>
      <c r="P764" s="61"/>
      <c r="Q764" s="282"/>
      <c r="R764" s="282"/>
      <c r="S764" s="282"/>
      <c r="T764" s="282"/>
      <c r="U764" s="282"/>
      <c r="V764" s="282"/>
      <c r="W764" s="61"/>
      <c r="X764" s="61"/>
      <c r="Y764" s="61"/>
      <c r="Z764" s="61"/>
    </row>
    <row r="765" ht="15.75" customHeight="1">
      <c r="A765" s="307"/>
      <c r="B765" s="307"/>
      <c r="C765" s="307"/>
      <c r="D765" s="307"/>
      <c r="E765" s="307"/>
      <c r="F765" s="307"/>
      <c r="G765" s="307"/>
      <c r="H765" s="307"/>
      <c r="I765" s="307"/>
      <c r="J765" s="307"/>
      <c r="K765" s="307"/>
      <c r="L765" s="282"/>
      <c r="M765" s="61"/>
      <c r="N765" s="61"/>
      <c r="O765" s="61"/>
      <c r="P765" s="61"/>
      <c r="Q765" s="282"/>
      <c r="R765" s="282"/>
      <c r="S765" s="282"/>
      <c r="T765" s="282"/>
      <c r="U765" s="282"/>
      <c r="V765" s="282"/>
      <c r="W765" s="61"/>
      <c r="X765" s="61"/>
      <c r="Y765" s="61"/>
      <c r="Z765" s="61"/>
    </row>
    <row r="766" ht="15.75" customHeight="1">
      <c r="A766" s="307"/>
      <c r="B766" s="307"/>
      <c r="C766" s="307"/>
      <c r="D766" s="307"/>
      <c r="E766" s="307"/>
      <c r="F766" s="307"/>
      <c r="G766" s="307"/>
      <c r="H766" s="307"/>
      <c r="I766" s="307"/>
      <c r="J766" s="307"/>
      <c r="K766" s="307"/>
      <c r="L766" s="282"/>
      <c r="M766" s="61"/>
      <c r="N766" s="61"/>
      <c r="O766" s="61"/>
      <c r="P766" s="61"/>
      <c r="Q766" s="282"/>
      <c r="R766" s="282"/>
      <c r="S766" s="282"/>
      <c r="T766" s="282"/>
      <c r="U766" s="282"/>
      <c r="V766" s="282"/>
      <c r="W766" s="61"/>
      <c r="X766" s="61"/>
      <c r="Y766" s="61"/>
      <c r="Z766" s="61"/>
    </row>
    <row r="767" ht="15.75" customHeight="1">
      <c r="A767" s="307"/>
      <c r="B767" s="307"/>
      <c r="C767" s="307"/>
      <c r="D767" s="307"/>
      <c r="E767" s="307"/>
      <c r="F767" s="307"/>
      <c r="G767" s="307"/>
      <c r="H767" s="307"/>
      <c r="I767" s="307"/>
      <c r="J767" s="307"/>
      <c r="K767" s="307"/>
      <c r="L767" s="282"/>
      <c r="M767" s="61"/>
      <c r="N767" s="61"/>
      <c r="O767" s="61"/>
      <c r="P767" s="61"/>
      <c r="Q767" s="282"/>
      <c r="R767" s="282"/>
      <c r="S767" s="282"/>
      <c r="T767" s="282"/>
      <c r="U767" s="282"/>
      <c r="V767" s="282"/>
      <c r="W767" s="61"/>
      <c r="X767" s="61"/>
      <c r="Y767" s="61"/>
      <c r="Z767" s="61"/>
    </row>
    <row r="768" ht="15.75" customHeight="1">
      <c r="A768" s="307"/>
      <c r="B768" s="307"/>
      <c r="C768" s="307"/>
      <c r="D768" s="307"/>
      <c r="E768" s="307"/>
      <c r="F768" s="307"/>
      <c r="G768" s="307"/>
      <c r="H768" s="307"/>
      <c r="I768" s="307"/>
      <c r="J768" s="307"/>
      <c r="K768" s="307"/>
      <c r="L768" s="282"/>
      <c r="M768" s="61"/>
      <c r="N768" s="61"/>
      <c r="O768" s="61"/>
      <c r="P768" s="61"/>
      <c r="Q768" s="282"/>
      <c r="R768" s="282"/>
      <c r="S768" s="282"/>
      <c r="T768" s="282"/>
      <c r="U768" s="282"/>
      <c r="V768" s="282"/>
      <c r="W768" s="61"/>
      <c r="X768" s="61"/>
      <c r="Y768" s="61"/>
      <c r="Z768" s="61"/>
    </row>
    <row r="769" ht="15.75" customHeight="1">
      <c r="A769" s="307"/>
      <c r="B769" s="307"/>
      <c r="C769" s="307"/>
      <c r="D769" s="307"/>
      <c r="E769" s="307"/>
      <c r="F769" s="307"/>
      <c r="G769" s="307"/>
      <c r="H769" s="307"/>
      <c r="I769" s="307"/>
      <c r="J769" s="307"/>
      <c r="K769" s="307"/>
      <c r="L769" s="282"/>
      <c r="M769" s="61"/>
      <c r="N769" s="61"/>
      <c r="O769" s="61"/>
      <c r="P769" s="61"/>
      <c r="Q769" s="282"/>
      <c r="R769" s="282"/>
      <c r="S769" s="282"/>
      <c r="T769" s="282"/>
      <c r="U769" s="282"/>
      <c r="V769" s="282"/>
      <c r="W769" s="61"/>
      <c r="X769" s="61"/>
      <c r="Y769" s="61"/>
      <c r="Z769" s="61"/>
    </row>
    <row r="770" ht="15.75" customHeight="1">
      <c r="A770" s="307"/>
      <c r="B770" s="307"/>
      <c r="C770" s="307"/>
      <c r="D770" s="307"/>
      <c r="E770" s="307"/>
      <c r="F770" s="307"/>
      <c r="G770" s="307"/>
      <c r="H770" s="307"/>
      <c r="I770" s="307"/>
      <c r="J770" s="307"/>
      <c r="K770" s="307"/>
      <c r="L770" s="282"/>
      <c r="M770" s="61"/>
      <c r="N770" s="61"/>
      <c r="O770" s="61"/>
      <c r="P770" s="61"/>
      <c r="Q770" s="282"/>
      <c r="R770" s="282"/>
      <c r="S770" s="282"/>
      <c r="T770" s="282"/>
      <c r="U770" s="282"/>
      <c r="V770" s="282"/>
      <c r="W770" s="61"/>
      <c r="X770" s="61"/>
      <c r="Y770" s="61"/>
      <c r="Z770" s="61"/>
    </row>
    <row r="771" ht="15.75" customHeight="1">
      <c r="A771" s="307"/>
      <c r="B771" s="307"/>
      <c r="C771" s="307"/>
      <c r="D771" s="307"/>
      <c r="E771" s="307"/>
      <c r="F771" s="307"/>
      <c r="G771" s="307"/>
      <c r="H771" s="307"/>
      <c r="I771" s="307"/>
      <c r="J771" s="307"/>
      <c r="K771" s="307"/>
      <c r="L771" s="282"/>
      <c r="M771" s="61"/>
      <c r="N771" s="61"/>
      <c r="O771" s="61"/>
      <c r="P771" s="61"/>
      <c r="Q771" s="282"/>
      <c r="R771" s="282"/>
      <c r="S771" s="282"/>
      <c r="T771" s="282"/>
      <c r="U771" s="282"/>
      <c r="V771" s="282"/>
      <c r="W771" s="61"/>
      <c r="X771" s="61"/>
      <c r="Y771" s="61"/>
      <c r="Z771" s="61"/>
    </row>
    <row r="772" ht="15.75" customHeight="1">
      <c r="A772" s="307"/>
      <c r="B772" s="307"/>
      <c r="C772" s="307"/>
      <c r="D772" s="307"/>
      <c r="E772" s="307"/>
      <c r="F772" s="307"/>
      <c r="G772" s="307"/>
      <c r="H772" s="307"/>
      <c r="I772" s="307"/>
      <c r="J772" s="307"/>
      <c r="K772" s="307"/>
      <c r="L772" s="282"/>
      <c r="M772" s="61"/>
      <c r="N772" s="61"/>
      <c r="O772" s="61"/>
      <c r="P772" s="61"/>
      <c r="Q772" s="282"/>
      <c r="R772" s="282"/>
      <c r="S772" s="282"/>
      <c r="T772" s="282"/>
      <c r="U772" s="282"/>
      <c r="V772" s="282"/>
      <c r="W772" s="61"/>
      <c r="X772" s="61"/>
      <c r="Y772" s="61"/>
      <c r="Z772" s="61"/>
    </row>
    <row r="773" ht="15.75" customHeight="1">
      <c r="A773" s="307"/>
      <c r="B773" s="307"/>
      <c r="C773" s="307"/>
      <c r="D773" s="307"/>
      <c r="E773" s="307"/>
      <c r="F773" s="307"/>
      <c r="G773" s="307"/>
      <c r="H773" s="307"/>
      <c r="I773" s="307"/>
      <c r="J773" s="307"/>
      <c r="K773" s="307"/>
      <c r="L773" s="282"/>
      <c r="M773" s="61"/>
      <c r="N773" s="61"/>
      <c r="O773" s="61"/>
      <c r="P773" s="61"/>
      <c r="Q773" s="282"/>
      <c r="R773" s="282"/>
      <c r="S773" s="282"/>
      <c r="T773" s="282"/>
      <c r="U773" s="282"/>
      <c r="V773" s="282"/>
      <c r="W773" s="61"/>
      <c r="X773" s="61"/>
      <c r="Y773" s="61"/>
      <c r="Z773" s="61"/>
    </row>
    <row r="774" ht="15.75" customHeight="1">
      <c r="A774" s="307"/>
      <c r="B774" s="307"/>
      <c r="C774" s="307"/>
      <c r="D774" s="307"/>
      <c r="E774" s="307"/>
      <c r="F774" s="307"/>
      <c r="G774" s="307"/>
      <c r="H774" s="307"/>
      <c r="I774" s="307"/>
      <c r="J774" s="307"/>
      <c r="K774" s="307"/>
      <c r="L774" s="282"/>
      <c r="M774" s="61"/>
      <c r="N774" s="61"/>
      <c r="O774" s="61"/>
      <c r="P774" s="61"/>
      <c r="Q774" s="282"/>
      <c r="R774" s="282"/>
      <c r="S774" s="282"/>
      <c r="T774" s="282"/>
      <c r="U774" s="282"/>
      <c r="V774" s="282"/>
      <c r="W774" s="61"/>
      <c r="X774" s="61"/>
      <c r="Y774" s="61"/>
      <c r="Z774" s="61"/>
    </row>
    <row r="775" ht="15.75" customHeight="1">
      <c r="A775" s="307"/>
      <c r="B775" s="307"/>
      <c r="C775" s="307"/>
      <c r="D775" s="307"/>
      <c r="E775" s="307"/>
      <c r="F775" s="307"/>
      <c r="G775" s="307"/>
      <c r="H775" s="307"/>
      <c r="I775" s="307"/>
      <c r="J775" s="307"/>
      <c r="K775" s="307"/>
      <c r="L775" s="282"/>
      <c r="M775" s="61"/>
      <c r="N775" s="61"/>
      <c r="O775" s="61"/>
      <c r="P775" s="61"/>
      <c r="Q775" s="282"/>
      <c r="R775" s="282"/>
      <c r="S775" s="282"/>
      <c r="T775" s="282"/>
      <c r="U775" s="282"/>
      <c r="V775" s="282"/>
      <c r="W775" s="61"/>
      <c r="X775" s="61"/>
      <c r="Y775" s="61"/>
      <c r="Z775" s="61"/>
    </row>
    <row r="776" ht="15.75" customHeight="1">
      <c r="A776" s="307"/>
      <c r="B776" s="307"/>
      <c r="C776" s="307"/>
      <c r="D776" s="307"/>
      <c r="E776" s="307"/>
      <c r="F776" s="307"/>
      <c r="G776" s="307"/>
      <c r="H776" s="307"/>
      <c r="I776" s="307"/>
      <c r="J776" s="307"/>
      <c r="K776" s="307"/>
      <c r="L776" s="282"/>
      <c r="M776" s="61"/>
      <c r="N776" s="61"/>
      <c r="O776" s="61"/>
      <c r="P776" s="61"/>
      <c r="Q776" s="282"/>
      <c r="R776" s="282"/>
      <c r="S776" s="282"/>
      <c r="T776" s="282"/>
      <c r="U776" s="282"/>
      <c r="V776" s="282"/>
      <c r="W776" s="61"/>
      <c r="X776" s="61"/>
      <c r="Y776" s="61"/>
      <c r="Z776" s="61"/>
    </row>
    <row r="777" ht="15.75" customHeight="1">
      <c r="A777" s="307"/>
      <c r="B777" s="307"/>
      <c r="C777" s="307"/>
      <c r="D777" s="307"/>
      <c r="E777" s="307"/>
      <c r="F777" s="307"/>
      <c r="G777" s="307"/>
      <c r="H777" s="307"/>
      <c r="I777" s="307"/>
      <c r="J777" s="307"/>
      <c r="K777" s="307"/>
      <c r="L777" s="282"/>
      <c r="M777" s="61"/>
      <c r="N777" s="61"/>
      <c r="O777" s="61"/>
      <c r="P777" s="61"/>
      <c r="Q777" s="282"/>
      <c r="R777" s="282"/>
      <c r="S777" s="282"/>
      <c r="T777" s="282"/>
      <c r="U777" s="282"/>
      <c r="V777" s="282"/>
      <c r="W777" s="61"/>
      <c r="X777" s="61"/>
      <c r="Y777" s="61"/>
      <c r="Z777" s="61"/>
    </row>
    <row r="778" ht="15.75" customHeight="1">
      <c r="A778" s="307"/>
      <c r="B778" s="307"/>
      <c r="C778" s="307"/>
      <c r="D778" s="307"/>
      <c r="E778" s="307"/>
      <c r="F778" s="307"/>
      <c r="G778" s="307"/>
      <c r="H778" s="307"/>
      <c r="I778" s="307"/>
      <c r="J778" s="307"/>
      <c r="K778" s="307"/>
      <c r="L778" s="282"/>
      <c r="M778" s="61"/>
      <c r="N778" s="61"/>
      <c r="O778" s="61"/>
      <c r="P778" s="61"/>
      <c r="Q778" s="282"/>
      <c r="R778" s="282"/>
      <c r="S778" s="282"/>
      <c r="T778" s="282"/>
      <c r="U778" s="282"/>
      <c r="V778" s="282"/>
      <c r="W778" s="61"/>
      <c r="X778" s="61"/>
      <c r="Y778" s="61"/>
      <c r="Z778" s="61"/>
    </row>
    <row r="779" ht="15.75" customHeight="1">
      <c r="A779" s="307"/>
      <c r="B779" s="307"/>
      <c r="C779" s="307"/>
      <c r="D779" s="307"/>
      <c r="E779" s="307"/>
      <c r="F779" s="307"/>
      <c r="G779" s="307"/>
      <c r="H779" s="307"/>
      <c r="I779" s="307"/>
      <c r="J779" s="307"/>
      <c r="K779" s="307"/>
      <c r="L779" s="282"/>
      <c r="M779" s="61"/>
      <c r="N779" s="61"/>
      <c r="O779" s="61"/>
      <c r="P779" s="61"/>
      <c r="Q779" s="282"/>
      <c r="R779" s="282"/>
      <c r="S779" s="282"/>
      <c r="T779" s="282"/>
      <c r="U779" s="282"/>
      <c r="V779" s="282"/>
      <c r="W779" s="61"/>
      <c r="X779" s="61"/>
      <c r="Y779" s="61"/>
      <c r="Z779" s="61"/>
    </row>
    <row r="780" ht="15.75" customHeight="1">
      <c r="A780" s="307"/>
      <c r="B780" s="307"/>
      <c r="C780" s="307"/>
      <c r="D780" s="307"/>
      <c r="E780" s="307"/>
      <c r="F780" s="307"/>
      <c r="G780" s="307"/>
      <c r="H780" s="307"/>
      <c r="I780" s="307"/>
      <c r="J780" s="307"/>
      <c r="K780" s="307"/>
      <c r="L780" s="282"/>
      <c r="M780" s="61"/>
      <c r="N780" s="61"/>
      <c r="O780" s="61"/>
      <c r="P780" s="61"/>
      <c r="Q780" s="282"/>
      <c r="R780" s="282"/>
      <c r="S780" s="282"/>
      <c r="T780" s="282"/>
      <c r="U780" s="282"/>
      <c r="V780" s="282"/>
      <c r="W780" s="61"/>
      <c r="X780" s="61"/>
      <c r="Y780" s="61"/>
      <c r="Z780" s="61"/>
    </row>
    <row r="781" ht="15.75" customHeight="1">
      <c r="A781" s="307"/>
      <c r="B781" s="307"/>
      <c r="C781" s="307"/>
      <c r="D781" s="307"/>
      <c r="E781" s="307"/>
      <c r="F781" s="307"/>
      <c r="G781" s="307"/>
      <c r="H781" s="307"/>
      <c r="I781" s="307"/>
      <c r="J781" s="307"/>
      <c r="K781" s="307"/>
      <c r="L781" s="282"/>
      <c r="M781" s="61"/>
      <c r="N781" s="61"/>
      <c r="O781" s="61"/>
      <c r="P781" s="61"/>
      <c r="Q781" s="282"/>
      <c r="R781" s="282"/>
      <c r="S781" s="282"/>
      <c r="T781" s="282"/>
      <c r="U781" s="282"/>
      <c r="V781" s="282"/>
      <c r="W781" s="61"/>
      <c r="X781" s="61"/>
      <c r="Y781" s="61"/>
      <c r="Z781" s="61"/>
    </row>
    <row r="782" ht="15.75" customHeight="1">
      <c r="A782" s="307"/>
      <c r="B782" s="307"/>
      <c r="C782" s="307"/>
      <c r="D782" s="307"/>
      <c r="E782" s="307"/>
      <c r="F782" s="307"/>
      <c r="G782" s="307"/>
      <c r="H782" s="307"/>
      <c r="I782" s="307"/>
      <c r="J782" s="307"/>
      <c r="K782" s="307"/>
      <c r="L782" s="282"/>
      <c r="M782" s="61"/>
      <c r="N782" s="61"/>
      <c r="O782" s="61"/>
      <c r="P782" s="61"/>
      <c r="Q782" s="282"/>
      <c r="R782" s="282"/>
      <c r="S782" s="282"/>
      <c r="T782" s="282"/>
      <c r="U782" s="282"/>
      <c r="V782" s="282"/>
      <c r="W782" s="61"/>
      <c r="X782" s="61"/>
      <c r="Y782" s="61"/>
      <c r="Z782" s="61"/>
    </row>
    <row r="783" ht="15.75" customHeight="1">
      <c r="A783" s="307"/>
      <c r="B783" s="307"/>
      <c r="C783" s="307"/>
      <c r="D783" s="307"/>
      <c r="E783" s="307"/>
      <c r="F783" s="307"/>
      <c r="G783" s="307"/>
      <c r="H783" s="307"/>
      <c r="I783" s="307"/>
      <c r="J783" s="307"/>
      <c r="K783" s="307"/>
      <c r="L783" s="282"/>
      <c r="M783" s="61"/>
      <c r="N783" s="61"/>
      <c r="O783" s="61"/>
      <c r="P783" s="61"/>
      <c r="Q783" s="282"/>
      <c r="R783" s="282"/>
      <c r="S783" s="282"/>
      <c r="T783" s="282"/>
      <c r="U783" s="282"/>
      <c r="V783" s="282"/>
      <c r="W783" s="61"/>
      <c r="X783" s="61"/>
      <c r="Y783" s="61"/>
      <c r="Z783" s="61"/>
    </row>
    <row r="784" ht="15.75" customHeight="1">
      <c r="A784" s="307"/>
      <c r="B784" s="307"/>
      <c r="C784" s="307"/>
      <c r="D784" s="307"/>
      <c r="E784" s="307"/>
      <c r="F784" s="307"/>
      <c r="G784" s="307"/>
      <c r="H784" s="307"/>
      <c r="I784" s="307"/>
      <c r="J784" s="307"/>
      <c r="K784" s="307"/>
      <c r="L784" s="282"/>
      <c r="M784" s="61"/>
      <c r="N784" s="61"/>
      <c r="O784" s="61"/>
      <c r="P784" s="61"/>
      <c r="Q784" s="282"/>
      <c r="R784" s="282"/>
      <c r="S784" s="282"/>
      <c r="T784" s="282"/>
      <c r="U784" s="282"/>
      <c r="V784" s="282"/>
      <c r="W784" s="61"/>
      <c r="X784" s="61"/>
      <c r="Y784" s="61"/>
      <c r="Z784" s="61"/>
    </row>
    <row r="785" ht="15.75" customHeight="1">
      <c r="A785" s="307"/>
      <c r="B785" s="307"/>
      <c r="C785" s="307"/>
      <c r="D785" s="307"/>
      <c r="E785" s="307"/>
      <c r="F785" s="307"/>
      <c r="G785" s="307"/>
      <c r="H785" s="307"/>
      <c r="I785" s="307"/>
      <c r="J785" s="307"/>
      <c r="K785" s="307"/>
      <c r="L785" s="282"/>
      <c r="M785" s="61"/>
      <c r="N785" s="61"/>
      <c r="O785" s="61"/>
      <c r="P785" s="61"/>
      <c r="Q785" s="282"/>
      <c r="R785" s="282"/>
      <c r="S785" s="282"/>
      <c r="T785" s="282"/>
      <c r="U785" s="282"/>
      <c r="V785" s="282"/>
      <c r="W785" s="61"/>
      <c r="X785" s="61"/>
      <c r="Y785" s="61"/>
      <c r="Z785" s="61"/>
    </row>
    <row r="786" ht="15.75" customHeight="1">
      <c r="A786" s="307"/>
      <c r="B786" s="307"/>
      <c r="C786" s="307"/>
      <c r="D786" s="307"/>
      <c r="E786" s="307"/>
      <c r="F786" s="307"/>
      <c r="G786" s="307"/>
      <c r="H786" s="307"/>
      <c r="I786" s="307"/>
      <c r="J786" s="307"/>
      <c r="K786" s="307"/>
      <c r="L786" s="282"/>
      <c r="M786" s="61"/>
      <c r="N786" s="61"/>
      <c r="O786" s="61"/>
      <c r="P786" s="61"/>
      <c r="Q786" s="282"/>
      <c r="R786" s="282"/>
      <c r="S786" s="282"/>
      <c r="T786" s="282"/>
      <c r="U786" s="282"/>
      <c r="V786" s="282"/>
      <c r="W786" s="61"/>
      <c r="X786" s="61"/>
      <c r="Y786" s="61"/>
      <c r="Z786" s="61"/>
    </row>
    <row r="787" ht="15.75" customHeight="1">
      <c r="A787" s="307"/>
      <c r="B787" s="307"/>
      <c r="C787" s="307"/>
      <c r="D787" s="307"/>
      <c r="E787" s="307"/>
      <c r="F787" s="307"/>
      <c r="G787" s="307"/>
      <c r="H787" s="307"/>
      <c r="I787" s="307"/>
      <c r="J787" s="307"/>
      <c r="K787" s="307"/>
      <c r="L787" s="282"/>
      <c r="M787" s="61"/>
      <c r="N787" s="61"/>
      <c r="O787" s="61"/>
      <c r="P787" s="61"/>
      <c r="Q787" s="282"/>
      <c r="R787" s="282"/>
      <c r="S787" s="282"/>
      <c r="T787" s="282"/>
      <c r="U787" s="282"/>
      <c r="V787" s="282"/>
      <c r="W787" s="61"/>
      <c r="X787" s="61"/>
      <c r="Y787" s="61"/>
      <c r="Z787" s="61"/>
    </row>
    <row r="788" ht="15.75" customHeight="1">
      <c r="A788" s="307"/>
      <c r="B788" s="307"/>
      <c r="C788" s="307"/>
      <c r="D788" s="307"/>
      <c r="E788" s="307"/>
      <c r="F788" s="307"/>
      <c r="G788" s="307"/>
      <c r="H788" s="307"/>
      <c r="I788" s="307"/>
      <c r="J788" s="307"/>
      <c r="K788" s="307"/>
      <c r="L788" s="282"/>
      <c r="M788" s="61"/>
      <c r="N788" s="61"/>
      <c r="O788" s="61"/>
      <c r="P788" s="61"/>
      <c r="Q788" s="282"/>
      <c r="R788" s="282"/>
      <c r="S788" s="282"/>
      <c r="T788" s="282"/>
      <c r="U788" s="282"/>
      <c r="V788" s="282"/>
      <c r="W788" s="61"/>
      <c r="X788" s="61"/>
      <c r="Y788" s="61"/>
      <c r="Z788" s="61"/>
    </row>
    <row r="789" ht="15.75" customHeight="1">
      <c r="A789" s="307"/>
      <c r="B789" s="307"/>
      <c r="C789" s="307"/>
      <c r="D789" s="307"/>
      <c r="E789" s="307"/>
      <c r="F789" s="307"/>
      <c r="G789" s="307"/>
      <c r="H789" s="307"/>
      <c r="I789" s="307"/>
      <c r="J789" s="307"/>
      <c r="K789" s="307"/>
      <c r="L789" s="282"/>
      <c r="M789" s="61"/>
      <c r="N789" s="61"/>
      <c r="O789" s="61"/>
      <c r="P789" s="61"/>
      <c r="Q789" s="282"/>
      <c r="R789" s="282"/>
      <c r="S789" s="282"/>
      <c r="T789" s="282"/>
      <c r="U789" s="282"/>
      <c r="V789" s="282"/>
      <c r="W789" s="61"/>
      <c r="X789" s="61"/>
      <c r="Y789" s="61"/>
      <c r="Z789" s="61"/>
    </row>
    <row r="790" ht="15.75" customHeight="1">
      <c r="A790" s="307"/>
      <c r="B790" s="307"/>
      <c r="C790" s="307"/>
      <c r="D790" s="307"/>
      <c r="E790" s="307"/>
      <c r="F790" s="307"/>
      <c r="G790" s="307"/>
      <c r="H790" s="307"/>
      <c r="I790" s="307"/>
      <c r="J790" s="307"/>
      <c r="K790" s="307"/>
      <c r="L790" s="282"/>
      <c r="M790" s="61"/>
      <c r="N790" s="61"/>
      <c r="O790" s="61"/>
      <c r="P790" s="61"/>
      <c r="Q790" s="282"/>
      <c r="R790" s="282"/>
      <c r="S790" s="282"/>
      <c r="T790" s="282"/>
      <c r="U790" s="282"/>
      <c r="V790" s="282"/>
      <c r="W790" s="61"/>
      <c r="X790" s="61"/>
      <c r="Y790" s="61"/>
      <c r="Z790" s="61"/>
    </row>
    <row r="791" ht="15.75" customHeight="1">
      <c r="A791" s="307"/>
      <c r="B791" s="307"/>
      <c r="C791" s="307"/>
      <c r="D791" s="307"/>
      <c r="E791" s="307"/>
      <c r="F791" s="307"/>
      <c r="G791" s="307"/>
      <c r="H791" s="307"/>
      <c r="I791" s="307"/>
      <c r="J791" s="307"/>
      <c r="K791" s="307"/>
      <c r="L791" s="282"/>
      <c r="M791" s="61"/>
      <c r="N791" s="61"/>
      <c r="O791" s="61"/>
      <c r="P791" s="61"/>
      <c r="Q791" s="282"/>
      <c r="R791" s="282"/>
      <c r="S791" s="282"/>
      <c r="T791" s="282"/>
      <c r="U791" s="282"/>
      <c r="V791" s="282"/>
      <c r="W791" s="61"/>
      <c r="X791" s="61"/>
      <c r="Y791" s="61"/>
      <c r="Z791" s="61"/>
    </row>
    <row r="792" ht="15.75" customHeight="1">
      <c r="A792" s="307"/>
      <c r="B792" s="307"/>
      <c r="C792" s="307"/>
      <c r="D792" s="307"/>
      <c r="E792" s="307"/>
      <c r="F792" s="307"/>
      <c r="G792" s="307"/>
      <c r="H792" s="307"/>
      <c r="I792" s="307"/>
      <c r="J792" s="307"/>
      <c r="K792" s="307"/>
      <c r="L792" s="282"/>
      <c r="M792" s="61"/>
      <c r="N792" s="61"/>
      <c r="O792" s="61"/>
      <c r="P792" s="61"/>
      <c r="Q792" s="282"/>
      <c r="R792" s="282"/>
      <c r="S792" s="282"/>
      <c r="T792" s="282"/>
      <c r="U792" s="282"/>
      <c r="V792" s="282"/>
      <c r="W792" s="61"/>
      <c r="X792" s="61"/>
      <c r="Y792" s="61"/>
      <c r="Z792" s="61"/>
    </row>
    <row r="793" ht="15.75" customHeight="1">
      <c r="A793" s="307"/>
      <c r="B793" s="307"/>
      <c r="C793" s="307"/>
      <c r="D793" s="307"/>
      <c r="E793" s="307"/>
      <c r="F793" s="307"/>
      <c r="G793" s="307"/>
      <c r="H793" s="307"/>
      <c r="I793" s="307"/>
      <c r="J793" s="307"/>
      <c r="K793" s="307"/>
      <c r="L793" s="282"/>
      <c r="M793" s="61"/>
      <c r="N793" s="61"/>
      <c r="O793" s="61"/>
      <c r="P793" s="61"/>
      <c r="Q793" s="282"/>
      <c r="R793" s="282"/>
      <c r="S793" s="282"/>
      <c r="T793" s="282"/>
      <c r="U793" s="282"/>
      <c r="V793" s="282"/>
      <c r="W793" s="61"/>
      <c r="X793" s="61"/>
      <c r="Y793" s="61"/>
      <c r="Z793" s="61"/>
    </row>
    <row r="794" ht="15.75" customHeight="1">
      <c r="A794" s="307"/>
      <c r="B794" s="307"/>
      <c r="C794" s="307"/>
      <c r="D794" s="307"/>
      <c r="E794" s="307"/>
      <c r="F794" s="307"/>
      <c r="G794" s="307"/>
      <c r="H794" s="307"/>
      <c r="I794" s="307"/>
      <c r="J794" s="307"/>
      <c r="K794" s="307"/>
      <c r="L794" s="282"/>
      <c r="M794" s="61"/>
      <c r="N794" s="61"/>
      <c r="O794" s="61"/>
      <c r="P794" s="61"/>
      <c r="Q794" s="282"/>
      <c r="R794" s="282"/>
      <c r="S794" s="282"/>
      <c r="T794" s="282"/>
      <c r="U794" s="282"/>
      <c r="V794" s="282"/>
      <c r="W794" s="61"/>
      <c r="X794" s="61"/>
      <c r="Y794" s="61"/>
      <c r="Z794" s="61"/>
    </row>
    <row r="795" ht="15.75" customHeight="1">
      <c r="A795" s="307"/>
      <c r="B795" s="307"/>
      <c r="C795" s="307"/>
      <c r="D795" s="307"/>
      <c r="E795" s="307"/>
      <c r="F795" s="307"/>
      <c r="G795" s="307"/>
      <c r="H795" s="307"/>
      <c r="I795" s="307"/>
      <c r="J795" s="307"/>
      <c r="K795" s="307"/>
      <c r="L795" s="282"/>
      <c r="M795" s="61"/>
      <c r="N795" s="61"/>
      <c r="O795" s="61"/>
      <c r="P795" s="61"/>
      <c r="Q795" s="282"/>
      <c r="R795" s="282"/>
      <c r="S795" s="282"/>
      <c r="T795" s="282"/>
      <c r="U795" s="282"/>
      <c r="V795" s="282"/>
      <c r="W795" s="61"/>
      <c r="X795" s="61"/>
      <c r="Y795" s="61"/>
      <c r="Z795" s="61"/>
    </row>
    <row r="796" ht="15.75" customHeight="1">
      <c r="A796" s="307"/>
      <c r="B796" s="307"/>
      <c r="C796" s="307"/>
      <c r="D796" s="307"/>
      <c r="E796" s="307"/>
      <c r="F796" s="307"/>
      <c r="G796" s="307"/>
      <c r="H796" s="307"/>
      <c r="I796" s="307"/>
      <c r="J796" s="307"/>
      <c r="K796" s="307"/>
      <c r="L796" s="282"/>
      <c r="M796" s="61"/>
      <c r="N796" s="61"/>
      <c r="O796" s="61"/>
      <c r="P796" s="61"/>
      <c r="Q796" s="282"/>
      <c r="R796" s="282"/>
      <c r="S796" s="282"/>
      <c r="T796" s="282"/>
      <c r="U796" s="282"/>
      <c r="V796" s="282"/>
      <c r="W796" s="61"/>
      <c r="X796" s="61"/>
      <c r="Y796" s="61"/>
      <c r="Z796" s="61"/>
    </row>
    <row r="797" ht="15.75" customHeight="1">
      <c r="A797" s="307"/>
      <c r="B797" s="307"/>
      <c r="C797" s="307"/>
      <c r="D797" s="307"/>
      <c r="E797" s="307"/>
      <c r="F797" s="307"/>
      <c r="G797" s="307"/>
      <c r="H797" s="307"/>
      <c r="I797" s="307"/>
      <c r="J797" s="307"/>
      <c r="K797" s="307"/>
      <c r="L797" s="282"/>
      <c r="M797" s="61"/>
      <c r="N797" s="61"/>
      <c r="O797" s="61"/>
      <c r="P797" s="61"/>
      <c r="Q797" s="282"/>
      <c r="R797" s="282"/>
      <c r="S797" s="282"/>
      <c r="T797" s="282"/>
      <c r="U797" s="282"/>
      <c r="V797" s="282"/>
      <c r="W797" s="61"/>
      <c r="X797" s="61"/>
      <c r="Y797" s="61"/>
      <c r="Z797" s="61"/>
    </row>
    <row r="798" ht="15.75" customHeight="1">
      <c r="A798" s="307"/>
      <c r="B798" s="307"/>
      <c r="C798" s="307"/>
      <c r="D798" s="307"/>
      <c r="E798" s="307"/>
      <c r="F798" s="307"/>
      <c r="G798" s="307"/>
      <c r="H798" s="307"/>
      <c r="I798" s="307"/>
      <c r="J798" s="307"/>
      <c r="K798" s="307"/>
      <c r="L798" s="282"/>
      <c r="M798" s="61"/>
      <c r="N798" s="61"/>
      <c r="O798" s="61"/>
      <c r="P798" s="61"/>
      <c r="Q798" s="282"/>
      <c r="R798" s="282"/>
      <c r="S798" s="282"/>
      <c r="T798" s="282"/>
      <c r="U798" s="282"/>
      <c r="V798" s="282"/>
      <c r="W798" s="61"/>
      <c r="X798" s="61"/>
      <c r="Y798" s="61"/>
      <c r="Z798" s="61"/>
    </row>
    <row r="799" ht="15.75" customHeight="1">
      <c r="A799" s="307"/>
      <c r="B799" s="307"/>
      <c r="C799" s="307"/>
      <c r="D799" s="307"/>
      <c r="E799" s="307"/>
      <c r="F799" s="307"/>
      <c r="G799" s="307"/>
      <c r="H799" s="307"/>
      <c r="I799" s="307"/>
      <c r="J799" s="307"/>
      <c r="K799" s="307"/>
      <c r="L799" s="282"/>
      <c r="M799" s="61"/>
      <c r="N799" s="61"/>
      <c r="O799" s="61"/>
      <c r="P799" s="61"/>
      <c r="Q799" s="282"/>
      <c r="R799" s="282"/>
      <c r="S799" s="282"/>
      <c r="T799" s="282"/>
      <c r="U799" s="282"/>
      <c r="V799" s="282"/>
      <c r="W799" s="61"/>
      <c r="X799" s="61"/>
      <c r="Y799" s="61"/>
      <c r="Z799" s="61"/>
    </row>
    <row r="800" ht="15.75" customHeight="1">
      <c r="A800" s="307"/>
      <c r="B800" s="307"/>
      <c r="C800" s="307"/>
      <c r="D800" s="307"/>
      <c r="E800" s="307"/>
      <c r="F800" s="307"/>
      <c r="G800" s="307"/>
      <c r="H800" s="307"/>
      <c r="I800" s="307"/>
      <c r="J800" s="307"/>
      <c r="K800" s="307"/>
      <c r="L800" s="282"/>
      <c r="M800" s="61"/>
      <c r="N800" s="61"/>
      <c r="O800" s="61"/>
      <c r="P800" s="61"/>
      <c r="Q800" s="282"/>
      <c r="R800" s="282"/>
      <c r="S800" s="282"/>
      <c r="T800" s="282"/>
      <c r="U800" s="282"/>
      <c r="V800" s="282"/>
      <c r="W800" s="61"/>
      <c r="X800" s="61"/>
      <c r="Y800" s="61"/>
      <c r="Z800" s="61"/>
    </row>
    <row r="801" ht="15.75" customHeight="1">
      <c r="A801" s="307"/>
      <c r="B801" s="307"/>
      <c r="C801" s="307"/>
      <c r="D801" s="307"/>
      <c r="E801" s="307"/>
      <c r="F801" s="307"/>
      <c r="G801" s="307"/>
      <c r="H801" s="307"/>
      <c r="I801" s="307"/>
      <c r="J801" s="307"/>
      <c r="K801" s="307"/>
      <c r="L801" s="282"/>
      <c r="M801" s="61"/>
      <c r="N801" s="61"/>
      <c r="O801" s="61"/>
      <c r="P801" s="61"/>
      <c r="Q801" s="282"/>
      <c r="R801" s="282"/>
      <c r="S801" s="282"/>
      <c r="T801" s="282"/>
      <c r="U801" s="282"/>
      <c r="V801" s="282"/>
      <c r="W801" s="61"/>
      <c r="X801" s="61"/>
      <c r="Y801" s="61"/>
      <c r="Z801" s="61"/>
    </row>
    <row r="802" ht="15.75" customHeight="1">
      <c r="A802" s="307"/>
      <c r="B802" s="307"/>
      <c r="C802" s="307"/>
      <c r="D802" s="307"/>
      <c r="E802" s="307"/>
      <c r="F802" s="307"/>
      <c r="G802" s="307"/>
      <c r="H802" s="307"/>
      <c r="I802" s="307"/>
      <c r="J802" s="307"/>
      <c r="K802" s="307"/>
      <c r="L802" s="282"/>
      <c r="M802" s="61"/>
      <c r="N802" s="61"/>
      <c r="O802" s="61"/>
      <c r="P802" s="61"/>
      <c r="Q802" s="282"/>
      <c r="R802" s="282"/>
      <c r="S802" s="282"/>
      <c r="T802" s="282"/>
      <c r="U802" s="282"/>
      <c r="V802" s="282"/>
      <c r="W802" s="61"/>
      <c r="X802" s="61"/>
      <c r="Y802" s="61"/>
      <c r="Z802" s="61"/>
    </row>
    <row r="803" ht="15.75" customHeight="1">
      <c r="A803" s="307"/>
      <c r="B803" s="307"/>
      <c r="C803" s="307"/>
      <c r="D803" s="307"/>
      <c r="E803" s="307"/>
      <c r="F803" s="307"/>
      <c r="G803" s="307"/>
      <c r="H803" s="307"/>
      <c r="I803" s="307"/>
      <c r="J803" s="307"/>
      <c r="K803" s="307"/>
      <c r="L803" s="282"/>
      <c r="M803" s="61"/>
      <c r="N803" s="61"/>
      <c r="O803" s="61"/>
      <c r="P803" s="61"/>
      <c r="Q803" s="282"/>
      <c r="R803" s="282"/>
      <c r="S803" s="282"/>
      <c r="T803" s="282"/>
      <c r="U803" s="282"/>
      <c r="V803" s="282"/>
      <c r="W803" s="61"/>
      <c r="X803" s="61"/>
      <c r="Y803" s="61"/>
      <c r="Z803" s="61"/>
    </row>
    <row r="804" ht="15.75" customHeight="1">
      <c r="A804" s="307"/>
      <c r="B804" s="307"/>
      <c r="C804" s="307"/>
      <c r="D804" s="307"/>
      <c r="E804" s="307"/>
      <c r="F804" s="307"/>
      <c r="G804" s="307"/>
      <c r="H804" s="307"/>
      <c r="I804" s="307"/>
      <c r="J804" s="307"/>
      <c r="K804" s="307"/>
      <c r="L804" s="282"/>
      <c r="M804" s="61"/>
      <c r="N804" s="61"/>
      <c r="O804" s="61"/>
      <c r="P804" s="61"/>
      <c r="Q804" s="282"/>
      <c r="R804" s="282"/>
      <c r="S804" s="282"/>
      <c r="T804" s="282"/>
      <c r="U804" s="282"/>
      <c r="V804" s="282"/>
      <c r="W804" s="61"/>
      <c r="X804" s="61"/>
      <c r="Y804" s="61"/>
      <c r="Z804" s="61"/>
    </row>
    <row r="805" ht="15.75" customHeight="1">
      <c r="A805" s="307"/>
      <c r="B805" s="307"/>
      <c r="C805" s="307"/>
      <c r="D805" s="307"/>
      <c r="E805" s="307"/>
      <c r="F805" s="307"/>
      <c r="G805" s="307"/>
      <c r="H805" s="307"/>
      <c r="I805" s="307"/>
      <c r="J805" s="307"/>
      <c r="K805" s="307"/>
      <c r="L805" s="282"/>
      <c r="M805" s="61"/>
      <c r="N805" s="61"/>
      <c r="O805" s="61"/>
      <c r="P805" s="61"/>
      <c r="Q805" s="282"/>
      <c r="R805" s="282"/>
      <c r="S805" s="282"/>
      <c r="T805" s="282"/>
      <c r="U805" s="282"/>
      <c r="V805" s="282"/>
      <c r="W805" s="61"/>
      <c r="X805" s="61"/>
      <c r="Y805" s="61"/>
      <c r="Z805" s="61"/>
    </row>
    <row r="806" ht="15.75" customHeight="1">
      <c r="A806" s="307"/>
      <c r="B806" s="307"/>
      <c r="C806" s="307"/>
      <c r="D806" s="307"/>
      <c r="E806" s="307"/>
      <c r="F806" s="307"/>
      <c r="G806" s="307"/>
      <c r="H806" s="307"/>
      <c r="I806" s="307"/>
      <c r="J806" s="307"/>
      <c r="K806" s="307"/>
      <c r="L806" s="282"/>
      <c r="M806" s="61"/>
      <c r="N806" s="61"/>
      <c r="O806" s="61"/>
      <c r="P806" s="61"/>
      <c r="Q806" s="282"/>
      <c r="R806" s="282"/>
      <c r="S806" s="282"/>
      <c r="T806" s="282"/>
      <c r="U806" s="282"/>
      <c r="V806" s="282"/>
      <c r="W806" s="61"/>
      <c r="X806" s="61"/>
      <c r="Y806" s="61"/>
      <c r="Z806" s="61"/>
    </row>
    <row r="807" ht="15.75" customHeight="1">
      <c r="A807" s="307"/>
      <c r="B807" s="307"/>
      <c r="C807" s="307"/>
      <c r="D807" s="307"/>
      <c r="E807" s="307"/>
      <c r="F807" s="307"/>
      <c r="G807" s="307"/>
      <c r="H807" s="307"/>
      <c r="I807" s="307"/>
      <c r="J807" s="307"/>
      <c r="K807" s="307"/>
      <c r="L807" s="282"/>
      <c r="M807" s="61"/>
      <c r="N807" s="61"/>
      <c r="O807" s="61"/>
      <c r="P807" s="61"/>
      <c r="Q807" s="282"/>
      <c r="R807" s="282"/>
      <c r="S807" s="282"/>
      <c r="T807" s="282"/>
      <c r="U807" s="282"/>
      <c r="V807" s="282"/>
      <c r="W807" s="61"/>
      <c r="X807" s="61"/>
      <c r="Y807" s="61"/>
      <c r="Z807" s="61"/>
    </row>
    <row r="808" ht="15.75" customHeight="1">
      <c r="A808" s="307"/>
      <c r="B808" s="307"/>
      <c r="C808" s="307"/>
      <c r="D808" s="307"/>
      <c r="E808" s="307"/>
      <c r="F808" s="307"/>
      <c r="G808" s="307"/>
      <c r="H808" s="307"/>
      <c r="I808" s="307"/>
      <c r="J808" s="307"/>
      <c r="K808" s="307"/>
      <c r="L808" s="282"/>
      <c r="M808" s="61"/>
      <c r="N808" s="61"/>
      <c r="O808" s="61"/>
      <c r="P808" s="61"/>
      <c r="Q808" s="282"/>
      <c r="R808" s="282"/>
      <c r="S808" s="282"/>
      <c r="T808" s="282"/>
      <c r="U808" s="282"/>
      <c r="V808" s="282"/>
      <c r="W808" s="61"/>
      <c r="X808" s="61"/>
      <c r="Y808" s="61"/>
      <c r="Z808" s="61"/>
    </row>
    <row r="809" ht="15.75" customHeight="1">
      <c r="A809" s="307"/>
      <c r="B809" s="307"/>
      <c r="C809" s="307"/>
      <c r="D809" s="307"/>
      <c r="E809" s="307"/>
      <c r="F809" s="307"/>
      <c r="G809" s="307"/>
      <c r="H809" s="307"/>
      <c r="I809" s="307"/>
      <c r="J809" s="307"/>
      <c r="K809" s="307"/>
      <c r="L809" s="282"/>
      <c r="M809" s="61"/>
      <c r="N809" s="61"/>
      <c r="O809" s="61"/>
      <c r="P809" s="61"/>
      <c r="Q809" s="282"/>
      <c r="R809" s="282"/>
      <c r="S809" s="282"/>
      <c r="T809" s="282"/>
      <c r="U809" s="282"/>
      <c r="V809" s="282"/>
      <c r="W809" s="61"/>
      <c r="X809" s="61"/>
      <c r="Y809" s="61"/>
      <c r="Z809" s="61"/>
    </row>
    <row r="810" ht="15.75" customHeight="1">
      <c r="A810" s="307"/>
      <c r="B810" s="307"/>
      <c r="C810" s="307"/>
      <c r="D810" s="307"/>
      <c r="E810" s="307"/>
      <c r="F810" s="307"/>
      <c r="G810" s="307"/>
      <c r="H810" s="307"/>
      <c r="I810" s="307"/>
      <c r="J810" s="307"/>
      <c r="K810" s="307"/>
      <c r="L810" s="282"/>
      <c r="M810" s="61"/>
      <c r="N810" s="61"/>
      <c r="O810" s="61"/>
      <c r="P810" s="61"/>
      <c r="Q810" s="282"/>
      <c r="R810" s="282"/>
      <c r="S810" s="282"/>
      <c r="T810" s="282"/>
      <c r="U810" s="282"/>
      <c r="V810" s="282"/>
      <c r="W810" s="61"/>
      <c r="X810" s="61"/>
      <c r="Y810" s="61"/>
      <c r="Z810" s="61"/>
    </row>
    <row r="811" ht="15.75" customHeight="1">
      <c r="A811" s="307"/>
      <c r="B811" s="307"/>
      <c r="C811" s="307"/>
      <c r="D811" s="307"/>
      <c r="E811" s="307"/>
      <c r="F811" s="307"/>
      <c r="G811" s="307"/>
      <c r="H811" s="307"/>
      <c r="I811" s="307"/>
      <c r="J811" s="307"/>
      <c r="K811" s="307"/>
      <c r="L811" s="282"/>
      <c r="M811" s="61"/>
      <c r="N811" s="61"/>
      <c r="O811" s="61"/>
      <c r="P811" s="61"/>
      <c r="Q811" s="282"/>
      <c r="R811" s="282"/>
      <c r="S811" s="282"/>
      <c r="T811" s="282"/>
      <c r="U811" s="282"/>
      <c r="V811" s="282"/>
      <c r="W811" s="61"/>
      <c r="X811" s="61"/>
      <c r="Y811" s="61"/>
      <c r="Z811" s="61"/>
    </row>
    <row r="812" ht="15.75" customHeight="1">
      <c r="A812" s="307"/>
      <c r="B812" s="307"/>
      <c r="C812" s="307"/>
      <c r="D812" s="307"/>
      <c r="E812" s="307"/>
      <c r="F812" s="307"/>
      <c r="G812" s="307"/>
      <c r="H812" s="307"/>
      <c r="I812" s="307"/>
      <c r="J812" s="307"/>
      <c r="K812" s="307"/>
      <c r="L812" s="282"/>
      <c r="M812" s="61"/>
      <c r="N812" s="61"/>
      <c r="O812" s="61"/>
      <c r="P812" s="61"/>
      <c r="Q812" s="282"/>
      <c r="R812" s="282"/>
      <c r="S812" s="282"/>
      <c r="T812" s="282"/>
      <c r="U812" s="282"/>
      <c r="V812" s="282"/>
      <c r="W812" s="61"/>
      <c r="X812" s="61"/>
      <c r="Y812" s="61"/>
      <c r="Z812" s="61"/>
    </row>
    <row r="813" ht="15.75" customHeight="1">
      <c r="A813" s="307"/>
      <c r="B813" s="307"/>
      <c r="C813" s="307"/>
      <c r="D813" s="307"/>
      <c r="E813" s="307"/>
      <c r="F813" s="307"/>
      <c r="G813" s="307"/>
      <c r="H813" s="307"/>
      <c r="I813" s="307"/>
      <c r="J813" s="307"/>
      <c r="K813" s="307"/>
      <c r="L813" s="282"/>
      <c r="M813" s="61"/>
      <c r="N813" s="61"/>
      <c r="O813" s="61"/>
      <c r="P813" s="61"/>
      <c r="Q813" s="282"/>
      <c r="R813" s="282"/>
      <c r="S813" s="282"/>
      <c r="T813" s="282"/>
      <c r="U813" s="282"/>
      <c r="V813" s="282"/>
      <c r="W813" s="61"/>
      <c r="X813" s="61"/>
      <c r="Y813" s="61"/>
      <c r="Z813" s="61"/>
    </row>
    <row r="814" ht="15.75" customHeight="1">
      <c r="A814" s="307"/>
      <c r="B814" s="307"/>
      <c r="C814" s="307"/>
      <c r="D814" s="307"/>
      <c r="E814" s="307"/>
      <c r="F814" s="307"/>
      <c r="G814" s="307"/>
      <c r="H814" s="307"/>
      <c r="I814" s="307"/>
      <c r="J814" s="307"/>
      <c r="K814" s="307"/>
      <c r="L814" s="282"/>
      <c r="M814" s="61"/>
      <c r="N814" s="61"/>
      <c r="O814" s="61"/>
      <c r="P814" s="61"/>
      <c r="Q814" s="282"/>
      <c r="R814" s="282"/>
      <c r="S814" s="282"/>
      <c r="T814" s="282"/>
      <c r="U814" s="282"/>
      <c r="V814" s="282"/>
      <c r="W814" s="61"/>
      <c r="X814" s="61"/>
      <c r="Y814" s="61"/>
      <c r="Z814" s="61"/>
    </row>
    <row r="815" ht="15.75" customHeight="1">
      <c r="A815" s="307"/>
      <c r="B815" s="307"/>
      <c r="C815" s="307"/>
      <c r="D815" s="307"/>
      <c r="E815" s="307"/>
      <c r="F815" s="307"/>
      <c r="G815" s="307"/>
      <c r="H815" s="307"/>
      <c r="I815" s="307"/>
      <c r="J815" s="307"/>
      <c r="K815" s="307"/>
      <c r="L815" s="282"/>
      <c r="M815" s="61"/>
      <c r="N815" s="61"/>
      <c r="O815" s="61"/>
      <c r="P815" s="61"/>
      <c r="Q815" s="282"/>
      <c r="R815" s="282"/>
      <c r="S815" s="282"/>
      <c r="T815" s="282"/>
      <c r="U815" s="282"/>
      <c r="V815" s="282"/>
      <c r="W815" s="61"/>
      <c r="X815" s="61"/>
      <c r="Y815" s="61"/>
      <c r="Z815" s="61"/>
    </row>
    <row r="816" ht="15.75" customHeight="1">
      <c r="A816" s="307"/>
      <c r="B816" s="307"/>
      <c r="C816" s="307"/>
      <c r="D816" s="307"/>
      <c r="E816" s="307"/>
      <c r="F816" s="307"/>
      <c r="G816" s="307"/>
      <c r="H816" s="307"/>
      <c r="I816" s="307"/>
      <c r="J816" s="307"/>
      <c r="K816" s="307"/>
      <c r="L816" s="282"/>
      <c r="M816" s="61"/>
      <c r="N816" s="61"/>
      <c r="O816" s="61"/>
      <c r="P816" s="61"/>
      <c r="Q816" s="282"/>
      <c r="R816" s="282"/>
      <c r="S816" s="282"/>
      <c r="T816" s="282"/>
      <c r="U816" s="282"/>
      <c r="V816" s="282"/>
      <c r="W816" s="61"/>
      <c r="X816" s="61"/>
      <c r="Y816" s="61"/>
      <c r="Z816" s="61"/>
    </row>
    <row r="817" ht="15.75" customHeight="1">
      <c r="A817" s="307"/>
      <c r="B817" s="307"/>
      <c r="C817" s="307"/>
      <c r="D817" s="307"/>
      <c r="E817" s="307"/>
      <c r="F817" s="307"/>
      <c r="G817" s="307"/>
      <c r="H817" s="307"/>
      <c r="I817" s="307"/>
      <c r="J817" s="307"/>
      <c r="K817" s="307"/>
      <c r="L817" s="282"/>
      <c r="M817" s="61"/>
      <c r="N817" s="61"/>
      <c r="O817" s="61"/>
      <c r="P817" s="61"/>
      <c r="Q817" s="282"/>
      <c r="R817" s="282"/>
      <c r="S817" s="282"/>
      <c r="T817" s="282"/>
      <c r="U817" s="282"/>
      <c r="V817" s="282"/>
      <c r="W817" s="61"/>
      <c r="X817" s="61"/>
      <c r="Y817" s="61"/>
      <c r="Z817" s="61"/>
    </row>
    <row r="818" ht="15.75" customHeight="1">
      <c r="A818" s="307"/>
      <c r="B818" s="307"/>
      <c r="C818" s="307"/>
      <c r="D818" s="307"/>
      <c r="E818" s="307"/>
      <c r="F818" s="307"/>
      <c r="G818" s="307"/>
      <c r="H818" s="307"/>
      <c r="I818" s="307"/>
      <c r="J818" s="307"/>
      <c r="K818" s="307"/>
      <c r="L818" s="282"/>
      <c r="M818" s="61"/>
      <c r="N818" s="61"/>
      <c r="O818" s="61"/>
      <c r="P818" s="61"/>
      <c r="Q818" s="282"/>
      <c r="R818" s="282"/>
      <c r="S818" s="282"/>
      <c r="T818" s="282"/>
      <c r="U818" s="282"/>
      <c r="V818" s="282"/>
      <c r="W818" s="61"/>
      <c r="X818" s="61"/>
      <c r="Y818" s="61"/>
      <c r="Z818" s="61"/>
    </row>
    <row r="819" ht="15.75" customHeight="1">
      <c r="A819" s="307"/>
      <c r="B819" s="307"/>
      <c r="C819" s="307"/>
      <c r="D819" s="307"/>
      <c r="E819" s="307"/>
      <c r="F819" s="307"/>
      <c r="G819" s="307"/>
      <c r="H819" s="307"/>
      <c r="I819" s="307"/>
      <c r="J819" s="307"/>
      <c r="K819" s="307"/>
      <c r="L819" s="282"/>
      <c r="M819" s="61"/>
      <c r="N819" s="61"/>
      <c r="O819" s="61"/>
      <c r="P819" s="61"/>
      <c r="Q819" s="282"/>
      <c r="R819" s="282"/>
      <c r="S819" s="282"/>
      <c r="T819" s="282"/>
      <c r="U819" s="282"/>
      <c r="V819" s="282"/>
      <c r="W819" s="61"/>
      <c r="X819" s="61"/>
      <c r="Y819" s="61"/>
      <c r="Z819" s="61"/>
    </row>
    <row r="820" ht="15.75" customHeight="1">
      <c r="A820" s="307"/>
      <c r="B820" s="307"/>
      <c r="C820" s="307"/>
      <c r="D820" s="307"/>
      <c r="E820" s="307"/>
      <c r="F820" s="307"/>
      <c r="G820" s="307"/>
      <c r="H820" s="307"/>
      <c r="I820" s="307"/>
      <c r="J820" s="307"/>
      <c r="K820" s="307"/>
      <c r="L820" s="282"/>
      <c r="M820" s="61"/>
      <c r="N820" s="61"/>
      <c r="O820" s="61"/>
      <c r="P820" s="61"/>
      <c r="Q820" s="282"/>
      <c r="R820" s="282"/>
      <c r="S820" s="282"/>
      <c r="T820" s="282"/>
      <c r="U820" s="282"/>
      <c r="V820" s="282"/>
      <c r="W820" s="61"/>
      <c r="X820" s="61"/>
      <c r="Y820" s="61"/>
      <c r="Z820" s="61"/>
    </row>
    <row r="821" ht="15.75" customHeight="1">
      <c r="A821" s="307"/>
      <c r="B821" s="307"/>
      <c r="C821" s="307"/>
      <c r="D821" s="307"/>
      <c r="E821" s="307"/>
      <c r="F821" s="307"/>
      <c r="G821" s="307"/>
      <c r="H821" s="307"/>
      <c r="I821" s="307"/>
      <c r="J821" s="307"/>
      <c r="K821" s="307"/>
      <c r="L821" s="282"/>
      <c r="M821" s="61"/>
      <c r="N821" s="61"/>
      <c r="O821" s="61"/>
      <c r="P821" s="61"/>
      <c r="Q821" s="282"/>
      <c r="R821" s="282"/>
      <c r="S821" s="282"/>
      <c r="T821" s="282"/>
      <c r="U821" s="282"/>
      <c r="V821" s="282"/>
      <c r="W821" s="61"/>
      <c r="X821" s="61"/>
      <c r="Y821" s="61"/>
      <c r="Z821" s="61"/>
    </row>
    <row r="822" ht="15.75" customHeight="1">
      <c r="A822" s="307"/>
      <c r="B822" s="307"/>
      <c r="C822" s="307"/>
      <c r="D822" s="307"/>
      <c r="E822" s="307"/>
      <c r="F822" s="307"/>
      <c r="G822" s="307"/>
      <c r="H822" s="307"/>
      <c r="I822" s="307"/>
      <c r="J822" s="307"/>
      <c r="K822" s="307"/>
      <c r="L822" s="282"/>
      <c r="M822" s="61"/>
      <c r="N822" s="61"/>
      <c r="O822" s="61"/>
      <c r="P822" s="61"/>
      <c r="Q822" s="282"/>
      <c r="R822" s="282"/>
      <c r="S822" s="282"/>
      <c r="T822" s="282"/>
      <c r="U822" s="282"/>
      <c r="V822" s="282"/>
      <c r="W822" s="61"/>
      <c r="X822" s="61"/>
      <c r="Y822" s="61"/>
      <c r="Z822" s="61"/>
    </row>
    <row r="823" ht="15.75" customHeight="1">
      <c r="A823" s="307"/>
      <c r="B823" s="307"/>
      <c r="C823" s="307"/>
      <c r="D823" s="307"/>
      <c r="E823" s="307"/>
      <c r="F823" s="307"/>
      <c r="G823" s="307"/>
      <c r="H823" s="307"/>
      <c r="I823" s="307"/>
      <c r="J823" s="307"/>
      <c r="K823" s="307"/>
      <c r="L823" s="282"/>
      <c r="M823" s="61"/>
      <c r="N823" s="61"/>
      <c r="O823" s="61"/>
      <c r="P823" s="61"/>
      <c r="Q823" s="282"/>
      <c r="R823" s="282"/>
      <c r="S823" s="282"/>
      <c r="T823" s="282"/>
      <c r="U823" s="282"/>
      <c r="V823" s="282"/>
      <c r="W823" s="61"/>
      <c r="X823" s="61"/>
      <c r="Y823" s="61"/>
      <c r="Z823" s="61"/>
    </row>
    <row r="824" ht="15.75" customHeight="1">
      <c r="A824" s="307"/>
      <c r="B824" s="307"/>
      <c r="C824" s="307"/>
      <c r="D824" s="307"/>
      <c r="E824" s="307"/>
      <c r="F824" s="307"/>
      <c r="G824" s="307"/>
      <c r="H824" s="307"/>
      <c r="I824" s="307"/>
      <c r="J824" s="307"/>
      <c r="K824" s="307"/>
      <c r="L824" s="282"/>
      <c r="M824" s="61"/>
      <c r="N824" s="61"/>
      <c r="O824" s="61"/>
      <c r="P824" s="61"/>
      <c r="Q824" s="282"/>
      <c r="R824" s="282"/>
      <c r="S824" s="282"/>
      <c r="T824" s="282"/>
      <c r="U824" s="282"/>
      <c r="V824" s="282"/>
      <c r="W824" s="61"/>
      <c r="X824" s="61"/>
      <c r="Y824" s="61"/>
      <c r="Z824" s="61"/>
    </row>
    <row r="825" ht="15.75" customHeight="1">
      <c r="A825" s="307"/>
      <c r="B825" s="307"/>
      <c r="C825" s="307"/>
      <c r="D825" s="307"/>
      <c r="E825" s="307"/>
      <c r="F825" s="307"/>
      <c r="G825" s="307"/>
      <c r="H825" s="307"/>
      <c r="I825" s="307"/>
      <c r="J825" s="307"/>
      <c r="K825" s="307"/>
      <c r="L825" s="282"/>
      <c r="M825" s="61"/>
      <c r="N825" s="61"/>
      <c r="O825" s="61"/>
      <c r="P825" s="61"/>
      <c r="Q825" s="282"/>
      <c r="R825" s="282"/>
      <c r="S825" s="282"/>
      <c r="T825" s="282"/>
      <c r="U825" s="282"/>
      <c r="V825" s="282"/>
      <c r="W825" s="61"/>
      <c r="X825" s="61"/>
      <c r="Y825" s="61"/>
      <c r="Z825" s="61"/>
    </row>
    <row r="826" ht="15.75" customHeight="1">
      <c r="A826" s="307"/>
      <c r="B826" s="307"/>
      <c r="C826" s="307"/>
      <c r="D826" s="307"/>
      <c r="E826" s="307"/>
      <c r="F826" s="307"/>
      <c r="G826" s="307"/>
      <c r="H826" s="307"/>
      <c r="I826" s="307"/>
      <c r="J826" s="307"/>
      <c r="K826" s="307"/>
      <c r="L826" s="282"/>
      <c r="M826" s="61"/>
      <c r="N826" s="61"/>
      <c r="O826" s="61"/>
      <c r="P826" s="61"/>
      <c r="Q826" s="282"/>
      <c r="R826" s="282"/>
      <c r="S826" s="282"/>
      <c r="T826" s="282"/>
      <c r="U826" s="282"/>
      <c r="V826" s="282"/>
      <c r="W826" s="61"/>
      <c r="X826" s="61"/>
      <c r="Y826" s="61"/>
      <c r="Z826" s="61"/>
    </row>
    <row r="827" ht="15.75" customHeight="1">
      <c r="A827" s="307"/>
      <c r="B827" s="307"/>
      <c r="C827" s="307"/>
      <c r="D827" s="307"/>
      <c r="E827" s="307"/>
      <c r="F827" s="307"/>
      <c r="G827" s="307"/>
      <c r="H827" s="307"/>
      <c r="I827" s="307"/>
      <c r="J827" s="307"/>
      <c r="K827" s="307"/>
      <c r="L827" s="282"/>
      <c r="M827" s="61"/>
      <c r="N827" s="61"/>
      <c r="O827" s="61"/>
      <c r="P827" s="61"/>
      <c r="Q827" s="282"/>
      <c r="R827" s="282"/>
      <c r="S827" s="282"/>
      <c r="T827" s="282"/>
      <c r="U827" s="282"/>
      <c r="V827" s="282"/>
      <c r="W827" s="61"/>
      <c r="X827" s="61"/>
      <c r="Y827" s="61"/>
      <c r="Z827" s="61"/>
    </row>
    <row r="828" ht="15.75" customHeight="1">
      <c r="A828" s="307"/>
      <c r="B828" s="307"/>
      <c r="C828" s="307"/>
      <c r="D828" s="307"/>
      <c r="E828" s="307"/>
      <c r="F828" s="307"/>
      <c r="G828" s="307"/>
      <c r="H828" s="307"/>
      <c r="I828" s="307"/>
      <c r="J828" s="307"/>
      <c r="K828" s="307"/>
      <c r="L828" s="282"/>
      <c r="M828" s="61"/>
      <c r="N828" s="61"/>
      <c r="O828" s="61"/>
      <c r="P828" s="61"/>
      <c r="Q828" s="282"/>
      <c r="R828" s="282"/>
      <c r="S828" s="282"/>
      <c r="T828" s="282"/>
      <c r="U828" s="282"/>
      <c r="V828" s="282"/>
      <c r="W828" s="61"/>
      <c r="X828" s="61"/>
      <c r="Y828" s="61"/>
      <c r="Z828" s="61"/>
    </row>
    <row r="829" ht="15.75" customHeight="1">
      <c r="A829" s="307"/>
      <c r="B829" s="307"/>
      <c r="C829" s="307"/>
      <c r="D829" s="307"/>
      <c r="E829" s="307"/>
      <c r="F829" s="307"/>
      <c r="G829" s="307"/>
      <c r="H829" s="307"/>
      <c r="I829" s="307"/>
      <c r="J829" s="307"/>
      <c r="K829" s="307"/>
      <c r="L829" s="282"/>
      <c r="M829" s="61"/>
      <c r="N829" s="61"/>
      <c r="O829" s="61"/>
      <c r="P829" s="61"/>
      <c r="Q829" s="282"/>
      <c r="R829" s="282"/>
      <c r="S829" s="282"/>
      <c r="T829" s="282"/>
      <c r="U829" s="282"/>
      <c r="V829" s="282"/>
      <c r="W829" s="61"/>
      <c r="X829" s="61"/>
      <c r="Y829" s="61"/>
      <c r="Z829" s="61"/>
    </row>
    <row r="830" ht="15.75" customHeight="1">
      <c r="A830" s="307"/>
      <c r="B830" s="307"/>
      <c r="C830" s="307"/>
      <c r="D830" s="307"/>
      <c r="E830" s="307"/>
      <c r="F830" s="307"/>
      <c r="G830" s="307"/>
      <c r="H830" s="307"/>
      <c r="I830" s="307"/>
      <c r="J830" s="307"/>
      <c r="K830" s="307"/>
      <c r="L830" s="282"/>
      <c r="M830" s="61"/>
      <c r="N830" s="61"/>
      <c r="O830" s="61"/>
      <c r="P830" s="61"/>
      <c r="Q830" s="282"/>
      <c r="R830" s="282"/>
      <c r="S830" s="282"/>
      <c r="T830" s="282"/>
      <c r="U830" s="282"/>
      <c r="V830" s="282"/>
      <c r="W830" s="61"/>
      <c r="X830" s="61"/>
      <c r="Y830" s="61"/>
      <c r="Z830" s="61"/>
    </row>
    <row r="831" ht="15.75" customHeight="1">
      <c r="A831" s="307"/>
      <c r="B831" s="307"/>
      <c r="C831" s="307"/>
      <c r="D831" s="307"/>
      <c r="E831" s="307"/>
      <c r="F831" s="307"/>
      <c r="G831" s="307"/>
      <c r="H831" s="307"/>
      <c r="I831" s="307"/>
      <c r="J831" s="307"/>
      <c r="K831" s="307"/>
      <c r="L831" s="282"/>
      <c r="M831" s="61"/>
      <c r="N831" s="61"/>
      <c r="O831" s="61"/>
      <c r="P831" s="61"/>
      <c r="Q831" s="282"/>
      <c r="R831" s="282"/>
      <c r="S831" s="282"/>
      <c r="T831" s="282"/>
      <c r="U831" s="282"/>
      <c r="V831" s="282"/>
      <c r="W831" s="61"/>
      <c r="X831" s="61"/>
      <c r="Y831" s="61"/>
      <c r="Z831" s="61"/>
    </row>
    <row r="832" ht="15.75" customHeight="1">
      <c r="A832" s="307"/>
      <c r="B832" s="307"/>
      <c r="C832" s="307"/>
      <c r="D832" s="307"/>
      <c r="E832" s="307"/>
      <c r="F832" s="307"/>
      <c r="G832" s="307"/>
      <c r="H832" s="307"/>
      <c r="I832" s="307"/>
      <c r="J832" s="307"/>
      <c r="K832" s="307"/>
      <c r="L832" s="282"/>
      <c r="M832" s="61"/>
      <c r="N832" s="61"/>
      <c r="O832" s="61"/>
      <c r="P832" s="61"/>
      <c r="Q832" s="282"/>
      <c r="R832" s="282"/>
      <c r="S832" s="282"/>
      <c r="T832" s="282"/>
      <c r="U832" s="282"/>
      <c r="V832" s="282"/>
      <c r="W832" s="61"/>
      <c r="X832" s="61"/>
      <c r="Y832" s="61"/>
      <c r="Z832" s="61"/>
    </row>
    <row r="833" ht="15.75" customHeight="1">
      <c r="A833" s="307"/>
      <c r="B833" s="307"/>
      <c r="C833" s="307"/>
      <c r="D833" s="307"/>
      <c r="E833" s="307"/>
      <c r="F833" s="307"/>
      <c r="G833" s="307"/>
      <c r="H833" s="307"/>
      <c r="I833" s="307"/>
      <c r="J833" s="307"/>
      <c r="K833" s="307"/>
      <c r="L833" s="282"/>
      <c r="M833" s="61"/>
      <c r="N833" s="61"/>
      <c r="O833" s="61"/>
      <c r="P833" s="61"/>
      <c r="Q833" s="282"/>
      <c r="R833" s="282"/>
      <c r="S833" s="282"/>
      <c r="T833" s="282"/>
      <c r="U833" s="282"/>
      <c r="V833" s="282"/>
      <c r="W833" s="61"/>
      <c r="X833" s="61"/>
      <c r="Y833" s="61"/>
      <c r="Z833" s="61"/>
    </row>
    <row r="834" ht="15.75" customHeight="1">
      <c r="A834" s="307"/>
      <c r="B834" s="307"/>
      <c r="C834" s="307"/>
      <c r="D834" s="307"/>
      <c r="E834" s="307"/>
      <c r="F834" s="307"/>
      <c r="G834" s="307"/>
      <c r="H834" s="307"/>
      <c r="I834" s="307"/>
      <c r="J834" s="307"/>
      <c r="K834" s="307"/>
      <c r="L834" s="282"/>
      <c r="M834" s="61"/>
      <c r="N834" s="61"/>
      <c r="O834" s="61"/>
      <c r="P834" s="61"/>
      <c r="Q834" s="282"/>
      <c r="R834" s="282"/>
      <c r="S834" s="282"/>
      <c r="T834" s="282"/>
      <c r="U834" s="282"/>
      <c r="V834" s="282"/>
      <c r="W834" s="61"/>
      <c r="X834" s="61"/>
      <c r="Y834" s="61"/>
      <c r="Z834" s="61"/>
    </row>
    <row r="835" ht="15.75" customHeight="1">
      <c r="A835" s="307"/>
      <c r="B835" s="307"/>
      <c r="C835" s="307"/>
      <c r="D835" s="307"/>
      <c r="E835" s="307"/>
      <c r="F835" s="307"/>
      <c r="G835" s="307"/>
      <c r="H835" s="307"/>
      <c r="I835" s="307"/>
      <c r="J835" s="307"/>
      <c r="K835" s="307"/>
      <c r="L835" s="282"/>
      <c r="M835" s="61"/>
      <c r="N835" s="61"/>
      <c r="O835" s="61"/>
      <c r="P835" s="61"/>
      <c r="Q835" s="282"/>
      <c r="R835" s="282"/>
      <c r="S835" s="282"/>
      <c r="T835" s="282"/>
      <c r="U835" s="282"/>
      <c r="V835" s="282"/>
      <c r="W835" s="61"/>
      <c r="X835" s="61"/>
      <c r="Y835" s="61"/>
      <c r="Z835" s="61"/>
    </row>
    <row r="836" ht="15.75" customHeight="1">
      <c r="A836" s="307"/>
      <c r="B836" s="307"/>
      <c r="C836" s="307"/>
      <c r="D836" s="307"/>
      <c r="E836" s="307"/>
      <c r="F836" s="307"/>
      <c r="G836" s="307"/>
      <c r="H836" s="307"/>
      <c r="I836" s="307"/>
      <c r="J836" s="307"/>
      <c r="K836" s="307"/>
      <c r="L836" s="282"/>
      <c r="M836" s="61"/>
      <c r="N836" s="61"/>
      <c r="O836" s="61"/>
      <c r="P836" s="61"/>
      <c r="Q836" s="282"/>
      <c r="R836" s="282"/>
      <c r="S836" s="282"/>
      <c r="T836" s="282"/>
      <c r="U836" s="282"/>
      <c r="V836" s="282"/>
      <c r="W836" s="61"/>
      <c r="X836" s="61"/>
      <c r="Y836" s="61"/>
      <c r="Z836" s="61"/>
    </row>
    <row r="837" ht="15.75" customHeight="1">
      <c r="A837" s="307"/>
      <c r="B837" s="307"/>
      <c r="C837" s="307"/>
      <c r="D837" s="307"/>
      <c r="E837" s="307"/>
      <c r="F837" s="307"/>
      <c r="G837" s="307"/>
      <c r="H837" s="307"/>
      <c r="I837" s="307"/>
      <c r="J837" s="307"/>
      <c r="K837" s="307"/>
      <c r="L837" s="282"/>
      <c r="M837" s="61"/>
      <c r="N837" s="61"/>
      <c r="O837" s="61"/>
      <c r="P837" s="61"/>
      <c r="Q837" s="282"/>
      <c r="R837" s="282"/>
      <c r="S837" s="282"/>
      <c r="T837" s="282"/>
      <c r="U837" s="282"/>
      <c r="V837" s="282"/>
      <c r="W837" s="61"/>
      <c r="X837" s="61"/>
      <c r="Y837" s="61"/>
      <c r="Z837" s="61"/>
    </row>
    <row r="838" ht="15.75" customHeight="1">
      <c r="A838" s="307"/>
      <c r="B838" s="307"/>
      <c r="C838" s="307"/>
      <c r="D838" s="307"/>
      <c r="E838" s="307"/>
      <c r="F838" s="307"/>
      <c r="G838" s="307"/>
      <c r="H838" s="307"/>
      <c r="I838" s="307"/>
      <c r="J838" s="307"/>
      <c r="K838" s="307"/>
      <c r="L838" s="282"/>
      <c r="M838" s="61"/>
      <c r="N838" s="61"/>
      <c r="O838" s="61"/>
      <c r="P838" s="61"/>
      <c r="Q838" s="282"/>
      <c r="R838" s="282"/>
      <c r="S838" s="282"/>
      <c r="T838" s="282"/>
      <c r="U838" s="282"/>
      <c r="V838" s="282"/>
      <c r="W838" s="61"/>
      <c r="X838" s="61"/>
      <c r="Y838" s="61"/>
      <c r="Z838" s="61"/>
    </row>
    <row r="839" ht="15.75" customHeight="1">
      <c r="A839" s="307"/>
      <c r="B839" s="307"/>
      <c r="C839" s="307"/>
      <c r="D839" s="307"/>
      <c r="E839" s="307"/>
      <c r="F839" s="307"/>
      <c r="G839" s="307"/>
      <c r="H839" s="307"/>
      <c r="I839" s="307"/>
      <c r="J839" s="307"/>
      <c r="K839" s="307"/>
      <c r="L839" s="282"/>
      <c r="M839" s="61"/>
      <c r="N839" s="61"/>
      <c r="O839" s="61"/>
      <c r="P839" s="61"/>
      <c r="Q839" s="282"/>
      <c r="R839" s="282"/>
      <c r="S839" s="282"/>
      <c r="T839" s="282"/>
      <c r="U839" s="282"/>
      <c r="V839" s="282"/>
      <c r="W839" s="61"/>
      <c r="X839" s="61"/>
      <c r="Y839" s="61"/>
      <c r="Z839" s="61"/>
    </row>
    <row r="840" ht="15.75" customHeight="1">
      <c r="A840" s="307"/>
      <c r="B840" s="307"/>
      <c r="C840" s="307"/>
      <c r="D840" s="307"/>
      <c r="E840" s="307"/>
      <c r="F840" s="307"/>
      <c r="G840" s="307"/>
      <c r="H840" s="307"/>
      <c r="I840" s="307"/>
      <c r="J840" s="307"/>
      <c r="K840" s="307"/>
      <c r="L840" s="282"/>
      <c r="M840" s="61"/>
      <c r="N840" s="61"/>
      <c r="O840" s="61"/>
      <c r="P840" s="61"/>
      <c r="Q840" s="282"/>
      <c r="R840" s="282"/>
      <c r="S840" s="282"/>
      <c r="T840" s="282"/>
      <c r="U840" s="282"/>
      <c r="V840" s="282"/>
      <c r="W840" s="61"/>
      <c r="X840" s="61"/>
      <c r="Y840" s="61"/>
      <c r="Z840" s="61"/>
    </row>
    <row r="841" ht="15.75" customHeight="1">
      <c r="A841" s="307"/>
      <c r="B841" s="307"/>
      <c r="C841" s="307"/>
      <c r="D841" s="307"/>
      <c r="E841" s="307"/>
      <c r="F841" s="307"/>
      <c r="G841" s="307"/>
      <c r="H841" s="307"/>
      <c r="I841" s="307"/>
      <c r="J841" s="307"/>
      <c r="K841" s="307"/>
      <c r="L841" s="282"/>
      <c r="M841" s="61"/>
      <c r="N841" s="61"/>
      <c r="O841" s="61"/>
      <c r="P841" s="61"/>
      <c r="Q841" s="282"/>
      <c r="R841" s="282"/>
      <c r="S841" s="282"/>
      <c r="T841" s="282"/>
      <c r="U841" s="282"/>
      <c r="V841" s="282"/>
      <c r="W841" s="61"/>
      <c r="X841" s="61"/>
      <c r="Y841" s="61"/>
      <c r="Z841" s="61"/>
    </row>
    <row r="842" ht="15.75" customHeight="1">
      <c r="A842" s="307"/>
      <c r="B842" s="307"/>
      <c r="C842" s="307"/>
      <c r="D842" s="307"/>
      <c r="E842" s="307"/>
      <c r="F842" s="307"/>
      <c r="G842" s="307"/>
      <c r="H842" s="307"/>
      <c r="I842" s="307"/>
      <c r="J842" s="307"/>
      <c r="K842" s="307"/>
      <c r="L842" s="282"/>
      <c r="M842" s="61"/>
      <c r="N842" s="61"/>
      <c r="O842" s="61"/>
      <c r="P842" s="61"/>
      <c r="Q842" s="282"/>
      <c r="R842" s="282"/>
      <c r="S842" s="282"/>
      <c r="T842" s="282"/>
      <c r="U842" s="282"/>
      <c r="V842" s="282"/>
      <c r="W842" s="61"/>
      <c r="X842" s="61"/>
      <c r="Y842" s="61"/>
      <c r="Z842" s="61"/>
    </row>
    <row r="843" ht="15.75" customHeight="1">
      <c r="A843" s="307"/>
      <c r="B843" s="307"/>
      <c r="C843" s="307"/>
      <c r="D843" s="307"/>
      <c r="E843" s="307"/>
      <c r="F843" s="307"/>
      <c r="G843" s="307"/>
      <c r="H843" s="307"/>
      <c r="I843" s="307"/>
      <c r="J843" s="307"/>
      <c r="K843" s="307"/>
      <c r="L843" s="282"/>
      <c r="M843" s="61"/>
      <c r="N843" s="61"/>
      <c r="O843" s="61"/>
      <c r="P843" s="61"/>
      <c r="Q843" s="282"/>
      <c r="R843" s="282"/>
      <c r="S843" s="282"/>
      <c r="T843" s="282"/>
      <c r="U843" s="282"/>
      <c r="V843" s="282"/>
      <c r="W843" s="61"/>
      <c r="X843" s="61"/>
      <c r="Y843" s="61"/>
      <c r="Z843" s="61"/>
    </row>
    <row r="844" ht="15.75" customHeight="1">
      <c r="A844" s="307"/>
      <c r="B844" s="307"/>
      <c r="C844" s="307"/>
      <c r="D844" s="307"/>
      <c r="E844" s="307"/>
      <c r="F844" s="307"/>
      <c r="G844" s="307"/>
      <c r="H844" s="307"/>
      <c r="I844" s="307"/>
      <c r="J844" s="307"/>
      <c r="K844" s="307"/>
      <c r="L844" s="282"/>
      <c r="M844" s="61"/>
      <c r="N844" s="61"/>
      <c r="O844" s="61"/>
      <c r="P844" s="61"/>
      <c r="Q844" s="282"/>
      <c r="R844" s="282"/>
      <c r="S844" s="282"/>
      <c r="T844" s="282"/>
      <c r="U844" s="282"/>
      <c r="V844" s="282"/>
      <c r="W844" s="61"/>
      <c r="X844" s="61"/>
      <c r="Y844" s="61"/>
      <c r="Z844" s="61"/>
    </row>
    <row r="845" ht="15.75" customHeight="1">
      <c r="A845" s="307"/>
      <c r="B845" s="307"/>
      <c r="C845" s="307"/>
      <c r="D845" s="307"/>
      <c r="E845" s="307"/>
      <c r="F845" s="307"/>
      <c r="G845" s="307"/>
      <c r="H845" s="307"/>
      <c r="I845" s="307"/>
      <c r="J845" s="307"/>
      <c r="K845" s="307"/>
      <c r="L845" s="282"/>
      <c r="M845" s="61"/>
      <c r="N845" s="61"/>
      <c r="O845" s="61"/>
      <c r="P845" s="61"/>
      <c r="Q845" s="282"/>
      <c r="R845" s="282"/>
      <c r="S845" s="282"/>
      <c r="T845" s="282"/>
      <c r="U845" s="282"/>
      <c r="V845" s="282"/>
      <c r="W845" s="61"/>
      <c r="X845" s="61"/>
      <c r="Y845" s="61"/>
      <c r="Z845" s="61"/>
    </row>
    <row r="846" ht="15.75" customHeight="1">
      <c r="A846" s="307"/>
      <c r="B846" s="307"/>
      <c r="C846" s="307"/>
      <c r="D846" s="307"/>
      <c r="E846" s="307"/>
      <c r="F846" s="307"/>
      <c r="G846" s="307"/>
      <c r="H846" s="307"/>
      <c r="I846" s="307"/>
      <c r="J846" s="307"/>
      <c r="K846" s="307"/>
      <c r="L846" s="282"/>
      <c r="M846" s="61"/>
      <c r="N846" s="61"/>
      <c r="O846" s="61"/>
      <c r="P846" s="61"/>
      <c r="Q846" s="282"/>
      <c r="R846" s="282"/>
      <c r="S846" s="282"/>
      <c r="T846" s="282"/>
      <c r="U846" s="282"/>
      <c r="V846" s="282"/>
      <c r="W846" s="61"/>
      <c r="X846" s="61"/>
      <c r="Y846" s="61"/>
      <c r="Z846" s="61"/>
    </row>
    <row r="847" ht="15.75" customHeight="1">
      <c r="A847" s="307"/>
      <c r="B847" s="307"/>
      <c r="C847" s="307"/>
      <c r="D847" s="307"/>
      <c r="E847" s="307"/>
      <c r="F847" s="307"/>
      <c r="G847" s="307"/>
      <c r="H847" s="307"/>
      <c r="I847" s="307"/>
      <c r="J847" s="307"/>
      <c r="K847" s="307"/>
      <c r="L847" s="282"/>
      <c r="M847" s="61"/>
      <c r="N847" s="61"/>
      <c r="O847" s="61"/>
      <c r="P847" s="61"/>
      <c r="Q847" s="282"/>
      <c r="R847" s="282"/>
      <c r="S847" s="282"/>
      <c r="T847" s="282"/>
      <c r="U847" s="282"/>
      <c r="V847" s="282"/>
      <c r="W847" s="61"/>
      <c r="X847" s="61"/>
      <c r="Y847" s="61"/>
      <c r="Z847" s="61"/>
    </row>
    <row r="848" ht="15.75" customHeight="1">
      <c r="A848" s="307"/>
      <c r="B848" s="307"/>
      <c r="C848" s="307"/>
      <c r="D848" s="307"/>
      <c r="E848" s="307"/>
      <c r="F848" s="307"/>
      <c r="G848" s="307"/>
      <c r="H848" s="307"/>
      <c r="I848" s="307"/>
      <c r="J848" s="307"/>
      <c r="K848" s="307"/>
      <c r="L848" s="282"/>
      <c r="M848" s="61"/>
      <c r="N848" s="61"/>
      <c r="O848" s="61"/>
      <c r="P848" s="61"/>
      <c r="Q848" s="282"/>
      <c r="R848" s="282"/>
      <c r="S848" s="282"/>
      <c r="T848" s="282"/>
      <c r="U848" s="282"/>
      <c r="V848" s="282"/>
      <c r="W848" s="61"/>
      <c r="X848" s="61"/>
      <c r="Y848" s="61"/>
      <c r="Z848" s="61"/>
    </row>
    <row r="849" ht="15.75" customHeight="1">
      <c r="A849" s="307"/>
      <c r="B849" s="307"/>
      <c r="C849" s="307"/>
      <c r="D849" s="307"/>
      <c r="E849" s="307"/>
      <c r="F849" s="307"/>
      <c r="G849" s="307"/>
      <c r="H849" s="307"/>
      <c r="I849" s="307"/>
      <c r="J849" s="307"/>
      <c r="K849" s="307"/>
      <c r="L849" s="282"/>
      <c r="M849" s="61"/>
      <c r="N849" s="61"/>
      <c r="O849" s="61"/>
      <c r="P849" s="61"/>
      <c r="Q849" s="282"/>
      <c r="R849" s="282"/>
      <c r="S849" s="282"/>
      <c r="T849" s="282"/>
      <c r="U849" s="282"/>
      <c r="V849" s="282"/>
      <c r="W849" s="61"/>
      <c r="X849" s="61"/>
      <c r="Y849" s="61"/>
      <c r="Z849" s="61"/>
    </row>
    <row r="850" ht="15.75" customHeight="1">
      <c r="A850" s="307"/>
      <c r="B850" s="307"/>
      <c r="C850" s="307"/>
      <c r="D850" s="307"/>
      <c r="E850" s="307"/>
      <c r="F850" s="307"/>
      <c r="G850" s="307"/>
      <c r="H850" s="307"/>
      <c r="I850" s="307"/>
      <c r="J850" s="307"/>
      <c r="K850" s="307"/>
      <c r="L850" s="282"/>
      <c r="M850" s="61"/>
      <c r="N850" s="61"/>
      <c r="O850" s="61"/>
      <c r="P850" s="61"/>
      <c r="Q850" s="282"/>
      <c r="R850" s="282"/>
      <c r="S850" s="282"/>
      <c r="T850" s="282"/>
      <c r="U850" s="282"/>
      <c r="V850" s="282"/>
      <c r="W850" s="61"/>
      <c r="X850" s="61"/>
      <c r="Y850" s="61"/>
      <c r="Z850" s="61"/>
    </row>
    <row r="851" ht="15.75" customHeight="1">
      <c r="A851" s="307"/>
      <c r="B851" s="307"/>
      <c r="C851" s="307"/>
      <c r="D851" s="307"/>
      <c r="E851" s="307"/>
      <c r="F851" s="307"/>
      <c r="G851" s="307"/>
      <c r="H851" s="307"/>
      <c r="I851" s="307"/>
      <c r="J851" s="307"/>
      <c r="K851" s="307"/>
      <c r="L851" s="282"/>
      <c r="M851" s="61"/>
      <c r="N851" s="61"/>
      <c r="O851" s="61"/>
      <c r="P851" s="61"/>
      <c r="Q851" s="282"/>
      <c r="R851" s="282"/>
      <c r="S851" s="282"/>
      <c r="T851" s="282"/>
      <c r="U851" s="282"/>
      <c r="V851" s="282"/>
      <c r="W851" s="61"/>
      <c r="X851" s="61"/>
      <c r="Y851" s="61"/>
      <c r="Z851" s="61"/>
    </row>
    <row r="852" ht="15.75" customHeight="1">
      <c r="A852" s="307"/>
      <c r="B852" s="307"/>
      <c r="C852" s="307"/>
      <c r="D852" s="307"/>
      <c r="E852" s="307"/>
      <c r="F852" s="307"/>
      <c r="G852" s="307"/>
      <c r="H852" s="307"/>
      <c r="I852" s="307"/>
      <c r="J852" s="307"/>
      <c r="K852" s="307"/>
      <c r="L852" s="282"/>
      <c r="M852" s="61"/>
      <c r="N852" s="61"/>
      <c r="O852" s="61"/>
      <c r="P852" s="61"/>
      <c r="Q852" s="282"/>
      <c r="R852" s="282"/>
      <c r="S852" s="282"/>
      <c r="T852" s="282"/>
      <c r="U852" s="282"/>
      <c r="V852" s="282"/>
      <c r="W852" s="61"/>
      <c r="X852" s="61"/>
      <c r="Y852" s="61"/>
      <c r="Z852" s="61"/>
    </row>
    <row r="853" ht="15.75" customHeight="1">
      <c r="A853" s="307"/>
      <c r="B853" s="307"/>
      <c r="C853" s="307"/>
      <c r="D853" s="307"/>
      <c r="E853" s="307"/>
      <c r="F853" s="307"/>
      <c r="G853" s="307"/>
      <c r="H853" s="307"/>
      <c r="I853" s="307"/>
      <c r="J853" s="307"/>
      <c r="K853" s="307"/>
      <c r="L853" s="282"/>
      <c r="M853" s="61"/>
      <c r="N853" s="61"/>
      <c r="O853" s="61"/>
      <c r="P853" s="61"/>
      <c r="Q853" s="282"/>
      <c r="R853" s="282"/>
      <c r="S853" s="282"/>
      <c r="T853" s="282"/>
      <c r="U853" s="282"/>
      <c r="V853" s="282"/>
      <c r="W853" s="61"/>
      <c r="X853" s="61"/>
      <c r="Y853" s="61"/>
      <c r="Z853" s="61"/>
    </row>
    <row r="854" ht="15.75" customHeight="1">
      <c r="A854" s="307"/>
      <c r="B854" s="307"/>
      <c r="C854" s="307"/>
      <c r="D854" s="307"/>
      <c r="E854" s="307"/>
      <c r="F854" s="307"/>
      <c r="G854" s="307"/>
      <c r="H854" s="307"/>
      <c r="I854" s="307"/>
      <c r="J854" s="307"/>
      <c r="K854" s="307"/>
      <c r="L854" s="282"/>
      <c r="M854" s="61"/>
      <c r="N854" s="61"/>
      <c r="O854" s="61"/>
      <c r="P854" s="61"/>
      <c r="Q854" s="282"/>
      <c r="R854" s="282"/>
      <c r="S854" s="282"/>
      <c r="T854" s="282"/>
      <c r="U854" s="282"/>
      <c r="V854" s="282"/>
      <c r="W854" s="61"/>
      <c r="X854" s="61"/>
      <c r="Y854" s="61"/>
      <c r="Z854" s="61"/>
    </row>
    <row r="855" ht="15.75" customHeight="1">
      <c r="A855" s="307"/>
      <c r="B855" s="307"/>
      <c r="C855" s="307"/>
      <c r="D855" s="307"/>
      <c r="E855" s="307"/>
      <c r="F855" s="307"/>
      <c r="G855" s="307"/>
      <c r="H855" s="307"/>
      <c r="I855" s="307"/>
      <c r="J855" s="307"/>
      <c r="K855" s="307"/>
      <c r="L855" s="282"/>
      <c r="M855" s="61"/>
      <c r="N855" s="61"/>
      <c r="O855" s="61"/>
      <c r="P855" s="61"/>
      <c r="Q855" s="282"/>
      <c r="R855" s="282"/>
      <c r="S855" s="282"/>
      <c r="T855" s="282"/>
      <c r="U855" s="282"/>
      <c r="V855" s="282"/>
      <c r="W855" s="61"/>
      <c r="X855" s="61"/>
      <c r="Y855" s="61"/>
      <c r="Z855" s="61"/>
    </row>
    <row r="856" ht="15.75" customHeight="1">
      <c r="A856" s="307"/>
      <c r="B856" s="307"/>
      <c r="C856" s="307"/>
      <c r="D856" s="307"/>
      <c r="E856" s="307"/>
      <c r="F856" s="307"/>
      <c r="G856" s="307"/>
      <c r="H856" s="307"/>
      <c r="I856" s="307"/>
      <c r="J856" s="307"/>
      <c r="K856" s="307"/>
      <c r="L856" s="282"/>
      <c r="M856" s="61"/>
      <c r="N856" s="61"/>
      <c r="O856" s="61"/>
      <c r="P856" s="61"/>
      <c r="Q856" s="282"/>
      <c r="R856" s="282"/>
      <c r="S856" s="282"/>
      <c r="T856" s="282"/>
      <c r="U856" s="282"/>
      <c r="V856" s="282"/>
      <c r="W856" s="61"/>
      <c r="X856" s="61"/>
      <c r="Y856" s="61"/>
      <c r="Z856" s="61"/>
    </row>
    <row r="857" ht="15.75" customHeight="1">
      <c r="A857" s="307"/>
      <c r="B857" s="307"/>
      <c r="C857" s="307"/>
      <c r="D857" s="307"/>
      <c r="E857" s="307"/>
      <c r="F857" s="307"/>
      <c r="G857" s="307"/>
      <c r="H857" s="307"/>
      <c r="I857" s="307"/>
      <c r="J857" s="307"/>
      <c r="K857" s="307"/>
      <c r="L857" s="282"/>
      <c r="M857" s="61"/>
      <c r="N857" s="61"/>
      <c r="O857" s="61"/>
      <c r="P857" s="61"/>
      <c r="Q857" s="282"/>
      <c r="R857" s="282"/>
      <c r="S857" s="282"/>
      <c r="T857" s="282"/>
      <c r="U857" s="282"/>
      <c r="V857" s="282"/>
      <c r="W857" s="61"/>
      <c r="X857" s="61"/>
      <c r="Y857" s="61"/>
      <c r="Z857" s="61"/>
    </row>
    <row r="858" ht="15.75" customHeight="1">
      <c r="A858" s="307"/>
      <c r="B858" s="307"/>
      <c r="C858" s="307"/>
      <c r="D858" s="307"/>
      <c r="E858" s="307"/>
      <c r="F858" s="307"/>
      <c r="G858" s="307"/>
      <c r="H858" s="307"/>
      <c r="I858" s="307"/>
      <c r="J858" s="307"/>
      <c r="K858" s="307"/>
      <c r="L858" s="282"/>
      <c r="M858" s="61"/>
      <c r="N858" s="61"/>
      <c r="O858" s="61"/>
      <c r="P858" s="61"/>
      <c r="Q858" s="282"/>
      <c r="R858" s="282"/>
      <c r="S858" s="282"/>
      <c r="T858" s="282"/>
      <c r="U858" s="282"/>
      <c r="V858" s="282"/>
      <c r="W858" s="61"/>
      <c r="X858" s="61"/>
      <c r="Y858" s="61"/>
      <c r="Z858" s="61"/>
    </row>
    <row r="859" ht="15.75" customHeight="1">
      <c r="A859" s="307"/>
      <c r="B859" s="307"/>
      <c r="C859" s="307"/>
      <c r="D859" s="307"/>
      <c r="E859" s="307"/>
      <c r="F859" s="307"/>
      <c r="G859" s="307"/>
      <c r="H859" s="307"/>
      <c r="I859" s="307"/>
      <c r="J859" s="307"/>
      <c r="K859" s="307"/>
      <c r="L859" s="282"/>
      <c r="M859" s="61"/>
      <c r="N859" s="61"/>
      <c r="O859" s="61"/>
      <c r="P859" s="61"/>
      <c r="Q859" s="282"/>
      <c r="R859" s="282"/>
      <c r="S859" s="282"/>
      <c r="T859" s="282"/>
      <c r="U859" s="282"/>
      <c r="V859" s="282"/>
      <c r="W859" s="61"/>
      <c r="X859" s="61"/>
      <c r="Y859" s="61"/>
      <c r="Z859" s="61"/>
    </row>
    <row r="860" ht="15.75" customHeight="1">
      <c r="A860" s="307"/>
      <c r="B860" s="307"/>
      <c r="C860" s="307"/>
      <c r="D860" s="307"/>
      <c r="E860" s="307"/>
      <c r="F860" s="307"/>
      <c r="G860" s="307"/>
      <c r="H860" s="307"/>
      <c r="I860" s="307"/>
      <c r="J860" s="307"/>
      <c r="K860" s="307"/>
      <c r="L860" s="282"/>
      <c r="M860" s="61"/>
      <c r="N860" s="61"/>
      <c r="O860" s="61"/>
      <c r="P860" s="61"/>
      <c r="Q860" s="282"/>
      <c r="R860" s="282"/>
      <c r="S860" s="282"/>
      <c r="T860" s="282"/>
      <c r="U860" s="282"/>
      <c r="V860" s="282"/>
      <c r="W860" s="61"/>
      <c r="X860" s="61"/>
      <c r="Y860" s="61"/>
      <c r="Z860" s="61"/>
    </row>
    <row r="861" ht="15.75" customHeight="1">
      <c r="A861" s="307"/>
      <c r="B861" s="307"/>
      <c r="C861" s="307"/>
      <c r="D861" s="307"/>
      <c r="E861" s="307"/>
      <c r="F861" s="307"/>
      <c r="G861" s="307"/>
      <c r="H861" s="307"/>
      <c r="I861" s="307"/>
      <c r="J861" s="307"/>
      <c r="K861" s="307"/>
      <c r="L861" s="282"/>
      <c r="M861" s="61"/>
      <c r="N861" s="61"/>
      <c r="O861" s="61"/>
      <c r="P861" s="61"/>
      <c r="Q861" s="282"/>
      <c r="R861" s="282"/>
      <c r="S861" s="282"/>
      <c r="T861" s="282"/>
      <c r="U861" s="282"/>
      <c r="V861" s="282"/>
      <c r="W861" s="61"/>
      <c r="X861" s="61"/>
      <c r="Y861" s="61"/>
      <c r="Z861" s="61"/>
    </row>
    <row r="862" ht="15.75" customHeight="1">
      <c r="A862" s="307"/>
      <c r="B862" s="307"/>
      <c r="C862" s="307"/>
      <c r="D862" s="307"/>
      <c r="E862" s="307"/>
      <c r="F862" s="307"/>
      <c r="G862" s="307"/>
      <c r="H862" s="307"/>
      <c r="I862" s="307"/>
      <c r="J862" s="307"/>
      <c r="K862" s="307"/>
      <c r="L862" s="282"/>
      <c r="M862" s="61"/>
      <c r="N862" s="61"/>
      <c r="O862" s="61"/>
      <c r="P862" s="61"/>
      <c r="Q862" s="282"/>
      <c r="R862" s="282"/>
      <c r="S862" s="282"/>
      <c r="T862" s="282"/>
      <c r="U862" s="282"/>
      <c r="V862" s="282"/>
      <c r="W862" s="61"/>
      <c r="X862" s="61"/>
      <c r="Y862" s="61"/>
      <c r="Z862" s="61"/>
    </row>
    <row r="863" ht="15.75" customHeight="1">
      <c r="A863" s="307"/>
      <c r="B863" s="307"/>
      <c r="C863" s="307"/>
      <c r="D863" s="307"/>
      <c r="E863" s="307"/>
      <c r="F863" s="307"/>
      <c r="G863" s="307"/>
      <c r="H863" s="307"/>
      <c r="I863" s="307"/>
      <c r="J863" s="307"/>
      <c r="K863" s="307"/>
      <c r="L863" s="282"/>
      <c r="M863" s="61"/>
      <c r="N863" s="61"/>
      <c r="O863" s="61"/>
      <c r="P863" s="61"/>
      <c r="Q863" s="282"/>
      <c r="R863" s="282"/>
      <c r="S863" s="282"/>
      <c r="T863" s="282"/>
      <c r="U863" s="282"/>
      <c r="V863" s="282"/>
      <c r="W863" s="61"/>
      <c r="X863" s="61"/>
      <c r="Y863" s="61"/>
      <c r="Z863" s="61"/>
    </row>
    <row r="864" ht="15.75" customHeight="1">
      <c r="A864" s="307"/>
      <c r="B864" s="307"/>
      <c r="C864" s="307"/>
      <c r="D864" s="307"/>
      <c r="E864" s="307"/>
      <c r="F864" s="307"/>
      <c r="G864" s="307"/>
      <c r="H864" s="307"/>
      <c r="I864" s="307"/>
      <c r="J864" s="307"/>
      <c r="K864" s="307"/>
      <c r="L864" s="282"/>
      <c r="M864" s="61"/>
      <c r="N864" s="61"/>
      <c r="O864" s="61"/>
      <c r="P864" s="61"/>
      <c r="Q864" s="282"/>
      <c r="R864" s="282"/>
      <c r="S864" s="282"/>
      <c r="T864" s="282"/>
      <c r="U864" s="282"/>
      <c r="V864" s="282"/>
      <c r="W864" s="61"/>
      <c r="X864" s="61"/>
      <c r="Y864" s="61"/>
      <c r="Z864" s="61"/>
    </row>
    <row r="865" ht="15.75" customHeight="1">
      <c r="A865" s="307"/>
      <c r="B865" s="307"/>
      <c r="C865" s="307"/>
      <c r="D865" s="307"/>
      <c r="E865" s="307"/>
      <c r="F865" s="307"/>
      <c r="G865" s="307"/>
      <c r="H865" s="307"/>
      <c r="I865" s="307"/>
      <c r="J865" s="307"/>
      <c r="K865" s="307"/>
      <c r="L865" s="282"/>
      <c r="M865" s="61"/>
      <c r="N865" s="61"/>
      <c r="O865" s="61"/>
      <c r="P865" s="61"/>
      <c r="Q865" s="282"/>
      <c r="R865" s="282"/>
      <c r="S865" s="282"/>
      <c r="T865" s="282"/>
      <c r="U865" s="282"/>
      <c r="V865" s="282"/>
      <c r="W865" s="61"/>
      <c r="X865" s="61"/>
      <c r="Y865" s="61"/>
      <c r="Z865" s="61"/>
    </row>
    <row r="866" ht="15.75" customHeight="1">
      <c r="A866" s="307"/>
      <c r="B866" s="307"/>
      <c r="C866" s="307"/>
      <c r="D866" s="307"/>
      <c r="E866" s="307"/>
      <c r="F866" s="307"/>
      <c r="G866" s="307"/>
      <c r="H866" s="307"/>
      <c r="I866" s="307"/>
      <c r="J866" s="307"/>
      <c r="K866" s="307"/>
      <c r="L866" s="282"/>
      <c r="M866" s="61"/>
      <c r="N866" s="61"/>
      <c r="O866" s="61"/>
      <c r="P866" s="61"/>
      <c r="Q866" s="282"/>
      <c r="R866" s="282"/>
      <c r="S866" s="282"/>
      <c r="T866" s="282"/>
      <c r="U866" s="282"/>
      <c r="V866" s="282"/>
      <c r="W866" s="61"/>
      <c r="X866" s="61"/>
      <c r="Y866" s="61"/>
      <c r="Z866" s="61"/>
    </row>
    <row r="867" ht="15.75" customHeight="1">
      <c r="A867" s="307"/>
      <c r="B867" s="307"/>
      <c r="C867" s="307"/>
      <c r="D867" s="307"/>
      <c r="E867" s="307"/>
      <c r="F867" s="307"/>
      <c r="G867" s="307"/>
      <c r="H867" s="307"/>
      <c r="I867" s="307"/>
      <c r="J867" s="307"/>
      <c r="K867" s="307"/>
      <c r="L867" s="282"/>
      <c r="M867" s="61"/>
      <c r="N867" s="61"/>
      <c r="O867" s="61"/>
      <c r="P867" s="61"/>
      <c r="Q867" s="282"/>
      <c r="R867" s="282"/>
      <c r="S867" s="282"/>
      <c r="T867" s="282"/>
      <c r="U867" s="282"/>
      <c r="V867" s="282"/>
      <c r="W867" s="61"/>
      <c r="X867" s="61"/>
      <c r="Y867" s="61"/>
      <c r="Z867" s="61"/>
    </row>
    <row r="868" ht="15.75" customHeight="1">
      <c r="A868" s="307"/>
      <c r="B868" s="307"/>
      <c r="C868" s="307"/>
      <c r="D868" s="307"/>
      <c r="E868" s="307"/>
      <c r="F868" s="307"/>
      <c r="G868" s="307"/>
      <c r="H868" s="307"/>
      <c r="I868" s="307"/>
      <c r="J868" s="307"/>
      <c r="K868" s="307"/>
      <c r="L868" s="282"/>
      <c r="M868" s="61"/>
      <c r="N868" s="61"/>
      <c r="O868" s="61"/>
      <c r="P868" s="61"/>
      <c r="Q868" s="282"/>
      <c r="R868" s="282"/>
      <c r="S868" s="282"/>
      <c r="T868" s="282"/>
      <c r="U868" s="282"/>
      <c r="V868" s="282"/>
      <c r="W868" s="61"/>
      <c r="X868" s="61"/>
      <c r="Y868" s="61"/>
      <c r="Z868" s="61"/>
    </row>
    <row r="869" ht="15.75" customHeight="1">
      <c r="A869" s="307"/>
      <c r="B869" s="307"/>
      <c r="C869" s="307"/>
      <c r="D869" s="307"/>
      <c r="E869" s="307"/>
      <c r="F869" s="307"/>
      <c r="G869" s="307"/>
      <c r="H869" s="307"/>
      <c r="I869" s="307"/>
      <c r="J869" s="307"/>
      <c r="K869" s="307"/>
      <c r="L869" s="282"/>
      <c r="M869" s="61"/>
      <c r="N869" s="61"/>
      <c r="O869" s="61"/>
      <c r="P869" s="61"/>
      <c r="Q869" s="282"/>
      <c r="R869" s="282"/>
      <c r="S869" s="282"/>
      <c r="T869" s="282"/>
      <c r="U869" s="282"/>
      <c r="V869" s="282"/>
      <c r="W869" s="61"/>
      <c r="X869" s="61"/>
      <c r="Y869" s="61"/>
      <c r="Z869" s="61"/>
    </row>
    <row r="870" ht="15.75" customHeight="1">
      <c r="A870" s="307"/>
      <c r="B870" s="307"/>
      <c r="C870" s="307"/>
      <c r="D870" s="307"/>
      <c r="E870" s="307"/>
      <c r="F870" s="307"/>
      <c r="G870" s="307"/>
      <c r="H870" s="307"/>
      <c r="I870" s="307"/>
      <c r="J870" s="307"/>
      <c r="K870" s="307"/>
      <c r="L870" s="282"/>
      <c r="M870" s="61"/>
      <c r="N870" s="61"/>
      <c r="O870" s="61"/>
      <c r="P870" s="61"/>
      <c r="Q870" s="282"/>
      <c r="R870" s="282"/>
      <c r="S870" s="282"/>
      <c r="T870" s="282"/>
      <c r="U870" s="282"/>
      <c r="V870" s="282"/>
      <c r="W870" s="61"/>
      <c r="X870" s="61"/>
      <c r="Y870" s="61"/>
      <c r="Z870" s="61"/>
    </row>
    <row r="871" ht="15.75" customHeight="1">
      <c r="A871" s="307"/>
      <c r="B871" s="307"/>
      <c r="C871" s="307"/>
      <c r="D871" s="307"/>
      <c r="E871" s="307"/>
      <c r="F871" s="307"/>
      <c r="G871" s="307"/>
      <c r="H871" s="307"/>
      <c r="I871" s="307"/>
      <c r="J871" s="307"/>
      <c r="K871" s="307"/>
      <c r="L871" s="282"/>
      <c r="M871" s="61"/>
      <c r="N871" s="61"/>
      <c r="O871" s="61"/>
      <c r="P871" s="61"/>
      <c r="Q871" s="282"/>
      <c r="R871" s="282"/>
      <c r="S871" s="282"/>
      <c r="T871" s="282"/>
      <c r="U871" s="282"/>
      <c r="V871" s="282"/>
      <c r="W871" s="61"/>
      <c r="X871" s="61"/>
      <c r="Y871" s="61"/>
      <c r="Z871" s="61"/>
    </row>
    <row r="872" ht="15.75" customHeight="1">
      <c r="A872" s="307"/>
      <c r="B872" s="307"/>
      <c r="C872" s="307"/>
      <c r="D872" s="307"/>
      <c r="E872" s="307"/>
      <c r="F872" s="307"/>
      <c r="G872" s="307"/>
      <c r="H872" s="307"/>
      <c r="I872" s="307"/>
      <c r="J872" s="307"/>
      <c r="K872" s="307"/>
      <c r="L872" s="282"/>
      <c r="M872" s="61"/>
      <c r="N872" s="61"/>
      <c r="O872" s="61"/>
      <c r="P872" s="61"/>
      <c r="Q872" s="282"/>
      <c r="R872" s="282"/>
      <c r="S872" s="282"/>
      <c r="T872" s="282"/>
      <c r="U872" s="282"/>
      <c r="V872" s="282"/>
      <c r="W872" s="61"/>
      <c r="X872" s="61"/>
      <c r="Y872" s="61"/>
      <c r="Z872" s="61"/>
    </row>
    <row r="873" ht="15.75" customHeight="1">
      <c r="A873" s="307"/>
      <c r="B873" s="307"/>
      <c r="C873" s="307"/>
      <c r="D873" s="307"/>
      <c r="E873" s="307"/>
      <c r="F873" s="307"/>
      <c r="G873" s="307"/>
      <c r="H873" s="307"/>
      <c r="I873" s="307"/>
      <c r="J873" s="307"/>
      <c r="K873" s="307"/>
      <c r="L873" s="282"/>
      <c r="M873" s="61"/>
      <c r="N873" s="61"/>
      <c r="O873" s="61"/>
      <c r="P873" s="61"/>
      <c r="Q873" s="282"/>
      <c r="R873" s="282"/>
      <c r="S873" s="282"/>
      <c r="T873" s="282"/>
      <c r="U873" s="282"/>
      <c r="V873" s="282"/>
      <c r="W873" s="61"/>
      <c r="X873" s="61"/>
      <c r="Y873" s="61"/>
      <c r="Z873" s="61"/>
    </row>
    <row r="874" ht="15.75" customHeight="1">
      <c r="A874" s="307"/>
      <c r="B874" s="307"/>
      <c r="C874" s="307"/>
      <c r="D874" s="307"/>
      <c r="E874" s="307"/>
      <c r="F874" s="307"/>
      <c r="G874" s="307"/>
      <c r="H874" s="307"/>
      <c r="I874" s="307"/>
      <c r="J874" s="307"/>
      <c r="K874" s="307"/>
      <c r="L874" s="282"/>
      <c r="M874" s="61"/>
      <c r="N874" s="61"/>
      <c r="O874" s="61"/>
      <c r="P874" s="61"/>
      <c r="Q874" s="282"/>
      <c r="R874" s="282"/>
      <c r="S874" s="282"/>
      <c r="T874" s="282"/>
      <c r="U874" s="282"/>
      <c r="V874" s="282"/>
      <c r="W874" s="61"/>
      <c r="X874" s="61"/>
      <c r="Y874" s="61"/>
      <c r="Z874" s="61"/>
    </row>
    <row r="875" ht="15.75" customHeight="1">
      <c r="A875" s="307"/>
      <c r="B875" s="307"/>
      <c r="C875" s="307"/>
      <c r="D875" s="307"/>
      <c r="E875" s="307"/>
      <c r="F875" s="307"/>
      <c r="G875" s="307"/>
      <c r="H875" s="307"/>
      <c r="I875" s="307"/>
      <c r="J875" s="307"/>
      <c r="K875" s="307"/>
      <c r="L875" s="282"/>
      <c r="M875" s="61"/>
      <c r="N875" s="61"/>
      <c r="O875" s="61"/>
      <c r="P875" s="61"/>
      <c r="Q875" s="282"/>
      <c r="R875" s="282"/>
      <c r="S875" s="282"/>
      <c r="T875" s="282"/>
      <c r="U875" s="282"/>
      <c r="V875" s="282"/>
      <c r="W875" s="61"/>
      <c r="X875" s="61"/>
      <c r="Y875" s="61"/>
      <c r="Z875" s="61"/>
    </row>
    <row r="876" ht="15.75" customHeight="1">
      <c r="A876" s="307"/>
      <c r="B876" s="307"/>
      <c r="C876" s="307"/>
      <c r="D876" s="307"/>
      <c r="E876" s="307"/>
      <c r="F876" s="307"/>
      <c r="G876" s="307"/>
      <c r="H876" s="307"/>
      <c r="I876" s="307"/>
      <c r="J876" s="307"/>
      <c r="K876" s="307"/>
      <c r="L876" s="282"/>
      <c r="M876" s="61"/>
      <c r="N876" s="61"/>
      <c r="O876" s="61"/>
      <c r="P876" s="61"/>
      <c r="Q876" s="282"/>
      <c r="R876" s="282"/>
      <c r="S876" s="282"/>
      <c r="T876" s="282"/>
      <c r="U876" s="282"/>
      <c r="V876" s="282"/>
      <c r="W876" s="61"/>
      <c r="X876" s="61"/>
      <c r="Y876" s="61"/>
      <c r="Z876" s="61"/>
    </row>
    <row r="877" ht="15.75" customHeight="1">
      <c r="A877" s="307"/>
      <c r="B877" s="307"/>
      <c r="C877" s="307"/>
      <c r="D877" s="307"/>
      <c r="E877" s="307"/>
      <c r="F877" s="307"/>
      <c r="G877" s="307"/>
      <c r="H877" s="307"/>
      <c r="I877" s="307"/>
      <c r="J877" s="307"/>
      <c r="K877" s="307"/>
      <c r="L877" s="282"/>
      <c r="M877" s="61"/>
      <c r="N877" s="61"/>
      <c r="O877" s="61"/>
      <c r="P877" s="61"/>
      <c r="Q877" s="282"/>
      <c r="R877" s="282"/>
      <c r="S877" s="282"/>
      <c r="T877" s="282"/>
      <c r="U877" s="282"/>
      <c r="V877" s="282"/>
      <c r="W877" s="61"/>
      <c r="X877" s="61"/>
      <c r="Y877" s="61"/>
      <c r="Z877" s="61"/>
    </row>
    <row r="878" ht="15.75" customHeight="1">
      <c r="A878" s="307"/>
      <c r="B878" s="307"/>
      <c r="C878" s="307"/>
      <c r="D878" s="307"/>
      <c r="E878" s="307"/>
      <c r="F878" s="307"/>
      <c r="G878" s="307"/>
      <c r="H878" s="307"/>
      <c r="I878" s="307"/>
      <c r="J878" s="307"/>
      <c r="K878" s="307"/>
      <c r="L878" s="282"/>
      <c r="M878" s="61"/>
      <c r="N878" s="61"/>
      <c r="O878" s="61"/>
      <c r="P878" s="61"/>
      <c r="Q878" s="282"/>
      <c r="R878" s="282"/>
      <c r="S878" s="282"/>
      <c r="T878" s="282"/>
      <c r="U878" s="282"/>
      <c r="V878" s="282"/>
      <c r="W878" s="61"/>
      <c r="X878" s="61"/>
      <c r="Y878" s="61"/>
      <c r="Z878" s="61"/>
    </row>
    <row r="879" ht="15.75" customHeight="1">
      <c r="A879" s="307"/>
      <c r="B879" s="307"/>
      <c r="C879" s="307"/>
      <c r="D879" s="307"/>
      <c r="E879" s="307"/>
      <c r="F879" s="307"/>
      <c r="G879" s="307"/>
      <c r="H879" s="307"/>
      <c r="I879" s="307"/>
      <c r="J879" s="307"/>
      <c r="K879" s="307"/>
      <c r="L879" s="282"/>
      <c r="M879" s="61"/>
      <c r="N879" s="61"/>
      <c r="O879" s="61"/>
      <c r="P879" s="61"/>
      <c r="Q879" s="282"/>
      <c r="R879" s="282"/>
      <c r="S879" s="282"/>
      <c r="T879" s="282"/>
      <c r="U879" s="282"/>
      <c r="V879" s="282"/>
      <c r="W879" s="61"/>
      <c r="X879" s="61"/>
      <c r="Y879" s="61"/>
      <c r="Z879" s="61"/>
    </row>
    <row r="880" ht="15.75" customHeight="1">
      <c r="A880" s="307"/>
      <c r="B880" s="307"/>
      <c r="C880" s="307"/>
      <c r="D880" s="307"/>
      <c r="E880" s="307"/>
      <c r="F880" s="307"/>
      <c r="G880" s="307"/>
      <c r="H880" s="307"/>
      <c r="I880" s="307"/>
      <c r="J880" s="307"/>
      <c r="K880" s="307"/>
      <c r="L880" s="282"/>
      <c r="M880" s="61"/>
      <c r="N880" s="61"/>
      <c r="O880" s="61"/>
      <c r="P880" s="61"/>
      <c r="Q880" s="282"/>
      <c r="R880" s="282"/>
      <c r="S880" s="282"/>
      <c r="T880" s="282"/>
      <c r="U880" s="282"/>
      <c r="V880" s="282"/>
      <c r="W880" s="61"/>
      <c r="X880" s="61"/>
      <c r="Y880" s="61"/>
      <c r="Z880" s="61"/>
    </row>
    <row r="881" ht="15.75" customHeight="1">
      <c r="A881" s="307"/>
      <c r="B881" s="307"/>
      <c r="C881" s="307"/>
      <c r="D881" s="307"/>
      <c r="E881" s="307"/>
      <c r="F881" s="307"/>
      <c r="G881" s="307"/>
      <c r="H881" s="307"/>
      <c r="I881" s="307"/>
      <c r="J881" s="307"/>
      <c r="K881" s="307"/>
      <c r="L881" s="282"/>
      <c r="M881" s="61"/>
      <c r="N881" s="61"/>
      <c r="O881" s="61"/>
      <c r="P881" s="61"/>
      <c r="Q881" s="282"/>
      <c r="R881" s="282"/>
      <c r="S881" s="282"/>
      <c r="T881" s="282"/>
      <c r="U881" s="282"/>
      <c r="V881" s="282"/>
      <c r="W881" s="61"/>
      <c r="X881" s="61"/>
      <c r="Y881" s="61"/>
      <c r="Z881" s="61"/>
    </row>
    <row r="882" ht="15.75" customHeight="1">
      <c r="A882" s="307"/>
      <c r="B882" s="307"/>
      <c r="C882" s="307"/>
      <c r="D882" s="307"/>
      <c r="E882" s="307"/>
      <c r="F882" s="307"/>
      <c r="G882" s="307"/>
      <c r="H882" s="307"/>
      <c r="I882" s="307"/>
      <c r="J882" s="307"/>
      <c r="K882" s="307"/>
      <c r="L882" s="282"/>
      <c r="M882" s="61"/>
      <c r="N882" s="61"/>
      <c r="O882" s="61"/>
      <c r="P882" s="61"/>
      <c r="Q882" s="282"/>
      <c r="R882" s="282"/>
      <c r="S882" s="282"/>
      <c r="T882" s="282"/>
      <c r="U882" s="282"/>
      <c r="V882" s="282"/>
      <c r="W882" s="61"/>
      <c r="X882" s="61"/>
      <c r="Y882" s="61"/>
      <c r="Z882" s="61"/>
    </row>
    <row r="883" ht="15.75" customHeight="1">
      <c r="A883" s="307"/>
      <c r="B883" s="307"/>
      <c r="C883" s="307"/>
      <c r="D883" s="307"/>
      <c r="E883" s="307"/>
      <c r="F883" s="307"/>
      <c r="G883" s="307"/>
      <c r="H883" s="307"/>
      <c r="I883" s="307"/>
      <c r="J883" s="307"/>
      <c r="K883" s="307"/>
      <c r="L883" s="282"/>
      <c r="M883" s="61"/>
      <c r="N883" s="61"/>
      <c r="O883" s="61"/>
      <c r="P883" s="61"/>
      <c r="Q883" s="282"/>
      <c r="R883" s="282"/>
      <c r="S883" s="282"/>
      <c r="T883" s="282"/>
      <c r="U883" s="282"/>
      <c r="V883" s="282"/>
      <c r="W883" s="61"/>
      <c r="X883" s="61"/>
      <c r="Y883" s="61"/>
      <c r="Z883" s="61"/>
    </row>
    <row r="884" ht="15.75" customHeight="1">
      <c r="A884" s="307"/>
      <c r="B884" s="307"/>
      <c r="C884" s="307"/>
      <c r="D884" s="307"/>
      <c r="E884" s="307"/>
      <c r="F884" s="307"/>
      <c r="G884" s="307"/>
      <c r="H884" s="307"/>
      <c r="I884" s="307"/>
      <c r="J884" s="307"/>
      <c r="K884" s="307"/>
      <c r="L884" s="282"/>
      <c r="M884" s="61"/>
      <c r="N884" s="61"/>
      <c r="O884" s="61"/>
      <c r="P884" s="61"/>
      <c r="Q884" s="282"/>
      <c r="R884" s="282"/>
      <c r="S884" s="282"/>
      <c r="T884" s="282"/>
      <c r="U884" s="282"/>
      <c r="V884" s="282"/>
      <c r="W884" s="61"/>
      <c r="X884" s="61"/>
      <c r="Y884" s="61"/>
      <c r="Z884" s="61"/>
    </row>
    <row r="885" ht="15.75" customHeight="1">
      <c r="A885" s="307"/>
      <c r="B885" s="307"/>
      <c r="C885" s="307"/>
      <c r="D885" s="307"/>
      <c r="E885" s="307"/>
      <c r="F885" s="307"/>
      <c r="G885" s="307"/>
      <c r="H885" s="307"/>
      <c r="I885" s="307"/>
      <c r="J885" s="307"/>
      <c r="K885" s="307"/>
      <c r="L885" s="282"/>
      <c r="M885" s="61"/>
      <c r="N885" s="61"/>
      <c r="O885" s="61"/>
      <c r="P885" s="61"/>
      <c r="Q885" s="282"/>
      <c r="R885" s="282"/>
      <c r="S885" s="282"/>
      <c r="T885" s="282"/>
      <c r="U885" s="282"/>
      <c r="V885" s="282"/>
      <c r="W885" s="61"/>
      <c r="X885" s="61"/>
      <c r="Y885" s="61"/>
      <c r="Z885" s="61"/>
    </row>
    <row r="886" ht="15.75" customHeight="1">
      <c r="A886" s="307"/>
      <c r="B886" s="307"/>
      <c r="C886" s="307"/>
      <c r="D886" s="307"/>
      <c r="E886" s="307"/>
      <c r="F886" s="307"/>
      <c r="G886" s="307"/>
      <c r="H886" s="307"/>
      <c r="I886" s="307"/>
      <c r="J886" s="307"/>
      <c r="K886" s="307"/>
      <c r="L886" s="282"/>
      <c r="M886" s="61"/>
      <c r="N886" s="61"/>
      <c r="O886" s="61"/>
      <c r="P886" s="61"/>
      <c r="Q886" s="282"/>
      <c r="R886" s="282"/>
      <c r="S886" s="282"/>
      <c r="T886" s="282"/>
      <c r="U886" s="282"/>
      <c r="V886" s="282"/>
      <c r="W886" s="61"/>
      <c r="X886" s="61"/>
      <c r="Y886" s="61"/>
      <c r="Z886" s="61"/>
    </row>
    <row r="887" ht="15.75" customHeight="1">
      <c r="A887" s="307"/>
      <c r="B887" s="307"/>
      <c r="C887" s="307"/>
      <c r="D887" s="307"/>
      <c r="E887" s="307"/>
      <c r="F887" s="307"/>
      <c r="G887" s="307"/>
      <c r="H887" s="307"/>
      <c r="I887" s="307"/>
      <c r="J887" s="307"/>
      <c r="K887" s="307"/>
      <c r="L887" s="282"/>
      <c r="M887" s="61"/>
      <c r="N887" s="61"/>
      <c r="O887" s="61"/>
      <c r="P887" s="61"/>
      <c r="Q887" s="282"/>
      <c r="R887" s="282"/>
      <c r="S887" s="282"/>
      <c r="T887" s="282"/>
      <c r="U887" s="282"/>
      <c r="V887" s="282"/>
      <c r="W887" s="61"/>
      <c r="X887" s="61"/>
      <c r="Y887" s="61"/>
      <c r="Z887" s="61"/>
    </row>
    <row r="888" ht="15.75" customHeight="1">
      <c r="A888" s="307"/>
      <c r="B888" s="307"/>
      <c r="C888" s="307"/>
      <c r="D888" s="307"/>
      <c r="E888" s="307"/>
      <c r="F888" s="307"/>
      <c r="G888" s="307"/>
      <c r="H888" s="307"/>
      <c r="I888" s="307"/>
      <c r="J888" s="307"/>
      <c r="K888" s="307"/>
      <c r="L888" s="282"/>
      <c r="M888" s="61"/>
      <c r="N888" s="61"/>
      <c r="O888" s="61"/>
      <c r="P888" s="61"/>
      <c r="Q888" s="282"/>
      <c r="R888" s="282"/>
      <c r="S888" s="282"/>
      <c r="T888" s="282"/>
      <c r="U888" s="282"/>
      <c r="V888" s="282"/>
      <c r="W888" s="61"/>
      <c r="X888" s="61"/>
      <c r="Y888" s="61"/>
      <c r="Z888" s="61"/>
    </row>
    <row r="889" ht="15.75" customHeight="1">
      <c r="A889" s="307"/>
      <c r="B889" s="307"/>
      <c r="C889" s="307"/>
      <c r="D889" s="307"/>
      <c r="E889" s="307"/>
      <c r="F889" s="307"/>
      <c r="G889" s="307"/>
      <c r="H889" s="307"/>
      <c r="I889" s="307"/>
      <c r="J889" s="307"/>
      <c r="K889" s="307"/>
      <c r="L889" s="282"/>
      <c r="M889" s="61"/>
      <c r="N889" s="61"/>
      <c r="O889" s="61"/>
      <c r="P889" s="61"/>
      <c r="Q889" s="282"/>
      <c r="R889" s="282"/>
      <c r="S889" s="282"/>
      <c r="T889" s="282"/>
      <c r="U889" s="282"/>
      <c r="V889" s="282"/>
      <c r="W889" s="61"/>
      <c r="X889" s="61"/>
      <c r="Y889" s="61"/>
      <c r="Z889" s="61"/>
    </row>
    <row r="890" ht="15.75" customHeight="1">
      <c r="A890" s="307"/>
      <c r="B890" s="307"/>
      <c r="C890" s="307"/>
      <c r="D890" s="307"/>
      <c r="E890" s="307"/>
      <c r="F890" s="307"/>
      <c r="G890" s="307"/>
      <c r="H890" s="307"/>
      <c r="I890" s="307"/>
      <c r="J890" s="307"/>
      <c r="K890" s="307"/>
      <c r="L890" s="282"/>
      <c r="M890" s="61"/>
      <c r="N890" s="61"/>
      <c r="O890" s="61"/>
      <c r="P890" s="61"/>
      <c r="Q890" s="282"/>
      <c r="R890" s="282"/>
      <c r="S890" s="282"/>
      <c r="T890" s="282"/>
      <c r="U890" s="282"/>
      <c r="V890" s="282"/>
      <c r="W890" s="61"/>
      <c r="X890" s="61"/>
      <c r="Y890" s="61"/>
      <c r="Z890" s="61"/>
    </row>
    <row r="891" ht="15.75" customHeight="1">
      <c r="A891" s="307"/>
      <c r="B891" s="307"/>
      <c r="C891" s="307"/>
      <c r="D891" s="307"/>
      <c r="E891" s="307"/>
      <c r="F891" s="307"/>
      <c r="G891" s="307"/>
      <c r="H891" s="307"/>
      <c r="I891" s="307"/>
      <c r="J891" s="307"/>
      <c r="K891" s="307"/>
      <c r="L891" s="282"/>
      <c r="M891" s="61"/>
      <c r="N891" s="61"/>
      <c r="O891" s="61"/>
      <c r="P891" s="61"/>
      <c r="Q891" s="282"/>
      <c r="R891" s="282"/>
      <c r="S891" s="282"/>
      <c r="T891" s="282"/>
      <c r="U891" s="282"/>
      <c r="V891" s="282"/>
      <c r="W891" s="61"/>
      <c r="X891" s="61"/>
      <c r="Y891" s="61"/>
      <c r="Z891" s="61"/>
    </row>
    <row r="892" ht="15.75" customHeight="1">
      <c r="A892" s="307"/>
      <c r="B892" s="307"/>
      <c r="C892" s="307"/>
      <c r="D892" s="307"/>
      <c r="E892" s="307"/>
      <c r="F892" s="307"/>
      <c r="G892" s="307"/>
      <c r="H892" s="307"/>
      <c r="I892" s="307"/>
      <c r="J892" s="307"/>
      <c r="K892" s="307"/>
      <c r="L892" s="282"/>
      <c r="M892" s="61"/>
      <c r="N892" s="61"/>
      <c r="O892" s="61"/>
      <c r="P892" s="61"/>
      <c r="Q892" s="282"/>
      <c r="R892" s="282"/>
      <c r="S892" s="282"/>
      <c r="T892" s="282"/>
      <c r="U892" s="282"/>
      <c r="V892" s="282"/>
      <c r="W892" s="61"/>
      <c r="X892" s="61"/>
      <c r="Y892" s="61"/>
      <c r="Z892" s="61"/>
    </row>
    <row r="893" ht="15.75" customHeight="1">
      <c r="A893" s="307"/>
      <c r="B893" s="307"/>
      <c r="C893" s="307"/>
      <c r="D893" s="307"/>
      <c r="E893" s="307"/>
      <c r="F893" s="307"/>
      <c r="G893" s="307"/>
      <c r="H893" s="307"/>
      <c r="I893" s="307"/>
      <c r="J893" s="307"/>
      <c r="K893" s="307"/>
      <c r="L893" s="282"/>
      <c r="M893" s="61"/>
      <c r="N893" s="61"/>
      <c r="O893" s="61"/>
      <c r="P893" s="61"/>
      <c r="Q893" s="282"/>
      <c r="R893" s="282"/>
      <c r="S893" s="282"/>
      <c r="T893" s="282"/>
      <c r="U893" s="282"/>
      <c r="V893" s="282"/>
      <c r="W893" s="61"/>
      <c r="X893" s="61"/>
      <c r="Y893" s="61"/>
      <c r="Z893" s="61"/>
    </row>
    <row r="894" ht="15.75" customHeight="1">
      <c r="A894" s="307"/>
      <c r="B894" s="307"/>
      <c r="C894" s="307"/>
      <c r="D894" s="307"/>
      <c r="E894" s="307"/>
      <c r="F894" s="307"/>
      <c r="G894" s="307"/>
      <c r="H894" s="307"/>
      <c r="I894" s="307"/>
      <c r="J894" s="307"/>
      <c r="K894" s="307"/>
      <c r="L894" s="282"/>
      <c r="M894" s="61"/>
      <c r="N894" s="61"/>
      <c r="O894" s="61"/>
      <c r="P894" s="61"/>
      <c r="Q894" s="282"/>
      <c r="R894" s="282"/>
      <c r="S894" s="282"/>
      <c r="T894" s="282"/>
      <c r="U894" s="282"/>
      <c r="V894" s="282"/>
      <c r="W894" s="61"/>
      <c r="X894" s="61"/>
      <c r="Y894" s="61"/>
      <c r="Z894" s="61"/>
    </row>
    <row r="895" ht="15.75" customHeight="1">
      <c r="A895" s="307"/>
      <c r="B895" s="307"/>
      <c r="C895" s="307"/>
      <c r="D895" s="307"/>
      <c r="E895" s="307"/>
      <c r="F895" s="307"/>
      <c r="G895" s="307"/>
      <c r="H895" s="307"/>
      <c r="I895" s="307"/>
      <c r="J895" s="307"/>
      <c r="K895" s="307"/>
      <c r="L895" s="282"/>
      <c r="M895" s="61"/>
      <c r="N895" s="61"/>
      <c r="O895" s="61"/>
      <c r="P895" s="61"/>
      <c r="Q895" s="282"/>
      <c r="R895" s="282"/>
      <c r="S895" s="282"/>
      <c r="T895" s="282"/>
      <c r="U895" s="282"/>
      <c r="V895" s="282"/>
      <c r="W895" s="61"/>
      <c r="X895" s="61"/>
      <c r="Y895" s="61"/>
      <c r="Z895" s="61"/>
    </row>
    <row r="896" ht="15.75" customHeight="1">
      <c r="A896" s="307"/>
      <c r="B896" s="307"/>
      <c r="C896" s="307"/>
      <c r="D896" s="307"/>
      <c r="E896" s="307"/>
      <c r="F896" s="307"/>
      <c r="G896" s="307"/>
      <c r="H896" s="307"/>
      <c r="I896" s="307"/>
      <c r="J896" s="307"/>
      <c r="K896" s="307"/>
      <c r="L896" s="282"/>
      <c r="M896" s="61"/>
      <c r="N896" s="61"/>
      <c r="O896" s="61"/>
      <c r="P896" s="61"/>
      <c r="Q896" s="282"/>
      <c r="R896" s="282"/>
      <c r="S896" s="282"/>
      <c r="T896" s="282"/>
      <c r="U896" s="282"/>
      <c r="V896" s="282"/>
      <c r="W896" s="61"/>
      <c r="X896" s="61"/>
      <c r="Y896" s="61"/>
      <c r="Z896" s="61"/>
    </row>
    <row r="897" ht="15.75" customHeight="1">
      <c r="A897" s="307"/>
      <c r="B897" s="307"/>
      <c r="C897" s="307"/>
      <c r="D897" s="307"/>
      <c r="E897" s="307"/>
      <c r="F897" s="307"/>
      <c r="G897" s="307"/>
      <c r="H897" s="307"/>
      <c r="I897" s="307"/>
      <c r="J897" s="307"/>
      <c r="K897" s="307"/>
      <c r="L897" s="282"/>
      <c r="M897" s="61"/>
      <c r="N897" s="61"/>
      <c r="O897" s="61"/>
      <c r="P897" s="61"/>
      <c r="Q897" s="282"/>
      <c r="R897" s="282"/>
      <c r="S897" s="282"/>
      <c r="T897" s="282"/>
      <c r="U897" s="282"/>
      <c r="V897" s="282"/>
      <c r="W897" s="61"/>
      <c r="X897" s="61"/>
      <c r="Y897" s="61"/>
      <c r="Z897" s="61"/>
    </row>
    <row r="898" ht="15.75" customHeight="1">
      <c r="A898" s="307"/>
      <c r="B898" s="307"/>
      <c r="C898" s="307"/>
      <c r="D898" s="307"/>
      <c r="E898" s="307"/>
      <c r="F898" s="307"/>
      <c r="G898" s="307"/>
      <c r="H898" s="307"/>
      <c r="I898" s="307"/>
      <c r="J898" s="307"/>
      <c r="K898" s="307"/>
      <c r="L898" s="282"/>
      <c r="M898" s="61"/>
      <c r="N898" s="61"/>
      <c r="O898" s="61"/>
      <c r="P898" s="61"/>
      <c r="Q898" s="282"/>
      <c r="R898" s="282"/>
      <c r="S898" s="282"/>
      <c r="T898" s="282"/>
      <c r="U898" s="282"/>
      <c r="V898" s="282"/>
      <c r="W898" s="61"/>
      <c r="X898" s="61"/>
      <c r="Y898" s="61"/>
      <c r="Z898" s="61"/>
    </row>
    <row r="899" ht="15.75" customHeight="1">
      <c r="A899" s="307"/>
      <c r="B899" s="307"/>
      <c r="C899" s="307"/>
      <c r="D899" s="307"/>
      <c r="E899" s="307"/>
      <c r="F899" s="307"/>
      <c r="G899" s="307"/>
      <c r="H899" s="307"/>
      <c r="I899" s="307"/>
      <c r="J899" s="307"/>
      <c r="K899" s="307"/>
      <c r="L899" s="282"/>
      <c r="M899" s="61"/>
      <c r="N899" s="61"/>
      <c r="O899" s="61"/>
      <c r="P899" s="61"/>
      <c r="Q899" s="282"/>
      <c r="R899" s="282"/>
      <c r="S899" s="282"/>
      <c r="T899" s="282"/>
      <c r="U899" s="282"/>
      <c r="V899" s="282"/>
      <c r="W899" s="61"/>
      <c r="X899" s="61"/>
      <c r="Y899" s="61"/>
      <c r="Z899" s="61"/>
    </row>
    <row r="900" ht="15.75" customHeight="1">
      <c r="A900" s="307"/>
      <c r="B900" s="307"/>
      <c r="C900" s="307"/>
      <c r="D900" s="307"/>
      <c r="E900" s="307"/>
      <c r="F900" s="307"/>
      <c r="G900" s="307"/>
      <c r="H900" s="307"/>
      <c r="I900" s="307"/>
      <c r="J900" s="307"/>
      <c r="K900" s="307"/>
      <c r="L900" s="282"/>
      <c r="M900" s="61"/>
      <c r="N900" s="61"/>
      <c r="O900" s="61"/>
      <c r="P900" s="61"/>
      <c r="Q900" s="282"/>
      <c r="R900" s="282"/>
      <c r="S900" s="282"/>
      <c r="T900" s="282"/>
      <c r="U900" s="282"/>
      <c r="V900" s="282"/>
      <c r="W900" s="61"/>
      <c r="X900" s="61"/>
      <c r="Y900" s="61"/>
      <c r="Z900" s="61"/>
    </row>
    <row r="901" ht="15.75" customHeight="1">
      <c r="A901" s="307"/>
      <c r="B901" s="307"/>
      <c r="C901" s="307"/>
      <c r="D901" s="307"/>
      <c r="E901" s="307"/>
      <c r="F901" s="307"/>
      <c r="G901" s="307"/>
      <c r="H901" s="307"/>
      <c r="I901" s="307"/>
      <c r="J901" s="307"/>
      <c r="K901" s="307"/>
      <c r="L901" s="282"/>
      <c r="M901" s="61"/>
      <c r="N901" s="61"/>
      <c r="O901" s="61"/>
      <c r="P901" s="61"/>
      <c r="Q901" s="282"/>
      <c r="R901" s="282"/>
      <c r="S901" s="282"/>
      <c r="T901" s="282"/>
      <c r="U901" s="282"/>
      <c r="V901" s="282"/>
      <c r="W901" s="61"/>
      <c r="X901" s="61"/>
      <c r="Y901" s="61"/>
      <c r="Z901" s="61"/>
    </row>
    <row r="902" ht="15.75" customHeight="1">
      <c r="A902" s="307"/>
      <c r="B902" s="307"/>
      <c r="C902" s="307"/>
      <c r="D902" s="307"/>
      <c r="E902" s="307"/>
      <c r="F902" s="307"/>
      <c r="G902" s="307"/>
      <c r="H902" s="307"/>
      <c r="I902" s="307"/>
      <c r="J902" s="307"/>
      <c r="K902" s="307"/>
      <c r="L902" s="282"/>
      <c r="M902" s="61"/>
      <c r="N902" s="61"/>
      <c r="O902" s="61"/>
      <c r="P902" s="61"/>
      <c r="Q902" s="282"/>
      <c r="R902" s="282"/>
      <c r="S902" s="282"/>
      <c r="T902" s="282"/>
      <c r="U902" s="282"/>
      <c r="V902" s="282"/>
      <c r="W902" s="61"/>
      <c r="X902" s="61"/>
      <c r="Y902" s="61"/>
      <c r="Z902" s="61"/>
    </row>
    <row r="903" ht="15.75" customHeight="1">
      <c r="A903" s="307"/>
      <c r="B903" s="307"/>
      <c r="C903" s="307"/>
      <c r="D903" s="307"/>
      <c r="E903" s="307"/>
      <c r="F903" s="307"/>
      <c r="G903" s="307"/>
      <c r="H903" s="307"/>
      <c r="I903" s="307"/>
      <c r="J903" s="307"/>
      <c r="K903" s="307"/>
      <c r="L903" s="282"/>
      <c r="M903" s="61"/>
      <c r="N903" s="61"/>
      <c r="O903" s="61"/>
      <c r="P903" s="61"/>
      <c r="Q903" s="282"/>
      <c r="R903" s="282"/>
      <c r="S903" s="282"/>
      <c r="T903" s="282"/>
      <c r="U903" s="282"/>
      <c r="V903" s="282"/>
      <c r="W903" s="61"/>
      <c r="X903" s="61"/>
      <c r="Y903" s="61"/>
      <c r="Z903" s="61"/>
    </row>
    <row r="904" ht="15.75" customHeight="1">
      <c r="A904" s="307"/>
      <c r="B904" s="307"/>
      <c r="C904" s="307"/>
      <c r="D904" s="307"/>
      <c r="E904" s="307"/>
      <c r="F904" s="307"/>
      <c r="G904" s="307"/>
      <c r="H904" s="307"/>
      <c r="I904" s="307"/>
      <c r="J904" s="307"/>
      <c r="K904" s="307"/>
      <c r="L904" s="282"/>
      <c r="M904" s="61"/>
      <c r="N904" s="61"/>
      <c r="O904" s="61"/>
      <c r="P904" s="61"/>
      <c r="Q904" s="282"/>
      <c r="R904" s="282"/>
      <c r="S904" s="282"/>
      <c r="T904" s="282"/>
      <c r="U904" s="282"/>
      <c r="V904" s="282"/>
      <c r="W904" s="61"/>
      <c r="X904" s="61"/>
      <c r="Y904" s="61"/>
      <c r="Z904" s="61"/>
    </row>
    <row r="905" ht="15.75" customHeight="1">
      <c r="A905" s="307"/>
      <c r="B905" s="307"/>
      <c r="C905" s="307"/>
      <c r="D905" s="307"/>
      <c r="E905" s="307"/>
      <c r="F905" s="307"/>
      <c r="G905" s="307"/>
      <c r="H905" s="307"/>
      <c r="I905" s="307"/>
      <c r="J905" s="307"/>
      <c r="K905" s="307"/>
      <c r="L905" s="282"/>
      <c r="M905" s="61"/>
      <c r="N905" s="61"/>
      <c r="O905" s="61"/>
      <c r="P905" s="61"/>
      <c r="Q905" s="282"/>
      <c r="R905" s="282"/>
      <c r="S905" s="282"/>
      <c r="T905" s="282"/>
      <c r="U905" s="282"/>
      <c r="V905" s="282"/>
      <c r="W905" s="61"/>
      <c r="X905" s="61"/>
      <c r="Y905" s="61"/>
      <c r="Z905" s="61"/>
    </row>
    <row r="906" ht="15.75" customHeight="1">
      <c r="A906" s="307"/>
      <c r="B906" s="307"/>
      <c r="C906" s="307"/>
      <c r="D906" s="307"/>
      <c r="E906" s="307"/>
      <c r="F906" s="307"/>
      <c r="G906" s="307"/>
      <c r="H906" s="307"/>
      <c r="I906" s="307"/>
      <c r="J906" s="307"/>
      <c r="K906" s="307"/>
      <c r="L906" s="282"/>
      <c r="M906" s="61"/>
      <c r="N906" s="61"/>
      <c r="O906" s="61"/>
      <c r="P906" s="61"/>
      <c r="Q906" s="282"/>
      <c r="R906" s="282"/>
      <c r="S906" s="282"/>
      <c r="T906" s="282"/>
      <c r="U906" s="282"/>
      <c r="V906" s="282"/>
      <c r="W906" s="61"/>
      <c r="X906" s="61"/>
      <c r="Y906" s="61"/>
      <c r="Z906" s="61"/>
    </row>
    <row r="907" ht="15.75" customHeight="1">
      <c r="A907" s="307"/>
      <c r="B907" s="307"/>
      <c r="C907" s="307"/>
      <c r="D907" s="307"/>
      <c r="E907" s="307"/>
      <c r="F907" s="307"/>
      <c r="G907" s="307"/>
      <c r="H907" s="307"/>
      <c r="I907" s="307"/>
      <c r="J907" s="307"/>
      <c r="K907" s="307"/>
      <c r="L907" s="282"/>
      <c r="M907" s="61"/>
      <c r="N907" s="61"/>
      <c r="O907" s="61"/>
      <c r="P907" s="61"/>
      <c r="Q907" s="282"/>
      <c r="R907" s="282"/>
      <c r="S907" s="282"/>
      <c r="T907" s="282"/>
      <c r="U907" s="282"/>
      <c r="V907" s="282"/>
      <c r="W907" s="61"/>
      <c r="X907" s="61"/>
      <c r="Y907" s="61"/>
      <c r="Z907" s="61"/>
    </row>
    <row r="908" ht="15.75" customHeight="1">
      <c r="A908" s="307"/>
      <c r="B908" s="307"/>
      <c r="C908" s="307"/>
      <c r="D908" s="307"/>
      <c r="E908" s="307"/>
      <c r="F908" s="307"/>
      <c r="G908" s="307"/>
      <c r="H908" s="307"/>
      <c r="I908" s="307"/>
      <c r="J908" s="307"/>
      <c r="K908" s="307"/>
      <c r="L908" s="282"/>
      <c r="M908" s="61"/>
      <c r="N908" s="61"/>
      <c r="O908" s="61"/>
      <c r="P908" s="61"/>
      <c r="Q908" s="282"/>
      <c r="R908" s="282"/>
      <c r="S908" s="282"/>
      <c r="T908" s="282"/>
      <c r="U908" s="282"/>
      <c r="V908" s="282"/>
      <c r="W908" s="61"/>
      <c r="X908" s="61"/>
      <c r="Y908" s="61"/>
      <c r="Z908" s="61"/>
    </row>
    <row r="909" ht="15.75" customHeight="1">
      <c r="A909" s="307"/>
      <c r="B909" s="307"/>
      <c r="C909" s="307"/>
      <c r="D909" s="307"/>
      <c r="E909" s="307"/>
      <c r="F909" s="307"/>
      <c r="G909" s="307"/>
      <c r="H909" s="307"/>
      <c r="I909" s="307"/>
      <c r="J909" s="307"/>
      <c r="K909" s="307"/>
      <c r="L909" s="282"/>
      <c r="M909" s="61"/>
      <c r="N909" s="61"/>
      <c r="O909" s="61"/>
      <c r="P909" s="61"/>
      <c r="Q909" s="282"/>
      <c r="R909" s="282"/>
      <c r="S909" s="282"/>
      <c r="T909" s="282"/>
      <c r="U909" s="282"/>
      <c r="V909" s="282"/>
      <c r="W909" s="61"/>
      <c r="X909" s="61"/>
      <c r="Y909" s="61"/>
      <c r="Z909" s="61"/>
    </row>
    <row r="910" ht="15.75" customHeight="1">
      <c r="A910" s="307"/>
      <c r="B910" s="307"/>
      <c r="C910" s="307"/>
      <c r="D910" s="307"/>
      <c r="E910" s="307"/>
      <c r="F910" s="307"/>
      <c r="G910" s="307"/>
      <c r="H910" s="307"/>
      <c r="I910" s="307"/>
      <c r="J910" s="307"/>
      <c r="K910" s="307"/>
      <c r="L910" s="282"/>
      <c r="M910" s="61"/>
      <c r="N910" s="61"/>
      <c r="O910" s="61"/>
      <c r="P910" s="61"/>
      <c r="Q910" s="282"/>
      <c r="R910" s="282"/>
      <c r="S910" s="282"/>
      <c r="T910" s="282"/>
      <c r="U910" s="282"/>
      <c r="V910" s="282"/>
      <c r="W910" s="61"/>
      <c r="X910" s="61"/>
      <c r="Y910" s="61"/>
      <c r="Z910" s="61"/>
    </row>
    <row r="911" ht="15.75" customHeight="1">
      <c r="A911" s="307"/>
      <c r="B911" s="307"/>
      <c r="C911" s="307"/>
      <c r="D911" s="307"/>
      <c r="E911" s="307"/>
      <c r="F911" s="307"/>
      <c r="G911" s="307"/>
      <c r="H911" s="307"/>
      <c r="I911" s="307"/>
      <c r="J911" s="307"/>
      <c r="K911" s="307"/>
      <c r="L911" s="282"/>
      <c r="M911" s="61"/>
      <c r="N911" s="61"/>
      <c r="O911" s="61"/>
      <c r="P911" s="61"/>
      <c r="Q911" s="282"/>
      <c r="R911" s="282"/>
      <c r="S911" s="282"/>
      <c r="T911" s="282"/>
      <c r="U911" s="282"/>
      <c r="V911" s="282"/>
      <c r="W911" s="61"/>
      <c r="X911" s="61"/>
      <c r="Y911" s="61"/>
      <c r="Z911" s="61"/>
    </row>
    <row r="912" ht="15.75" customHeight="1">
      <c r="A912" s="307"/>
      <c r="B912" s="307"/>
      <c r="C912" s="307"/>
      <c r="D912" s="307"/>
      <c r="E912" s="307"/>
      <c r="F912" s="307"/>
      <c r="G912" s="307"/>
      <c r="H912" s="307"/>
      <c r="I912" s="307"/>
      <c r="J912" s="307"/>
      <c r="K912" s="307"/>
      <c r="L912" s="282"/>
      <c r="M912" s="61"/>
      <c r="N912" s="61"/>
      <c r="O912" s="61"/>
      <c r="P912" s="61"/>
      <c r="Q912" s="282"/>
      <c r="R912" s="282"/>
      <c r="S912" s="282"/>
      <c r="T912" s="282"/>
      <c r="U912" s="282"/>
      <c r="V912" s="282"/>
      <c r="W912" s="61"/>
      <c r="X912" s="61"/>
      <c r="Y912" s="61"/>
      <c r="Z912" s="61"/>
    </row>
    <row r="913" ht="15.75" customHeight="1">
      <c r="A913" s="307"/>
      <c r="B913" s="307"/>
      <c r="C913" s="307"/>
      <c r="D913" s="307"/>
      <c r="E913" s="307"/>
      <c r="F913" s="307"/>
      <c r="G913" s="307"/>
      <c r="H913" s="307"/>
      <c r="I913" s="307"/>
      <c r="J913" s="307"/>
      <c r="K913" s="307"/>
      <c r="L913" s="282"/>
      <c r="M913" s="61"/>
      <c r="N913" s="61"/>
      <c r="O913" s="61"/>
      <c r="P913" s="61"/>
      <c r="Q913" s="282"/>
      <c r="R913" s="282"/>
      <c r="S913" s="282"/>
      <c r="T913" s="282"/>
      <c r="U913" s="282"/>
      <c r="V913" s="282"/>
      <c r="W913" s="61"/>
      <c r="X913" s="61"/>
      <c r="Y913" s="61"/>
      <c r="Z913" s="61"/>
    </row>
    <row r="914" ht="15.75" customHeight="1">
      <c r="A914" s="307"/>
      <c r="B914" s="307"/>
      <c r="C914" s="307"/>
      <c r="D914" s="307"/>
      <c r="E914" s="307"/>
      <c r="F914" s="307"/>
      <c r="G914" s="307"/>
      <c r="H914" s="307"/>
      <c r="I914" s="307"/>
      <c r="J914" s="307"/>
      <c r="K914" s="307"/>
      <c r="L914" s="282"/>
      <c r="M914" s="61"/>
      <c r="N914" s="61"/>
      <c r="O914" s="61"/>
      <c r="P914" s="61"/>
      <c r="Q914" s="282"/>
      <c r="R914" s="282"/>
      <c r="S914" s="282"/>
      <c r="T914" s="282"/>
      <c r="U914" s="282"/>
      <c r="V914" s="282"/>
      <c r="W914" s="61"/>
      <c r="X914" s="61"/>
      <c r="Y914" s="61"/>
      <c r="Z914" s="61"/>
    </row>
    <row r="915" ht="15.75" customHeight="1">
      <c r="A915" s="307"/>
      <c r="B915" s="307"/>
      <c r="C915" s="307"/>
      <c r="D915" s="307"/>
      <c r="E915" s="307"/>
      <c r="F915" s="307"/>
      <c r="G915" s="307"/>
      <c r="H915" s="307"/>
      <c r="I915" s="307"/>
      <c r="J915" s="307"/>
      <c r="K915" s="307"/>
      <c r="L915" s="282"/>
      <c r="M915" s="61"/>
      <c r="N915" s="61"/>
      <c r="O915" s="61"/>
      <c r="P915" s="61"/>
      <c r="Q915" s="282"/>
      <c r="R915" s="282"/>
      <c r="S915" s="282"/>
      <c r="T915" s="282"/>
      <c r="U915" s="282"/>
      <c r="V915" s="282"/>
      <c r="W915" s="61"/>
      <c r="X915" s="61"/>
      <c r="Y915" s="61"/>
      <c r="Z915" s="61"/>
    </row>
    <row r="916" ht="15.75" customHeight="1">
      <c r="A916" s="307"/>
      <c r="B916" s="307"/>
      <c r="C916" s="307"/>
      <c r="D916" s="307"/>
      <c r="E916" s="307"/>
      <c r="F916" s="307"/>
      <c r="G916" s="307"/>
      <c r="H916" s="307"/>
      <c r="I916" s="307"/>
      <c r="J916" s="307"/>
      <c r="K916" s="307"/>
      <c r="L916" s="282"/>
      <c r="M916" s="61"/>
      <c r="N916" s="61"/>
      <c r="O916" s="61"/>
      <c r="P916" s="61"/>
      <c r="Q916" s="282"/>
      <c r="R916" s="282"/>
      <c r="S916" s="282"/>
      <c r="T916" s="282"/>
      <c r="U916" s="282"/>
      <c r="V916" s="282"/>
      <c r="W916" s="61"/>
      <c r="X916" s="61"/>
      <c r="Y916" s="61"/>
      <c r="Z916" s="61"/>
    </row>
    <row r="917" ht="15.75" customHeight="1">
      <c r="A917" s="307"/>
      <c r="B917" s="307"/>
      <c r="C917" s="307"/>
      <c r="D917" s="307"/>
      <c r="E917" s="307"/>
      <c r="F917" s="307"/>
      <c r="G917" s="307"/>
      <c r="H917" s="307"/>
      <c r="I917" s="307"/>
      <c r="J917" s="307"/>
      <c r="K917" s="307"/>
      <c r="L917" s="282"/>
      <c r="M917" s="61"/>
      <c r="N917" s="61"/>
      <c r="O917" s="61"/>
      <c r="P917" s="61"/>
      <c r="Q917" s="282"/>
      <c r="R917" s="282"/>
      <c r="S917" s="282"/>
      <c r="T917" s="282"/>
      <c r="U917" s="282"/>
      <c r="V917" s="282"/>
      <c r="W917" s="61"/>
      <c r="X917" s="61"/>
      <c r="Y917" s="61"/>
      <c r="Z917" s="61"/>
    </row>
    <row r="918" ht="15.75" customHeight="1">
      <c r="A918" s="307"/>
      <c r="B918" s="307"/>
      <c r="C918" s="307"/>
      <c r="D918" s="307"/>
      <c r="E918" s="307"/>
      <c r="F918" s="307"/>
      <c r="G918" s="307"/>
      <c r="H918" s="307"/>
      <c r="I918" s="307"/>
      <c r="J918" s="307"/>
      <c r="K918" s="307"/>
      <c r="L918" s="282"/>
      <c r="M918" s="61"/>
      <c r="N918" s="61"/>
      <c r="O918" s="61"/>
      <c r="P918" s="61"/>
      <c r="Q918" s="282"/>
      <c r="R918" s="282"/>
      <c r="S918" s="282"/>
      <c r="T918" s="282"/>
      <c r="U918" s="282"/>
      <c r="V918" s="282"/>
      <c r="W918" s="61"/>
      <c r="X918" s="61"/>
      <c r="Y918" s="61"/>
      <c r="Z918" s="61"/>
    </row>
    <row r="919" ht="15.75" customHeight="1">
      <c r="A919" s="307"/>
      <c r="B919" s="307"/>
      <c r="C919" s="307"/>
      <c r="D919" s="307"/>
      <c r="E919" s="307"/>
      <c r="F919" s="307"/>
      <c r="G919" s="307"/>
      <c r="H919" s="307"/>
      <c r="I919" s="307"/>
      <c r="J919" s="307"/>
      <c r="K919" s="307"/>
      <c r="L919" s="282"/>
      <c r="M919" s="61"/>
      <c r="N919" s="61"/>
      <c r="O919" s="61"/>
      <c r="P919" s="61"/>
      <c r="Q919" s="282"/>
      <c r="R919" s="282"/>
      <c r="S919" s="282"/>
      <c r="T919" s="282"/>
      <c r="U919" s="282"/>
      <c r="V919" s="282"/>
      <c r="W919" s="61"/>
      <c r="X919" s="61"/>
      <c r="Y919" s="61"/>
      <c r="Z919" s="61"/>
    </row>
    <row r="920" ht="15.75" customHeight="1">
      <c r="A920" s="307"/>
      <c r="B920" s="307"/>
      <c r="C920" s="307"/>
      <c r="D920" s="307"/>
      <c r="E920" s="307"/>
      <c r="F920" s="307"/>
      <c r="G920" s="307"/>
      <c r="H920" s="307"/>
      <c r="I920" s="307"/>
      <c r="J920" s="307"/>
      <c r="K920" s="307"/>
      <c r="L920" s="282"/>
      <c r="M920" s="61"/>
      <c r="N920" s="61"/>
      <c r="O920" s="61"/>
      <c r="P920" s="61"/>
      <c r="Q920" s="282"/>
      <c r="R920" s="282"/>
      <c r="S920" s="282"/>
      <c r="T920" s="282"/>
      <c r="U920" s="282"/>
      <c r="V920" s="282"/>
      <c r="W920" s="61"/>
      <c r="X920" s="61"/>
      <c r="Y920" s="61"/>
      <c r="Z920" s="61"/>
    </row>
    <row r="921" ht="15.75" customHeight="1">
      <c r="A921" s="307"/>
      <c r="B921" s="307"/>
      <c r="C921" s="307"/>
      <c r="D921" s="307"/>
      <c r="E921" s="307"/>
      <c r="F921" s="307"/>
      <c r="G921" s="307"/>
      <c r="H921" s="307"/>
      <c r="I921" s="307"/>
      <c r="J921" s="307"/>
      <c r="K921" s="307"/>
      <c r="L921" s="282"/>
      <c r="M921" s="61"/>
      <c r="N921" s="61"/>
      <c r="O921" s="61"/>
      <c r="P921" s="61"/>
      <c r="Q921" s="282"/>
      <c r="R921" s="282"/>
      <c r="S921" s="282"/>
      <c r="T921" s="282"/>
      <c r="U921" s="282"/>
      <c r="V921" s="282"/>
      <c r="W921" s="61"/>
      <c r="X921" s="61"/>
      <c r="Y921" s="61"/>
      <c r="Z921" s="61"/>
    </row>
    <row r="922" ht="15.75" customHeight="1">
      <c r="A922" s="307"/>
      <c r="B922" s="307"/>
      <c r="C922" s="307"/>
      <c r="D922" s="307"/>
      <c r="E922" s="307"/>
      <c r="F922" s="307"/>
      <c r="G922" s="307"/>
      <c r="H922" s="307"/>
      <c r="I922" s="307"/>
      <c r="J922" s="307"/>
      <c r="K922" s="307"/>
      <c r="L922" s="282"/>
      <c r="M922" s="61"/>
      <c r="N922" s="61"/>
      <c r="O922" s="61"/>
      <c r="P922" s="61"/>
      <c r="Q922" s="282"/>
      <c r="R922" s="282"/>
      <c r="S922" s="282"/>
      <c r="T922" s="282"/>
      <c r="U922" s="282"/>
      <c r="V922" s="282"/>
      <c r="W922" s="61"/>
      <c r="X922" s="61"/>
      <c r="Y922" s="61"/>
      <c r="Z922" s="61"/>
    </row>
    <row r="923" ht="15.75" customHeight="1">
      <c r="A923" s="307"/>
      <c r="B923" s="307"/>
      <c r="C923" s="307"/>
      <c r="D923" s="307"/>
      <c r="E923" s="307"/>
      <c r="F923" s="307"/>
      <c r="G923" s="307"/>
      <c r="H923" s="307"/>
      <c r="I923" s="307"/>
      <c r="J923" s="307"/>
      <c r="K923" s="307"/>
      <c r="L923" s="282"/>
      <c r="M923" s="61"/>
      <c r="N923" s="61"/>
      <c r="O923" s="61"/>
      <c r="P923" s="61"/>
      <c r="Q923" s="282"/>
      <c r="R923" s="282"/>
      <c r="S923" s="282"/>
      <c r="T923" s="282"/>
      <c r="U923" s="282"/>
      <c r="V923" s="282"/>
      <c r="W923" s="61"/>
      <c r="X923" s="61"/>
      <c r="Y923" s="61"/>
      <c r="Z923" s="61"/>
    </row>
    <row r="924" ht="15.75" customHeight="1">
      <c r="A924" s="307"/>
      <c r="B924" s="307"/>
      <c r="C924" s="307"/>
      <c r="D924" s="307"/>
      <c r="E924" s="307"/>
      <c r="F924" s="307"/>
      <c r="G924" s="307"/>
      <c r="H924" s="307"/>
      <c r="I924" s="307"/>
      <c r="J924" s="307"/>
      <c r="K924" s="307"/>
      <c r="L924" s="282"/>
      <c r="M924" s="61"/>
      <c r="N924" s="61"/>
      <c r="O924" s="61"/>
      <c r="P924" s="61"/>
      <c r="Q924" s="282"/>
      <c r="R924" s="282"/>
      <c r="S924" s="282"/>
      <c r="T924" s="282"/>
      <c r="U924" s="282"/>
      <c r="V924" s="282"/>
      <c r="W924" s="61"/>
      <c r="X924" s="61"/>
      <c r="Y924" s="61"/>
      <c r="Z924" s="61"/>
    </row>
    <row r="925" ht="15.75" customHeight="1">
      <c r="A925" s="307"/>
      <c r="B925" s="307"/>
      <c r="C925" s="307"/>
      <c r="D925" s="307"/>
      <c r="E925" s="307"/>
      <c r="F925" s="307"/>
      <c r="G925" s="307"/>
      <c r="H925" s="307"/>
      <c r="I925" s="307"/>
      <c r="J925" s="307"/>
      <c r="K925" s="307"/>
      <c r="L925" s="282"/>
      <c r="M925" s="61"/>
      <c r="N925" s="61"/>
      <c r="O925" s="61"/>
      <c r="P925" s="61"/>
      <c r="Q925" s="282"/>
      <c r="R925" s="282"/>
      <c r="S925" s="282"/>
      <c r="T925" s="282"/>
      <c r="U925" s="282"/>
      <c r="V925" s="282"/>
      <c r="W925" s="61"/>
      <c r="X925" s="61"/>
      <c r="Y925" s="61"/>
      <c r="Z925" s="61"/>
    </row>
    <row r="926" ht="15.75" customHeight="1">
      <c r="A926" s="307"/>
      <c r="B926" s="307"/>
      <c r="C926" s="307"/>
      <c r="D926" s="307"/>
      <c r="E926" s="307"/>
      <c r="F926" s="307"/>
      <c r="G926" s="307"/>
      <c r="H926" s="307"/>
      <c r="I926" s="307"/>
      <c r="J926" s="307"/>
      <c r="K926" s="307"/>
      <c r="L926" s="282"/>
      <c r="M926" s="61"/>
      <c r="N926" s="61"/>
      <c r="O926" s="61"/>
      <c r="P926" s="61"/>
      <c r="Q926" s="282"/>
      <c r="R926" s="282"/>
      <c r="S926" s="282"/>
      <c r="T926" s="282"/>
      <c r="U926" s="282"/>
      <c r="V926" s="282"/>
      <c r="W926" s="61"/>
      <c r="X926" s="61"/>
      <c r="Y926" s="61"/>
      <c r="Z926" s="61"/>
    </row>
    <row r="927" ht="15.75" customHeight="1">
      <c r="A927" s="307"/>
      <c r="B927" s="307"/>
      <c r="C927" s="307"/>
      <c r="D927" s="307"/>
      <c r="E927" s="307"/>
      <c r="F927" s="307"/>
      <c r="G927" s="307"/>
      <c r="H927" s="307"/>
      <c r="I927" s="307"/>
      <c r="J927" s="307"/>
      <c r="K927" s="307"/>
      <c r="L927" s="282"/>
      <c r="M927" s="61"/>
      <c r="N927" s="61"/>
      <c r="O927" s="61"/>
      <c r="P927" s="61"/>
      <c r="Q927" s="282"/>
      <c r="R927" s="282"/>
      <c r="S927" s="282"/>
      <c r="T927" s="282"/>
      <c r="U927" s="282"/>
      <c r="V927" s="282"/>
      <c r="W927" s="61"/>
      <c r="X927" s="61"/>
      <c r="Y927" s="61"/>
      <c r="Z927" s="61"/>
    </row>
    <row r="928" ht="15.75" customHeight="1">
      <c r="A928" s="307"/>
      <c r="B928" s="307"/>
      <c r="C928" s="307"/>
      <c r="D928" s="307"/>
      <c r="E928" s="307"/>
      <c r="F928" s="307"/>
      <c r="G928" s="307"/>
      <c r="H928" s="307"/>
      <c r="I928" s="307"/>
      <c r="J928" s="307"/>
      <c r="K928" s="307"/>
      <c r="L928" s="282"/>
      <c r="M928" s="61"/>
      <c r="N928" s="61"/>
      <c r="O928" s="61"/>
      <c r="P928" s="61"/>
      <c r="Q928" s="282"/>
      <c r="R928" s="282"/>
      <c r="S928" s="282"/>
      <c r="T928" s="282"/>
      <c r="U928" s="282"/>
      <c r="V928" s="282"/>
      <c r="W928" s="61"/>
      <c r="X928" s="61"/>
      <c r="Y928" s="61"/>
      <c r="Z928" s="61"/>
    </row>
    <row r="929" ht="15.75" customHeight="1">
      <c r="A929" s="307"/>
      <c r="B929" s="307"/>
      <c r="C929" s="307"/>
      <c r="D929" s="307"/>
      <c r="E929" s="307"/>
      <c r="F929" s="307"/>
      <c r="G929" s="307"/>
      <c r="H929" s="307"/>
      <c r="I929" s="307"/>
      <c r="J929" s="307"/>
      <c r="K929" s="307"/>
      <c r="L929" s="282"/>
      <c r="M929" s="61"/>
      <c r="N929" s="61"/>
      <c r="O929" s="61"/>
      <c r="P929" s="61"/>
      <c r="Q929" s="282"/>
      <c r="R929" s="282"/>
      <c r="S929" s="282"/>
      <c r="T929" s="282"/>
      <c r="U929" s="282"/>
      <c r="V929" s="282"/>
      <c r="W929" s="61"/>
      <c r="X929" s="61"/>
      <c r="Y929" s="61"/>
      <c r="Z929" s="61"/>
    </row>
    <row r="930" ht="15.75" customHeight="1">
      <c r="A930" s="307"/>
      <c r="B930" s="307"/>
      <c r="C930" s="307"/>
      <c r="D930" s="307"/>
      <c r="E930" s="307"/>
      <c r="F930" s="307"/>
      <c r="G930" s="307"/>
      <c r="H930" s="307"/>
      <c r="I930" s="307"/>
      <c r="J930" s="307"/>
      <c r="K930" s="307"/>
      <c r="L930" s="282"/>
      <c r="M930" s="61"/>
      <c r="N930" s="61"/>
      <c r="O930" s="61"/>
      <c r="P930" s="61"/>
      <c r="Q930" s="282"/>
      <c r="R930" s="282"/>
      <c r="S930" s="282"/>
      <c r="T930" s="282"/>
      <c r="U930" s="282"/>
      <c r="V930" s="282"/>
      <c r="W930" s="61"/>
      <c r="X930" s="61"/>
      <c r="Y930" s="61"/>
      <c r="Z930" s="61"/>
    </row>
    <row r="931" ht="15.75" customHeight="1">
      <c r="A931" s="307"/>
      <c r="B931" s="307"/>
      <c r="C931" s="307"/>
      <c r="D931" s="307"/>
      <c r="E931" s="307"/>
      <c r="F931" s="307"/>
      <c r="G931" s="307"/>
      <c r="H931" s="307"/>
      <c r="I931" s="307"/>
      <c r="J931" s="307"/>
      <c r="K931" s="307"/>
      <c r="L931" s="282"/>
      <c r="M931" s="61"/>
      <c r="N931" s="61"/>
      <c r="O931" s="61"/>
      <c r="P931" s="61"/>
      <c r="Q931" s="282"/>
      <c r="R931" s="282"/>
      <c r="S931" s="282"/>
      <c r="T931" s="282"/>
      <c r="U931" s="282"/>
      <c r="V931" s="282"/>
      <c r="W931" s="61"/>
      <c r="X931" s="61"/>
      <c r="Y931" s="61"/>
      <c r="Z931" s="61"/>
    </row>
    <row r="932" ht="15.75" customHeight="1">
      <c r="A932" s="307"/>
      <c r="B932" s="307"/>
      <c r="C932" s="307"/>
      <c r="D932" s="307"/>
      <c r="E932" s="307"/>
      <c r="F932" s="307"/>
      <c r="G932" s="307"/>
      <c r="H932" s="307"/>
      <c r="I932" s="307"/>
      <c r="J932" s="307"/>
      <c r="K932" s="307"/>
      <c r="L932" s="282"/>
      <c r="M932" s="61"/>
      <c r="N932" s="61"/>
      <c r="O932" s="61"/>
      <c r="P932" s="61"/>
      <c r="Q932" s="282"/>
      <c r="R932" s="282"/>
      <c r="S932" s="282"/>
      <c r="T932" s="282"/>
      <c r="U932" s="282"/>
      <c r="V932" s="282"/>
      <c r="W932" s="61"/>
      <c r="X932" s="61"/>
      <c r="Y932" s="61"/>
      <c r="Z932" s="61"/>
    </row>
    <row r="933" ht="15.75" customHeight="1">
      <c r="A933" s="307"/>
      <c r="B933" s="307"/>
      <c r="C933" s="307"/>
      <c r="D933" s="307"/>
      <c r="E933" s="307"/>
      <c r="F933" s="307"/>
      <c r="G933" s="307"/>
      <c r="H933" s="307"/>
      <c r="I933" s="307"/>
      <c r="J933" s="307"/>
      <c r="K933" s="307"/>
      <c r="L933" s="282"/>
      <c r="M933" s="61"/>
      <c r="N933" s="61"/>
      <c r="O933" s="61"/>
      <c r="P933" s="61"/>
      <c r="Q933" s="282"/>
      <c r="R933" s="282"/>
      <c r="S933" s="282"/>
      <c r="T933" s="282"/>
      <c r="U933" s="282"/>
      <c r="V933" s="282"/>
      <c r="W933" s="61"/>
      <c r="X933" s="61"/>
      <c r="Y933" s="61"/>
      <c r="Z933" s="61"/>
    </row>
    <row r="934" ht="15.75" customHeight="1">
      <c r="A934" s="307"/>
      <c r="B934" s="307"/>
      <c r="C934" s="307"/>
      <c r="D934" s="307"/>
      <c r="E934" s="307"/>
      <c r="F934" s="307"/>
      <c r="G934" s="307"/>
      <c r="H934" s="307"/>
      <c r="I934" s="307"/>
      <c r="J934" s="307"/>
      <c r="K934" s="307"/>
      <c r="L934" s="282"/>
      <c r="M934" s="61"/>
      <c r="N934" s="61"/>
      <c r="O934" s="61"/>
      <c r="P934" s="61"/>
      <c r="Q934" s="282"/>
      <c r="R934" s="282"/>
      <c r="S934" s="282"/>
      <c r="T934" s="282"/>
      <c r="U934" s="282"/>
      <c r="V934" s="282"/>
      <c r="W934" s="61"/>
      <c r="X934" s="61"/>
      <c r="Y934" s="61"/>
      <c r="Z934" s="61"/>
    </row>
    <row r="935" ht="15.75" customHeight="1">
      <c r="A935" s="307"/>
      <c r="B935" s="307"/>
      <c r="C935" s="307"/>
      <c r="D935" s="307"/>
      <c r="E935" s="307"/>
      <c r="F935" s="307"/>
      <c r="G935" s="307"/>
      <c r="H935" s="307"/>
      <c r="I935" s="307"/>
      <c r="J935" s="307"/>
      <c r="K935" s="307"/>
      <c r="L935" s="282"/>
      <c r="M935" s="61"/>
      <c r="N935" s="61"/>
      <c r="O935" s="61"/>
      <c r="P935" s="61"/>
      <c r="Q935" s="282"/>
      <c r="R935" s="282"/>
      <c r="S935" s="282"/>
      <c r="T935" s="282"/>
      <c r="U935" s="282"/>
      <c r="V935" s="282"/>
      <c r="W935" s="61"/>
      <c r="X935" s="61"/>
      <c r="Y935" s="61"/>
      <c r="Z935" s="61"/>
    </row>
    <row r="936" ht="15.75" customHeight="1">
      <c r="A936" s="307"/>
      <c r="B936" s="307"/>
      <c r="C936" s="307"/>
      <c r="D936" s="307"/>
      <c r="E936" s="307"/>
      <c r="F936" s="307"/>
      <c r="G936" s="307"/>
      <c r="H936" s="307"/>
      <c r="I936" s="307"/>
      <c r="J936" s="307"/>
      <c r="K936" s="307"/>
      <c r="L936" s="282"/>
      <c r="M936" s="61"/>
      <c r="N936" s="61"/>
      <c r="O936" s="61"/>
      <c r="P936" s="61"/>
      <c r="Q936" s="282"/>
      <c r="R936" s="282"/>
      <c r="S936" s="282"/>
      <c r="T936" s="282"/>
      <c r="U936" s="282"/>
      <c r="V936" s="282"/>
      <c r="W936" s="61"/>
      <c r="X936" s="61"/>
      <c r="Y936" s="61"/>
      <c r="Z936" s="61"/>
    </row>
    <row r="937" ht="15.75" customHeight="1">
      <c r="A937" s="307"/>
      <c r="B937" s="307"/>
      <c r="C937" s="307"/>
      <c r="D937" s="307"/>
      <c r="E937" s="307"/>
      <c r="F937" s="307"/>
      <c r="G937" s="307"/>
      <c r="H937" s="307"/>
      <c r="I937" s="307"/>
      <c r="J937" s="307"/>
      <c r="K937" s="307"/>
      <c r="L937" s="282"/>
      <c r="M937" s="61"/>
      <c r="N937" s="61"/>
      <c r="O937" s="61"/>
      <c r="P937" s="61"/>
      <c r="Q937" s="282"/>
      <c r="R937" s="282"/>
      <c r="S937" s="282"/>
      <c r="T937" s="282"/>
      <c r="U937" s="282"/>
      <c r="V937" s="282"/>
      <c r="W937" s="61"/>
      <c r="X937" s="61"/>
      <c r="Y937" s="61"/>
      <c r="Z937" s="61"/>
    </row>
    <row r="938" ht="15.75" customHeight="1">
      <c r="A938" s="307"/>
      <c r="B938" s="307"/>
      <c r="C938" s="307"/>
      <c r="D938" s="307"/>
      <c r="E938" s="307"/>
      <c r="F938" s="307"/>
      <c r="G938" s="307"/>
      <c r="H938" s="307"/>
      <c r="I938" s="307"/>
      <c r="J938" s="307"/>
      <c r="K938" s="307"/>
      <c r="L938" s="282"/>
      <c r="M938" s="61"/>
      <c r="N938" s="61"/>
      <c r="O938" s="61"/>
      <c r="P938" s="61"/>
      <c r="Q938" s="282"/>
      <c r="R938" s="282"/>
      <c r="S938" s="282"/>
      <c r="T938" s="282"/>
      <c r="U938" s="282"/>
      <c r="V938" s="282"/>
      <c r="W938" s="61"/>
      <c r="X938" s="61"/>
      <c r="Y938" s="61"/>
      <c r="Z938" s="61"/>
    </row>
    <row r="939" ht="15.75" customHeight="1">
      <c r="A939" s="307"/>
      <c r="B939" s="307"/>
      <c r="C939" s="307"/>
      <c r="D939" s="307"/>
      <c r="E939" s="307"/>
      <c r="F939" s="307"/>
      <c r="G939" s="307"/>
      <c r="H939" s="307"/>
      <c r="I939" s="307"/>
      <c r="J939" s="307"/>
      <c r="K939" s="307"/>
      <c r="L939" s="282"/>
      <c r="M939" s="61"/>
      <c r="N939" s="61"/>
      <c r="O939" s="61"/>
      <c r="P939" s="61"/>
      <c r="Q939" s="282"/>
      <c r="R939" s="282"/>
      <c r="S939" s="282"/>
      <c r="T939" s="282"/>
      <c r="U939" s="282"/>
      <c r="V939" s="282"/>
      <c r="W939" s="61"/>
      <c r="X939" s="61"/>
      <c r="Y939" s="61"/>
      <c r="Z939" s="61"/>
    </row>
    <row r="940" ht="15.75" customHeight="1">
      <c r="A940" s="307"/>
      <c r="B940" s="307"/>
      <c r="C940" s="307"/>
      <c r="D940" s="307"/>
      <c r="E940" s="307"/>
      <c r="F940" s="307"/>
      <c r="G940" s="307"/>
      <c r="H940" s="307"/>
      <c r="I940" s="307"/>
      <c r="J940" s="307"/>
      <c r="K940" s="307"/>
      <c r="L940" s="282"/>
      <c r="M940" s="61"/>
      <c r="N940" s="61"/>
      <c r="O940" s="61"/>
      <c r="P940" s="61"/>
      <c r="Q940" s="282"/>
      <c r="R940" s="282"/>
      <c r="S940" s="282"/>
      <c r="T940" s="282"/>
      <c r="U940" s="282"/>
      <c r="V940" s="282"/>
      <c r="W940" s="61"/>
      <c r="X940" s="61"/>
      <c r="Y940" s="61"/>
      <c r="Z940" s="61"/>
    </row>
    <row r="941" ht="15.75" customHeight="1">
      <c r="A941" s="307"/>
      <c r="B941" s="307"/>
      <c r="C941" s="307"/>
      <c r="D941" s="307"/>
      <c r="E941" s="307"/>
      <c r="F941" s="307"/>
      <c r="G941" s="307"/>
      <c r="H941" s="307"/>
      <c r="I941" s="307"/>
      <c r="J941" s="307"/>
      <c r="K941" s="307"/>
      <c r="L941" s="282"/>
      <c r="M941" s="61"/>
      <c r="N941" s="61"/>
      <c r="O941" s="61"/>
      <c r="P941" s="61"/>
      <c r="Q941" s="282"/>
      <c r="R941" s="282"/>
      <c r="S941" s="282"/>
      <c r="T941" s="282"/>
      <c r="U941" s="282"/>
      <c r="V941" s="282"/>
      <c r="W941" s="61"/>
      <c r="X941" s="61"/>
      <c r="Y941" s="61"/>
      <c r="Z941" s="61"/>
    </row>
    <row r="942" ht="15.75" customHeight="1">
      <c r="A942" s="307"/>
      <c r="B942" s="307"/>
      <c r="C942" s="307"/>
      <c r="D942" s="307"/>
      <c r="E942" s="307"/>
      <c r="F942" s="307"/>
      <c r="G942" s="307"/>
      <c r="H942" s="307"/>
      <c r="I942" s="307"/>
      <c r="J942" s="307"/>
      <c r="K942" s="307"/>
      <c r="L942" s="282"/>
      <c r="M942" s="61"/>
      <c r="N942" s="61"/>
      <c r="O942" s="61"/>
      <c r="P942" s="61"/>
      <c r="Q942" s="282"/>
      <c r="R942" s="282"/>
      <c r="S942" s="282"/>
      <c r="T942" s="282"/>
      <c r="U942" s="282"/>
      <c r="V942" s="282"/>
      <c r="W942" s="61"/>
      <c r="X942" s="61"/>
      <c r="Y942" s="61"/>
      <c r="Z942" s="61"/>
    </row>
    <row r="943" ht="15.75" customHeight="1">
      <c r="A943" s="307"/>
      <c r="B943" s="307"/>
      <c r="C943" s="307"/>
      <c r="D943" s="307"/>
      <c r="E943" s="307"/>
      <c r="F943" s="307"/>
      <c r="G943" s="307"/>
      <c r="H943" s="307"/>
      <c r="I943" s="307"/>
      <c r="J943" s="307"/>
      <c r="K943" s="307"/>
      <c r="L943" s="282"/>
      <c r="M943" s="61"/>
      <c r="N943" s="61"/>
      <c r="O943" s="61"/>
      <c r="P943" s="61"/>
      <c r="Q943" s="282"/>
      <c r="R943" s="282"/>
      <c r="S943" s="282"/>
      <c r="T943" s="282"/>
      <c r="U943" s="282"/>
      <c r="V943" s="282"/>
      <c r="W943" s="61"/>
      <c r="X943" s="61"/>
      <c r="Y943" s="61"/>
      <c r="Z943" s="61"/>
    </row>
    <row r="944" ht="15.75" customHeight="1">
      <c r="A944" s="307"/>
      <c r="B944" s="307"/>
      <c r="C944" s="307"/>
      <c r="D944" s="307"/>
      <c r="E944" s="307"/>
      <c r="F944" s="307"/>
      <c r="G944" s="307"/>
      <c r="H944" s="307"/>
      <c r="I944" s="307"/>
      <c r="J944" s="307"/>
      <c r="K944" s="307"/>
      <c r="L944" s="282"/>
      <c r="M944" s="61"/>
      <c r="N944" s="61"/>
      <c r="O944" s="61"/>
      <c r="P944" s="61"/>
      <c r="Q944" s="282"/>
      <c r="R944" s="282"/>
      <c r="S944" s="282"/>
      <c r="T944" s="282"/>
      <c r="U944" s="282"/>
      <c r="V944" s="282"/>
      <c r="W944" s="61"/>
      <c r="X944" s="61"/>
      <c r="Y944" s="61"/>
      <c r="Z944" s="61"/>
    </row>
    <row r="945" ht="15.75" customHeight="1">
      <c r="A945" s="307"/>
      <c r="B945" s="307"/>
      <c r="C945" s="307"/>
      <c r="D945" s="307"/>
      <c r="E945" s="307"/>
      <c r="F945" s="307"/>
      <c r="G945" s="307"/>
      <c r="H945" s="307"/>
      <c r="I945" s="307"/>
      <c r="J945" s="307"/>
      <c r="K945" s="307"/>
      <c r="L945" s="282"/>
      <c r="M945" s="61"/>
      <c r="N945" s="61"/>
      <c r="O945" s="61"/>
      <c r="P945" s="61"/>
      <c r="Q945" s="282"/>
      <c r="R945" s="282"/>
      <c r="S945" s="282"/>
      <c r="T945" s="282"/>
      <c r="U945" s="282"/>
      <c r="V945" s="282"/>
      <c r="W945" s="61"/>
      <c r="X945" s="61"/>
      <c r="Y945" s="61"/>
      <c r="Z945" s="61"/>
    </row>
    <row r="946" ht="15.75" customHeight="1">
      <c r="A946" s="307"/>
      <c r="B946" s="307"/>
      <c r="C946" s="307"/>
      <c r="D946" s="307"/>
      <c r="E946" s="307"/>
      <c r="F946" s="307"/>
      <c r="G946" s="307"/>
      <c r="H946" s="307"/>
      <c r="I946" s="307"/>
      <c r="J946" s="307"/>
      <c r="K946" s="307"/>
      <c r="L946" s="282"/>
      <c r="M946" s="61"/>
      <c r="N946" s="61"/>
      <c r="O946" s="61"/>
      <c r="P946" s="61"/>
      <c r="Q946" s="282"/>
      <c r="R946" s="282"/>
      <c r="S946" s="282"/>
      <c r="T946" s="282"/>
      <c r="U946" s="282"/>
      <c r="V946" s="282"/>
      <c r="W946" s="61"/>
      <c r="X946" s="61"/>
      <c r="Y946" s="61"/>
      <c r="Z946" s="61"/>
    </row>
    <row r="947" ht="15.75" customHeight="1">
      <c r="A947" s="307"/>
      <c r="B947" s="307"/>
      <c r="C947" s="307"/>
      <c r="D947" s="307"/>
      <c r="E947" s="307"/>
      <c r="F947" s="307"/>
      <c r="G947" s="307"/>
      <c r="H947" s="307"/>
      <c r="I947" s="307"/>
      <c r="J947" s="307"/>
      <c r="K947" s="307"/>
      <c r="L947" s="282"/>
      <c r="M947" s="61"/>
      <c r="N947" s="61"/>
      <c r="O947" s="61"/>
      <c r="P947" s="61"/>
      <c r="Q947" s="282"/>
      <c r="R947" s="282"/>
      <c r="S947" s="282"/>
      <c r="T947" s="282"/>
      <c r="U947" s="282"/>
      <c r="V947" s="282"/>
      <c r="W947" s="61"/>
      <c r="X947" s="61"/>
      <c r="Y947" s="61"/>
      <c r="Z947" s="61"/>
    </row>
    <row r="948" ht="15.75" customHeight="1">
      <c r="A948" s="307"/>
      <c r="B948" s="307"/>
      <c r="C948" s="307"/>
      <c r="D948" s="307"/>
      <c r="E948" s="307"/>
      <c r="F948" s="307"/>
      <c r="G948" s="307"/>
      <c r="H948" s="307"/>
      <c r="I948" s="307"/>
      <c r="J948" s="307"/>
      <c r="K948" s="307"/>
      <c r="L948" s="282"/>
      <c r="M948" s="61"/>
      <c r="N948" s="61"/>
      <c r="O948" s="61"/>
      <c r="P948" s="61"/>
      <c r="Q948" s="282"/>
      <c r="R948" s="282"/>
      <c r="S948" s="282"/>
      <c r="T948" s="282"/>
      <c r="U948" s="282"/>
      <c r="V948" s="282"/>
      <c r="W948" s="61"/>
      <c r="X948" s="61"/>
      <c r="Y948" s="61"/>
      <c r="Z948" s="61"/>
    </row>
    <row r="949" ht="15.75" customHeight="1">
      <c r="A949" s="307"/>
      <c r="B949" s="307"/>
      <c r="C949" s="307"/>
      <c r="D949" s="307"/>
      <c r="E949" s="307"/>
      <c r="F949" s="307"/>
      <c r="G949" s="307"/>
      <c r="H949" s="307"/>
      <c r="I949" s="307"/>
      <c r="J949" s="307"/>
      <c r="K949" s="307"/>
      <c r="L949" s="282"/>
      <c r="M949" s="61"/>
      <c r="N949" s="61"/>
      <c r="O949" s="61"/>
      <c r="P949" s="61"/>
      <c r="Q949" s="282"/>
      <c r="R949" s="282"/>
      <c r="S949" s="282"/>
      <c r="T949" s="282"/>
      <c r="U949" s="282"/>
      <c r="V949" s="282"/>
      <c r="W949" s="61"/>
      <c r="X949" s="61"/>
      <c r="Y949" s="61"/>
      <c r="Z949" s="61"/>
    </row>
    <row r="950" ht="15.75" customHeight="1">
      <c r="A950" s="307"/>
      <c r="B950" s="307"/>
      <c r="C950" s="307"/>
      <c r="D950" s="307"/>
      <c r="E950" s="307"/>
      <c r="F950" s="307"/>
      <c r="G950" s="307"/>
      <c r="H950" s="307"/>
      <c r="I950" s="307"/>
      <c r="J950" s="307"/>
      <c r="K950" s="307"/>
      <c r="L950" s="282"/>
      <c r="M950" s="61"/>
      <c r="N950" s="61"/>
      <c r="O950" s="61"/>
      <c r="P950" s="61"/>
      <c r="Q950" s="282"/>
      <c r="R950" s="282"/>
      <c r="S950" s="282"/>
      <c r="T950" s="282"/>
      <c r="U950" s="282"/>
      <c r="V950" s="282"/>
      <c r="W950" s="61"/>
      <c r="X950" s="61"/>
      <c r="Y950" s="61"/>
      <c r="Z950" s="61"/>
    </row>
    <row r="951" ht="15.75" customHeight="1">
      <c r="A951" s="307"/>
      <c r="B951" s="307"/>
      <c r="C951" s="307"/>
      <c r="D951" s="307"/>
      <c r="E951" s="307"/>
      <c r="F951" s="307"/>
      <c r="G951" s="307"/>
      <c r="H951" s="307"/>
      <c r="I951" s="307"/>
      <c r="J951" s="307"/>
      <c r="K951" s="307"/>
      <c r="L951" s="282"/>
      <c r="M951" s="61"/>
      <c r="N951" s="61"/>
      <c r="O951" s="61"/>
      <c r="P951" s="61"/>
      <c r="Q951" s="282"/>
      <c r="R951" s="282"/>
      <c r="S951" s="282"/>
      <c r="T951" s="282"/>
      <c r="U951" s="282"/>
      <c r="V951" s="282"/>
      <c r="W951" s="61"/>
      <c r="X951" s="61"/>
      <c r="Y951" s="61"/>
      <c r="Z951" s="61"/>
    </row>
    <row r="952" ht="15.75" customHeight="1">
      <c r="A952" s="307"/>
      <c r="B952" s="307"/>
      <c r="C952" s="307"/>
      <c r="D952" s="307"/>
      <c r="E952" s="307"/>
      <c r="F952" s="307"/>
      <c r="G952" s="307"/>
      <c r="H952" s="307"/>
      <c r="I952" s="307"/>
      <c r="J952" s="307"/>
      <c r="K952" s="307"/>
      <c r="L952" s="282"/>
      <c r="M952" s="61"/>
      <c r="N952" s="61"/>
      <c r="O952" s="61"/>
      <c r="P952" s="61"/>
      <c r="Q952" s="282"/>
      <c r="R952" s="282"/>
      <c r="S952" s="282"/>
      <c r="T952" s="282"/>
      <c r="U952" s="282"/>
      <c r="V952" s="282"/>
      <c r="W952" s="61"/>
      <c r="X952" s="61"/>
      <c r="Y952" s="61"/>
      <c r="Z952" s="61"/>
    </row>
    <row r="953" ht="15.75" customHeight="1">
      <c r="A953" s="307"/>
      <c r="B953" s="307"/>
      <c r="C953" s="307"/>
      <c r="D953" s="307"/>
      <c r="E953" s="307"/>
      <c r="F953" s="307"/>
      <c r="G953" s="307"/>
      <c r="H953" s="307"/>
      <c r="I953" s="307"/>
      <c r="J953" s="307"/>
      <c r="K953" s="307"/>
      <c r="L953" s="282"/>
      <c r="M953" s="61"/>
      <c r="N953" s="61"/>
      <c r="O953" s="61"/>
      <c r="P953" s="61"/>
      <c r="Q953" s="282"/>
      <c r="R953" s="282"/>
      <c r="S953" s="282"/>
      <c r="T953" s="282"/>
      <c r="U953" s="282"/>
      <c r="V953" s="282"/>
      <c r="W953" s="61"/>
      <c r="X953" s="61"/>
      <c r="Y953" s="61"/>
      <c r="Z953" s="61"/>
    </row>
    <row r="954" ht="15.75" customHeight="1">
      <c r="A954" s="307"/>
      <c r="B954" s="307"/>
      <c r="C954" s="307"/>
      <c r="D954" s="307"/>
      <c r="E954" s="307"/>
      <c r="F954" s="307"/>
      <c r="G954" s="307"/>
      <c r="H954" s="307"/>
      <c r="I954" s="307"/>
      <c r="J954" s="307"/>
      <c r="K954" s="307"/>
      <c r="L954" s="282"/>
      <c r="M954" s="61"/>
      <c r="N954" s="61"/>
      <c r="O954" s="61"/>
      <c r="P954" s="61"/>
      <c r="Q954" s="282"/>
      <c r="R954" s="282"/>
      <c r="S954" s="282"/>
      <c r="T954" s="282"/>
      <c r="U954" s="282"/>
      <c r="V954" s="282"/>
      <c r="W954" s="61"/>
      <c r="X954" s="61"/>
      <c r="Y954" s="61"/>
      <c r="Z954" s="61"/>
    </row>
    <row r="955" ht="15.75" customHeight="1">
      <c r="A955" s="307"/>
      <c r="B955" s="307"/>
      <c r="C955" s="307"/>
      <c r="D955" s="307"/>
      <c r="E955" s="307"/>
      <c r="F955" s="307"/>
      <c r="G955" s="307"/>
      <c r="H955" s="307"/>
      <c r="I955" s="307"/>
      <c r="J955" s="307"/>
      <c r="K955" s="307"/>
      <c r="L955" s="282"/>
      <c r="M955" s="61"/>
      <c r="N955" s="61"/>
      <c r="O955" s="61"/>
      <c r="P955" s="61"/>
      <c r="Q955" s="282"/>
      <c r="R955" s="282"/>
      <c r="S955" s="282"/>
      <c r="T955" s="282"/>
      <c r="U955" s="282"/>
      <c r="V955" s="282"/>
      <c r="W955" s="61"/>
      <c r="X955" s="61"/>
      <c r="Y955" s="61"/>
      <c r="Z955" s="61"/>
    </row>
    <row r="956" ht="15.75" customHeight="1">
      <c r="A956" s="307"/>
      <c r="B956" s="307"/>
      <c r="C956" s="307"/>
      <c r="D956" s="307"/>
      <c r="E956" s="307"/>
      <c r="F956" s="307"/>
      <c r="G956" s="307"/>
      <c r="H956" s="307"/>
      <c r="I956" s="307"/>
      <c r="J956" s="307"/>
      <c r="K956" s="307"/>
      <c r="L956" s="282"/>
      <c r="M956" s="61"/>
      <c r="N956" s="61"/>
      <c r="O956" s="61"/>
      <c r="P956" s="61"/>
      <c r="Q956" s="282"/>
      <c r="R956" s="282"/>
      <c r="S956" s="282"/>
      <c r="T956" s="282"/>
      <c r="U956" s="282"/>
      <c r="V956" s="282"/>
      <c r="W956" s="61"/>
      <c r="X956" s="61"/>
      <c r="Y956" s="61"/>
      <c r="Z956" s="61"/>
    </row>
    <row r="957" ht="15.75" customHeight="1">
      <c r="A957" s="307"/>
      <c r="B957" s="307"/>
      <c r="C957" s="307"/>
      <c r="D957" s="307"/>
      <c r="E957" s="307"/>
      <c r="F957" s="307"/>
      <c r="G957" s="307"/>
      <c r="H957" s="307"/>
      <c r="I957" s="307"/>
      <c r="J957" s="307"/>
      <c r="K957" s="307"/>
      <c r="L957" s="282"/>
      <c r="M957" s="61"/>
      <c r="N957" s="61"/>
      <c r="O957" s="61"/>
      <c r="P957" s="61"/>
      <c r="Q957" s="282"/>
      <c r="R957" s="282"/>
      <c r="S957" s="282"/>
      <c r="T957" s="282"/>
      <c r="U957" s="282"/>
      <c r="V957" s="282"/>
      <c r="W957" s="61"/>
      <c r="X957" s="61"/>
      <c r="Y957" s="61"/>
      <c r="Z957" s="61"/>
    </row>
    <row r="958" ht="15.75" customHeight="1">
      <c r="A958" s="307"/>
      <c r="B958" s="307"/>
      <c r="C958" s="307"/>
      <c r="D958" s="307"/>
      <c r="E958" s="307"/>
      <c r="F958" s="307"/>
      <c r="G958" s="307"/>
      <c r="H958" s="307"/>
      <c r="I958" s="307"/>
      <c r="J958" s="307"/>
      <c r="K958" s="307"/>
      <c r="L958" s="282"/>
      <c r="M958" s="61"/>
      <c r="N958" s="61"/>
      <c r="O958" s="61"/>
      <c r="P958" s="61"/>
      <c r="Q958" s="282"/>
      <c r="R958" s="282"/>
      <c r="S958" s="282"/>
      <c r="T958" s="282"/>
      <c r="U958" s="282"/>
      <c r="V958" s="282"/>
      <c r="W958" s="61"/>
      <c r="X958" s="61"/>
      <c r="Y958" s="61"/>
      <c r="Z958" s="61"/>
    </row>
    <row r="959" ht="15.75" customHeight="1">
      <c r="A959" s="307"/>
      <c r="B959" s="307"/>
      <c r="C959" s="307"/>
      <c r="D959" s="307"/>
      <c r="E959" s="307"/>
      <c r="F959" s="307"/>
      <c r="G959" s="307"/>
      <c r="H959" s="307"/>
      <c r="I959" s="307"/>
      <c r="J959" s="307"/>
      <c r="K959" s="307"/>
      <c r="L959" s="282"/>
      <c r="M959" s="61"/>
      <c r="N959" s="61"/>
      <c r="O959" s="61"/>
      <c r="P959" s="61"/>
      <c r="Q959" s="282"/>
      <c r="R959" s="282"/>
      <c r="S959" s="282"/>
      <c r="T959" s="282"/>
      <c r="U959" s="282"/>
      <c r="V959" s="282"/>
      <c r="W959" s="61"/>
      <c r="X959" s="61"/>
      <c r="Y959" s="61"/>
      <c r="Z959" s="61"/>
    </row>
    <row r="960" ht="15.75" customHeight="1">
      <c r="A960" s="307"/>
      <c r="B960" s="307"/>
      <c r="C960" s="307"/>
      <c r="D960" s="307"/>
      <c r="E960" s="307"/>
      <c r="F960" s="307"/>
      <c r="G960" s="307"/>
      <c r="H960" s="307"/>
      <c r="I960" s="307"/>
      <c r="J960" s="307"/>
      <c r="K960" s="307"/>
      <c r="L960" s="282"/>
      <c r="M960" s="61"/>
      <c r="N960" s="61"/>
      <c r="O960" s="61"/>
      <c r="P960" s="61"/>
      <c r="Q960" s="282"/>
      <c r="R960" s="282"/>
      <c r="S960" s="282"/>
      <c r="T960" s="282"/>
      <c r="U960" s="282"/>
      <c r="V960" s="282"/>
      <c r="W960" s="61"/>
      <c r="X960" s="61"/>
      <c r="Y960" s="61"/>
      <c r="Z960" s="61"/>
    </row>
    <row r="961" ht="15.75" customHeight="1">
      <c r="A961" s="307"/>
      <c r="B961" s="307"/>
      <c r="C961" s="307"/>
      <c r="D961" s="307"/>
      <c r="E961" s="307"/>
      <c r="F961" s="307"/>
      <c r="G961" s="307"/>
      <c r="H961" s="307"/>
      <c r="I961" s="307"/>
      <c r="J961" s="307"/>
      <c r="K961" s="307"/>
      <c r="L961" s="282"/>
      <c r="M961" s="61"/>
      <c r="N961" s="61"/>
      <c r="O961" s="61"/>
      <c r="P961" s="61"/>
      <c r="Q961" s="282"/>
      <c r="R961" s="282"/>
      <c r="S961" s="282"/>
      <c r="T961" s="282"/>
      <c r="U961" s="282"/>
      <c r="V961" s="282"/>
      <c r="W961" s="61"/>
      <c r="X961" s="61"/>
      <c r="Y961" s="61"/>
      <c r="Z961" s="61"/>
    </row>
    <row r="962" ht="15.75" customHeight="1">
      <c r="A962" s="307"/>
      <c r="B962" s="307"/>
      <c r="C962" s="307"/>
      <c r="D962" s="307"/>
      <c r="E962" s="307"/>
      <c r="F962" s="307"/>
      <c r="G962" s="307"/>
      <c r="H962" s="307"/>
      <c r="I962" s="307"/>
      <c r="J962" s="307"/>
      <c r="K962" s="307"/>
      <c r="L962" s="282"/>
      <c r="M962" s="61"/>
      <c r="N962" s="61"/>
      <c r="O962" s="61"/>
      <c r="P962" s="61"/>
      <c r="Q962" s="282"/>
      <c r="R962" s="282"/>
      <c r="S962" s="282"/>
      <c r="T962" s="282"/>
      <c r="U962" s="282"/>
      <c r="V962" s="282"/>
      <c r="W962" s="61"/>
      <c r="X962" s="61"/>
      <c r="Y962" s="61"/>
      <c r="Z962" s="61"/>
    </row>
    <row r="963" ht="15.75" customHeight="1">
      <c r="A963" s="307"/>
      <c r="B963" s="307"/>
      <c r="C963" s="307"/>
      <c r="D963" s="307"/>
      <c r="E963" s="307"/>
      <c r="F963" s="307"/>
      <c r="G963" s="307"/>
      <c r="H963" s="307"/>
      <c r="I963" s="307"/>
      <c r="J963" s="307"/>
      <c r="K963" s="307"/>
      <c r="L963" s="282"/>
      <c r="M963" s="61"/>
      <c r="N963" s="61"/>
      <c r="O963" s="61"/>
      <c r="P963" s="61"/>
      <c r="Q963" s="282"/>
      <c r="R963" s="282"/>
      <c r="S963" s="282"/>
      <c r="T963" s="282"/>
      <c r="U963" s="282"/>
      <c r="V963" s="282"/>
      <c r="W963" s="61"/>
      <c r="X963" s="61"/>
      <c r="Y963" s="61"/>
      <c r="Z963" s="61"/>
    </row>
    <row r="964" ht="15.75" customHeight="1">
      <c r="A964" s="307"/>
      <c r="B964" s="307"/>
      <c r="C964" s="307"/>
      <c r="D964" s="307"/>
      <c r="E964" s="307"/>
      <c r="F964" s="307"/>
      <c r="G964" s="307"/>
      <c r="H964" s="307"/>
      <c r="I964" s="307"/>
      <c r="J964" s="307"/>
      <c r="K964" s="307"/>
      <c r="L964" s="282"/>
      <c r="M964" s="61"/>
      <c r="N964" s="61"/>
      <c r="O964" s="61"/>
      <c r="P964" s="61"/>
      <c r="Q964" s="282"/>
      <c r="R964" s="282"/>
      <c r="S964" s="282"/>
      <c r="T964" s="282"/>
      <c r="U964" s="282"/>
      <c r="V964" s="282"/>
      <c r="W964" s="61"/>
      <c r="X964" s="61"/>
      <c r="Y964" s="61"/>
      <c r="Z964" s="61"/>
    </row>
    <row r="965" ht="15.75" customHeight="1">
      <c r="A965" s="307"/>
      <c r="B965" s="307"/>
      <c r="C965" s="307"/>
      <c r="D965" s="307"/>
      <c r="E965" s="307"/>
      <c r="F965" s="307"/>
      <c r="G965" s="307"/>
      <c r="H965" s="307"/>
      <c r="I965" s="307"/>
      <c r="J965" s="307"/>
      <c r="K965" s="307"/>
      <c r="L965" s="282"/>
      <c r="M965" s="61"/>
      <c r="N965" s="61"/>
      <c r="O965" s="61"/>
      <c r="P965" s="61"/>
      <c r="Q965" s="282"/>
      <c r="R965" s="282"/>
      <c r="S965" s="282"/>
      <c r="T965" s="282"/>
      <c r="U965" s="282"/>
      <c r="V965" s="282"/>
      <c r="W965" s="61"/>
      <c r="X965" s="61"/>
      <c r="Y965" s="61"/>
      <c r="Z965" s="61"/>
    </row>
    <row r="966" ht="15.75" customHeight="1">
      <c r="A966" s="307"/>
      <c r="B966" s="307"/>
      <c r="C966" s="307"/>
      <c r="D966" s="307"/>
      <c r="E966" s="307"/>
      <c r="F966" s="307"/>
      <c r="G966" s="307"/>
      <c r="H966" s="307"/>
      <c r="I966" s="307"/>
      <c r="J966" s="307"/>
      <c r="K966" s="307"/>
      <c r="L966" s="282"/>
      <c r="M966" s="61"/>
      <c r="N966" s="61"/>
      <c r="O966" s="61"/>
      <c r="P966" s="61"/>
      <c r="Q966" s="282"/>
      <c r="R966" s="282"/>
      <c r="S966" s="282"/>
      <c r="T966" s="282"/>
      <c r="U966" s="282"/>
      <c r="V966" s="282"/>
      <c r="W966" s="61"/>
      <c r="X966" s="61"/>
      <c r="Y966" s="61"/>
      <c r="Z966" s="61"/>
    </row>
    <row r="967" ht="15.75" customHeight="1">
      <c r="A967" s="307"/>
      <c r="B967" s="307"/>
      <c r="C967" s="307"/>
      <c r="D967" s="307"/>
      <c r="E967" s="307"/>
      <c r="F967" s="307"/>
      <c r="G967" s="307"/>
      <c r="H967" s="307"/>
      <c r="I967" s="307"/>
      <c r="J967" s="307"/>
      <c r="K967" s="307"/>
      <c r="L967" s="282"/>
      <c r="M967" s="61"/>
      <c r="N967" s="61"/>
      <c r="O967" s="61"/>
      <c r="P967" s="61"/>
      <c r="Q967" s="282"/>
      <c r="R967" s="282"/>
      <c r="S967" s="282"/>
      <c r="T967" s="282"/>
      <c r="U967" s="282"/>
      <c r="V967" s="282"/>
      <c r="W967" s="61"/>
      <c r="X967" s="61"/>
      <c r="Y967" s="61"/>
      <c r="Z967" s="61"/>
    </row>
    <row r="968" ht="15.75" customHeight="1">
      <c r="A968" s="307"/>
      <c r="B968" s="307"/>
      <c r="C968" s="307"/>
      <c r="D968" s="307"/>
      <c r="E968" s="307"/>
      <c r="F968" s="307"/>
      <c r="G968" s="307"/>
      <c r="H968" s="307"/>
      <c r="I968" s="307"/>
      <c r="J968" s="307"/>
      <c r="K968" s="307"/>
      <c r="L968" s="282"/>
      <c r="M968" s="61"/>
      <c r="N968" s="61"/>
      <c r="O968" s="61"/>
      <c r="P968" s="61"/>
      <c r="Q968" s="282"/>
      <c r="R968" s="282"/>
      <c r="S968" s="282"/>
      <c r="T968" s="282"/>
      <c r="U968" s="282"/>
      <c r="V968" s="282"/>
      <c r="W968" s="61"/>
      <c r="X968" s="61"/>
      <c r="Y968" s="61"/>
      <c r="Z968" s="61"/>
    </row>
    <row r="969" ht="15.75" customHeight="1">
      <c r="A969" s="307"/>
      <c r="B969" s="307"/>
      <c r="C969" s="307"/>
      <c r="D969" s="307"/>
      <c r="E969" s="307"/>
      <c r="F969" s="307"/>
      <c r="G969" s="307"/>
      <c r="H969" s="307"/>
      <c r="I969" s="307"/>
      <c r="J969" s="307"/>
      <c r="K969" s="307"/>
      <c r="L969" s="282"/>
      <c r="M969" s="61"/>
      <c r="N969" s="61"/>
      <c r="O969" s="61"/>
      <c r="P969" s="61"/>
      <c r="Q969" s="282"/>
      <c r="R969" s="282"/>
      <c r="S969" s="282"/>
      <c r="T969" s="282"/>
      <c r="U969" s="282"/>
      <c r="V969" s="282"/>
      <c r="W969" s="61"/>
      <c r="X969" s="61"/>
      <c r="Y969" s="61"/>
      <c r="Z969" s="61"/>
    </row>
    <row r="970" ht="15.75" customHeight="1">
      <c r="A970" s="307"/>
      <c r="B970" s="307"/>
      <c r="C970" s="307"/>
      <c r="D970" s="307"/>
      <c r="E970" s="307"/>
      <c r="F970" s="307"/>
      <c r="G970" s="307"/>
      <c r="H970" s="307"/>
      <c r="I970" s="307"/>
      <c r="J970" s="307"/>
      <c r="K970" s="307"/>
      <c r="L970" s="282"/>
      <c r="M970" s="61"/>
      <c r="N970" s="61"/>
      <c r="O970" s="61"/>
      <c r="P970" s="61"/>
      <c r="Q970" s="282"/>
      <c r="R970" s="282"/>
      <c r="S970" s="282"/>
      <c r="T970" s="282"/>
      <c r="U970" s="282"/>
      <c r="V970" s="282"/>
      <c r="W970" s="61"/>
      <c r="X970" s="61"/>
      <c r="Y970" s="61"/>
      <c r="Z970" s="61"/>
    </row>
    <row r="971" ht="15.75" customHeight="1">
      <c r="A971" s="307"/>
      <c r="B971" s="307"/>
      <c r="C971" s="307"/>
      <c r="D971" s="307"/>
      <c r="E971" s="307"/>
      <c r="F971" s="307"/>
      <c r="G971" s="307"/>
      <c r="H971" s="307"/>
      <c r="I971" s="307"/>
      <c r="J971" s="307"/>
      <c r="K971" s="307"/>
      <c r="L971" s="282"/>
      <c r="M971" s="61"/>
      <c r="N971" s="61"/>
      <c r="O971" s="61"/>
      <c r="P971" s="61"/>
      <c r="Q971" s="282"/>
      <c r="R971" s="282"/>
      <c r="S971" s="282"/>
      <c r="T971" s="282"/>
      <c r="U971" s="282"/>
      <c r="V971" s="282"/>
      <c r="W971" s="61"/>
      <c r="X971" s="61"/>
      <c r="Y971" s="61"/>
      <c r="Z971" s="61"/>
    </row>
    <row r="972" ht="15.75" customHeight="1">
      <c r="A972" s="307"/>
      <c r="B972" s="307"/>
      <c r="C972" s="307"/>
      <c r="D972" s="307"/>
      <c r="E972" s="307"/>
      <c r="F972" s="307"/>
      <c r="G972" s="307"/>
      <c r="H972" s="307"/>
      <c r="I972" s="307"/>
      <c r="J972" s="307"/>
      <c r="K972" s="307"/>
      <c r="L972" s="282"/>
      <c r="M972" s="61"/>
      <c r="N972" s="61"/>
      <c r="O972" s="61"/>
      <c r="P972" s="61"/>
      <c r="Q972" s="282"/>
      <c r="R972" s="282"/>
      <c r="S972" s="282"/>
      <c r="T972" s="282"/>
      <c r="U972" s="282"/>
      <c r="V972" s="282"/>
      <c r="W972" s="61"/>
      <c r="X972" s="61"/>
      <c r="Y972" s="61"/>
      <c r="Z972" s="61"/>
    </row>
    <row r="973" ht="15.75" customHeight="1">
      <c r="A973" s="307"/>
      <c r="B973" s="307"/>
      <c r="C973" s="307"/>
      <c r="D973" s="307"/>
      <c r="E973" s="307"/>
      <c r="F973" s="307"/>
      <c r="G973" s="307"/>
      <c r="H973" s="307"/>
      <c r="I973" s="307"/>
      <c r="J973" s="307"/>
      <c r="K973" s="307"/>
      <c r="L973" s="282"/>
      <c r="M973" s="61"/>
      <c r="N973" s="61"/>
      <c r="O973" s="61"/>
      <c r="P973" s="61"/>
      <c r="Q973" s="282"/>
      <c r="R973" s="282"/>
      <c r="S973" s="282"/>
      <c r="T973" s="282"/>
      <c r="U973" s="282"/>
      <c r="V973" s="282"/>
      <c r="W973" s="61"/>
      <c r="X973" s="61"/>
      <c r="Y973" s="61"/>
      <c r="Z973" s="61"/>
    </row>
    <row r="974" ht="15.75" customHeight="1">
      <c r="A974" s="307"/>
      <c r="B974" s="307"/>
      <c r="C974" s="307"/>
      <c r="D974" s="307"/>
      <c r="E974" s="307"/>
      <c r="F974" s="307"/>
      <c r="G974" s="307"/>
      <c r="H974" s="307"/>
      <c r="I974" s="307"/>
      <c r="J974" s="307"/>
      <c r="K974" s="307"/>
      <c r="L974" s="282"/>
      <c r="M974" s="61"/>
      <c r="N974" s="61"/>
      <c r="O974" s="61"/>
      <c r="P974" s="61"/>
      <c r="Q974" s="282"/>
      <c r="R974" s="282"/>
      <c r="S974" s="282"/>
      <c r="T974" s="282"/>
      <c r="U974" s="282"/>
      <c r="V974" s="282"/>
      <c r="W974" s="61"/>
      <c r="X974" s="61"/>
      <c r="Y974" s="61"/>
      <c r="Z974" s="61"/>
    </row>
    <row r="975" ht="15.75" customHeight="1">
      <c r="A975" s="307"/>
      <c r="B975" s="307"/>
      <c r="C975" s="307"/>
      <c r="D975" s="307"/>
      <c r="E975" s="307"/>
      <c r="F975" s="307"/>
      <c r="G975" s="307"/>
      <c r="H975" s="307"/>
      <c r="I975" s="307"/>
      <c r="J975" s="307"/>
      <c r="K975" s="307"/>
      <c r="L975" s="282"/>
      <c r="M975" s="61"/>
      <c r="N975" s="61"/>
      <c r="O975" s="61"/>
      <c r="P975" s="61"/>
      <c r="Q975" s="282"/>
      <c r="R975" s="282"/>
      <c r="S975" s="282"/>
      <c r="T975" s="282"/>
      <c r="U975" s="282"/>
      <c r="V975" s="282"/>
      <c r="W975" s="61"/>
      <c r="X975" s="61"/>
      <c r="Y975" s="61"/>
      <c r="Z975" s="61"/>
    </row>
    <row r="976" ht="15.75" customHeight="1">
      <c r="A976" s="307"/>
      <c r="B976" s="307"/>
      <c r="C976" s="307"/>
      <c r="D976" s="307"/>
      <c r="E976" s="307"/>
      <c r="F976" s="307"/>
      <c r="G976" s="307"/>
      <c r="H976" s="307"/>
      <c r="I976" s="307"/>
      <c r="J976" s="307"/>
      <c r="K976" s="307"/>
      <c r="L976" s="282"/>
      <c r="M976" s="61"/>
      <c r="N976" s="61"/>
      <c r="O976" s="61"/>
      <c r="P976" s="61"/>
      <c r="Q976" s="282"/>
      <c r="R976" s="282"/>
      <c r="S976" s="282"/>
      <c r="T976" s="282"/>
      <c r="U976" s="282"/>
      <c r="V976" s="282"/>
      <c r="W976" s="61"/>
      <c r="X976" s="61"/>
      <c r="Y976" s="61"/>
      <c r="Z976" s="61"/>
    </row>
    <row r="977" ht="15.75" customHeight="1">
      <c r="A977" s="307"/>
      <c r="B977" s="307"/>
      <c r="C977" s="307"/>
      <c r="D977" s="307"/>
      <c r="E977" s="307"/>
      <c r="F977" s="307"/>
      <c r="G977" s="307"/>
      <c r="H977" s="307"/>
      <c r="I977" s="307"/>
      <c r="J977" s="307"/>
      <c r="K977" s="307"/>
      <c r="L977" s="282"/>
      <c r="M977" s="61"/>
      <c r="N977" s="61"/>
      <c r="O977" s="61"/>
      <c r="P977" s="61"/>
      <c r="Q977" s="282"/>
      <c r="R977" s="282"/>
      <c r="S977" s="282"/>
      <c r="T977" s="282"/>
      <c r="U977" s="282"/>
      <c r="V977" s="282"/>
      <c r="W977" s="61"/>
      <c r="X977" s="61"/>
      <c r="Y977" s="61"/>
      <c r="Z977" s="61"/>
    </row>
    <row r="978" ht="15.75" customHeight="1">
      <c r="A978" s="307"/>
      <c r="B978" s="307"/>
      <c r="C978" s="307"/>
      <c r="D978" s="307"/>
      <c r="E978" s="307"/>
      <c r="F978" s="307"/>
      <c r="G978" s="307"/>
      <c r="H978" s="307"/>
      <c r="I978" s="307"/>
      <c r="J978" s="307"/>
      <c r="K978" s="307"/>
      <c r="L978" s="282"/>
      <c r="M978" s="61"/>
      <c r="N978" s="61"/>
      <c r="O978" s="61"/>
      <c r="P978" s="61"/>
      <c r="Q978" s="282"/>
      <c r="R978" s="282"/>
      <c r="S978" s="282"/>
      <c r="T978" s="282"/>
      <c r="U978" s="282"/>
      <c r="V978" s="282"/>
      <c r="W978" s="61"/>
      <c r="X978" s="61"/>
      <c r="Y978" s="61"/>
      <c r="Z978" s="61"/>
    </row>
    <row r="979" ht="15.75" customHeight="1">
      <c r="A979" s="307"/>
      <c r="B979" s="307"/>
      <c r="C979" s="307"/>
      <c r="D979" s="307"/>
      <c r="E979" s="307"/>
      <c r="F979" s="307"/>
      <c r="G979" s="307"/>
      <c r="H979" s="307"/>
      <c r="I979" s="307"/>
      <c r="J979" s="307"/>
      <c r="K979" s="307"/>
      <c r="L979" s="282"/>
      <c r="M979" s="61"/>
      <c r="N979" s="61"/>
      <c r="O979" s="61"/>
      <c r="P979" s="61"/>
      <c r="Q979" s="282"/>
      <c r="R979" s="282"/>
      <c r="S979" s="282"/>
      <c r="T979" s="282"/>
      <c r="U979" s="282"/>
      <c r="V979" s="282"/>
      <c r="W979" s="61"/>
      <c r="X979" s="61"/>
      <c r="Y979" s="61"/>
      <c r="Z979" s="61"/>
    </row>
    <row r="980" ht="15.75" customHeight="1">
      <c r="A980" s="307"/>
      <c r="B980" s="307"/>
      <c r="C980" s="307"/>
      <c r="D980" s="307"/>
      <c r="E980" s="307"/>
      <c r="F980" s="307"/>
      <c r="G980" s="307"/>
      <c r="H980" s="307"/>
      <c r="I980" s="307"/>
      <c r="J980" s="307"/>
      <c r="K980" s="307"/>
      <c r="L980" s="282"/>
      <c r="M980" s="61"/>
      <c r="N980" s="61"/>
      <c r="O980" s="61"/>
      <c r="P980" s="61"/>
      <c r="Q980" s="282"/>
      <c r="R980" s="282"/>
      <c r="S980" s="282"/>
      <c r="T980" s="282"/>
      <c r="U980" s="282"/>
      <c r="V980" s="282"/>
      <c r="W980" s="61"/>
      <c r="X980" s="61"/>
      <c r="Y980" s="61"/>
      <c r="Z980" s="61"/>
    </row>
    <row r="981" ht="15.75" customHeight="1">
      <c r="A981" s="307"/>
      <c r="B981" s="307"/>
      <c r="C981" s="307"/>
      <c r="D981" s="307"/>
      <c r="E981" s="307"/>
      <c r="F981" s="307"/>
      <c r="G981" s="307"/>
      <c r="H981" s="307"/>
      <c r="I981" s="307"/>
      <c r="J981" s="307"/>
      <c r="K981" s="307"/>
      <c r="L981" s="282"/>
      <c r="M981" s="61"/>
      <c r="N981" s="61"/>
      <c r="O981" s="61"/>
      <c r="P981" s="61"/>
      <c r="Q981" s="282"/>
      <c r="R981" s="282"/>
      <c r="S981" s="282"/>
      <c r="T981" s="282"/>
      <c r="U981" s="282"/>
      <c r="V981" s="282"/>
      <c r="W981" s="61"/>
      <c r="X981" s="61"/>
      <c r="Y981" s="61"/>
      <c r="Z981" s="61"/>
    </row>
    <row r="982" ht="15.75" customHeight="1">
      <c r="A982" s="307"/>
      <c r="B982" s="307"/>
      <c r="C982" s="307"/>
      <c r="D982" s="307"/>
      <c r="E982" s="307"/>
      <c r="F982" s="307"/>
      <c r="G982" s="307"/>
      <c r="H982" s="307"/>
      <c r="I982" s="307"/>
      <c r="J982" s="307"/>
      <c r="K982" s="307"/>
      <c r="L982" s="282"/>
      <c r="M982" s="61"/>
      <c r="N982" s="61"/>
      <c r="O982" s="61"/>
      <c r="P982" s="61"/>
      <c r="Q982" s="282"/>
      <c r="R982" s="282"/>
      <c r="S982" s="282"/>
      <c r="T982" s="282"/>
      <c r="U982" s="282"/>
      <c r="V982" s="282"/>
      <c r="W982" s="61"/>
      <c r="X982" s="61"/>
      <c r="Y982" s="61"/>
      <c r="Z982" s="61"/>
    </row>
    <row r="983" ht="15.75" customHeight="1">
      <c r="A983" s="307"/>
      <c r="B983" s="307"/>
      <c r="C983" s="307"/>
      <c r="D983" s="307"/>
      <c r="E983" s="307"/>
      <c r="F983" s="307"/>
      <c r="G983" s="307"/>
      <c r="H983" s="307"/>
      <c r="I983" s="307"/>
      <c r="J983" s="307"/>
      <c r="K983" s="307"/>
      <c r="L983" s="282"/>
      <c r="M983" s="61"/>
      <c r="N983" s="61"/>
      <c r="O983" s="61"/>
      <c r="P983" s="61"/>
      <c r="Q983" s="282"/>
      <c r="R983" s="282"/>
      <c r="S983" s="282"/>
      <c r="T983" s="282"/>
      <c r="U983" s="282"/>
      <c r="V983" s="282"/>
      <c r="W983" s="61"/>
      <c r="X983" s="61"/>
      <c r="Y983" s="61"/>
      <c r="Z983" s="61"/>
    </row>
    <row r="984" ht="15.75" customHeight="1">
      <c r="A984" s="307"/>
      <c r="B984" s="307"/>
      <c r="C984" s="307"/>
      <c r="D984" s="307"/>
      <c r="E984" s="307"/>
      <c r="F984" s="307"/>
      <c r="G984" s="307"/>
      <c r="H984" s="307"/>
      <c r="I984" s="307"/>
      <c r="J984" s="307"/>
      <c r="K984" s="307"/>
      <c r="L984" s="282"/>
      <c r="M984" s="61"/>
      <c r="N984" s="61"/>
      <c r="O984" s="61"/>
      <c r="P984" s="61"/>
      <c r="Q984" s="282"/>
      <c r="R984" s="282"/>
      <c r="S984" s="282"/>
      <c r="T984" s="282"/>
      <c r="U984" s="282"/>
      <c r="V984" s="282"/>
      <c r="W984" s="61"/>
      <c r="X984" s="61"/>
      <c r="Y984" s="61"/>
      <c r="Z984" s="61"/>
    </row>
    <row r="985" ht="15.75" customHeight="1">
      <c r="A985" s="307"/>
      <c r="B985" s="307"/>
      <c r="C985" s="307"/>
      <c r="D985" s="307"/>
      <c r="E985" s="307"/>
      <c r="F985" s="307"/>
      <c r="G985" s="307"/>
      <c r="H985" s="307"/>
      <c r="I985" s="307"/>
      <c r="J985" s="307"/>
      <c r="K985" s="307"/>
      <c r="L985" s="282"/>
      <c r="M985" s="61"/>
      <c r="N985" s="61"/>
      <c r="O985" s="61"/>
      <c r="P985" s="61"/>
      <c r="Q985" s="282"/>
      <c r="R985" s="282"/>
      <c r="S985" s="282"/>
      <c r="T985" s="282"/>
      <c r="U985" s="282"/>
      <c r="V985" s="282"/>
      <c r="W985" s="61"/>
      <c r="X985" s="61"/>
      <c r="Y985" s="61"/>
      <c r="Z985" s="61"/>
    </row>
    <row r="986" ht="15.75" customHeight="1">
      <c r="A986" s="307"/>
      <c r="B986" s="307"/>
      <c r="C986" s="307"/>
      <c r="D986" s="307"/>
      <c r="E986" s="307"/>
      <c r="F986" s="307"/>
      <c r="G986" s="307"/>
      <c r="H986" s="307"/>
      <c r="I986" s="307"/>
      <c r="J986" s="307"/>
      <c r="K986" s="307"/>
      <c r="L986" s="282"/>
      <c r="M986" s="61"/>
      <c r="N986" s="61"/>
      <c r="O986" s="61"/>
      <c r="P986" s="61"/>
      <c r="Q986" s="282"/>
      <c r="R986" s="282"/>
      <c r="S986" s="282"/>
      <c r="T986" s="282"/>
      <c r="U986" s="282"/>
      <c r="V986" s="282"/>
      <c r="W986" s="61"/>
      <c r="X986" s="61"/>
      <c r="Y986" s="61"/>
      <c r="Z986" s="61"/>
    </row>
    <row r="987" ht="15.75" customHeight="1">
      <c r="A987" s="307"/>
      <c r="B987" s="307"/>
      <c r="C987" s="307"/>
      <c r="D987" s="307"/>
      <c r="E987" s="307"/>
      <c r="F987" s="307"/>
      <c r="G987" s="307"/>
      <c r="H987" s="307"/>
      <c r="I987" s="307"/>
      <c r="J987" s="307"/>
      <c r="K987" s="307"/>
      <c r="L987" s="282"/>
      <c r="M987" s="61"/>
      <c r="N987" s="61"/>
      <c r="O987" s="61"/>
      <c r="P987" s="61"/>
      <c r="Q987" s="282"/>
      <c r="R987" s="282"/>
      <c r="S987" s="282"/>
      <c r="T987" s="282"/>
      <c r="U987" s="282"/>
      <c r="V987" s="282"/>
      <c r="W987" s="61"/>
      <c r="X987" s="61"/>
      <c r="Y987" s="61"/>
      <c r="Z987" s="61"/>
    </row>
    <row r="988" ht="15.75" customHeight="1">
      <c r="A988" s="307"/>
      <c r="B988" s="307"/>
      <c r="C988" s="307"/>
      <c r="D988" s="307"/>
      <c r="E988" s="307"/>
      <c r="F988" s="307"/>
      <c r="G988" s="307"/>
      <c r="H988" s="307"/>
      <c r="I988" s="307"/>
      <c r="J988" s="307"/>
      <c r="K988" s="307"/>
      <c r="L988" s="282"/>
      <c r="M988" s="61"/>
      <c r="N988" s="61"/>
      <c r="O988" s="61"/>
      <c r="P988" s="61"/>
      <c r="Q988" s="282"/>
      <c r="R988" s="282"/>
      <c r="S988" s="282"/>
      <c r="T988" s="282"/>
      <c r="U988" s="282"/>
      <c r="V988" s="282"/>
      <c r="W988" s="61"/>
      <c r="X988" s="61"/>
      <c r="Y988" s="61"/>
      <c r="Z988" s="61"/>
    </row>
    <row r="989" ht="15.75" customHeight="1">
      <c r="A989" s="307"/>
      <c r="B989" s="307"/>
      <c r="C989" s="307"/>
      <c r="D989" s="307"/>
      <c r="E989" s="307"/>
      <c r="F989" s="307"/>
      <c r="G989" s="307"/>
      <c r="H989" s="307"/>
      <c r="I989" s="307"/>
      <c r="J989" s="307"/>
      <c r="K989" s="307"/>
      <c r="L989" s="282"/>
      <c r="M989" s="61"/>
      <c r="N989" s="61"/>
      <c r="O989" s="61"/>
      <c r="P989" s="61"/>
      <c r="Q989" s="282"/>
      <c r="R989" s="282"/>
      <c r="S989" s="282"/>
      <c r="T989" s="282"/>
      <c r="U989" s="282"/>
      <c r="V989" s="282"/>
      <c r="W989" s="61"/>
      <c r="X989" s="61"/>
      <c r="Y989" s="61"/>
      <c r="Z989" s="61"/>
    </row>
    <row r="990" ht="15.75" customHeight="1">
      <c r="A990" s="307"/>
      <c r="B990" s="307"/>
      <c r="C990" s="307"/>
      <c r="D990" s="307"/>
      <c r="E990" s="307"/>
      <c r="F990" s="307"/>
      <c r="G990" s="307"/>
      <c r="H990" s="307"/>
      <c r="I990" s="307"/>
      <c r="J990" s="307"/>
      <c r="K990" s="307"/>
      <c r="L990" s="282"/>
      <c r="M990" s="61"/>
      <c r="N990" s="61"/>
      <c r="O990" s="61"/>
      <c r="P990" s="61"/>
      <c r="Q990" s="282"/>
      <c r="R990" s="282"/>
      <c r="S990" s="282"/>
      <c r="T990" s="282"/>
      <c r="U990" s="282"/>
      <c r="V990" s="282"/>
      <c r="W990" s="61"/>
      <c r="X990" s="61"/>
      <c r="Y990" s="61"/>
      <c r="Z990" s="61"/>
    </row>
    <row r="991" ht="15.75" customHeight="1">
      <c r="A991" s="307"/>
      <c r="B991" s="307"/>
      <c r="C991" s="307"/>
      <c r="D991" s="307"/>
      <c r="E991" s="307"/>
      <c r="F991" s="307"/>
      <c r="G991" s="307"/>
      <c r="H991" s="307"/>
      <c r="I991" s="307"/>
      <c r="J991" s="307"/>
      <c r="K991" s="307"/>
      <c r="L991" s="282"/>
      <c r="M991" s="61"/>
      <c r="N991" s="61"/>
      <c r="O991" s="61"/>
      <c r="P991" s="61"/>
      <c r="Q991" s="282"/>
      <c r="R991" s="282"/>
      <c r="S991" s="282"/>
      <c r="T991" s="282"/>
      <c r="U991" s="282"/>
      <c r="V991" s="282"/>
      <c r="W991" s="61"/>
      <c r="X991" s="61"/>
      <c r="Y991" s="61"/>
      <c r="Z991" s="61"/>
    </row>
    <row r="992" ht="15.75" customHeight="1">
      <c r="A992" s="307"/>
      <c r="B992" s="307"/>
      <c r="C992" s="307"/>
      <c r="D992" s="307"/>
      <c r="E992" s="307"/>
      <c r="F992" s="307"/>
      <c r="G992" s="307"/>
      <c r="H992" s="307"/>
      <c r="I992" s="307"/>
      <c r="J992" s="307"/>
      <c r="K992" s="307"/>
      <c r="L992" s="282"/>
      <c r="M992" s="61"/>
      <c r="N992" s="61"/>
      <c r="O992" s="61"/>
      <c r="P992" s="61"/>
      <c r="Q992" s="282"/>
      <c r="R992" s="282"/>
      <c r="S992" s="282"/>
      <c r="T992" s="282"/>
      <c r="U992" s="282"/>
      <c r="V992" s="282"/>
      <c r="W992" s="61"/>
      <c r="X992" s="61"/>
      <c r="Y992" s="61"/>
      <c r="Z992" s="61"/>
    </row>
    <row r="993" ht="15.75" customHeight="1">
      <c r="A993" s="307"/>
      <c r="B993" s="307"/>
      <c r="C993" s="307"/>
      <c r="D993" s="307"/>
      <c r="E993" s="307"/>
      <c r="F993" s="307"/>
      <c r="G993" s="307"/>
      <c r="H993" s="307"/>
      <c r="I993" s="307"/>
      <c r="J993" s="307"/>
      <c r="K993" s="307"/>
      <c r="L993" s="282"/>
      <c r="M993" s="61"/>
      <c r="N993" s="61"/>
      <c r="O993" s="61"/>
      <c r="P993" s="61"/>
      <c r="Q993" s="282"/>
      <c r="R993" s="282"/>
      <c r="S993" s="282"/>
      <c r="T993" s="282"/>
      <c r="U993" s="282"/>
      <c r="V993" s="282"/>
      <c r="W993" s="61"/>
      <c r="X993" s="61"/>
      <c r="Y993" s="61"/>
      <c r="Z993" s="61"/>
    </row>
    <row r="994" ht="15.75" customHeight="1">
      <c r="A994" s="307"/>
      <c r="B994" s="307"/>
      <c r="C994" s="307"/>
      <c r="D994" s="307"/>
      <c r="E994" s="307"/>
      <c r="F994" s="307"/>
      <c r="G994" s="307"/>
      <c r="H994" s="307"/>
      <c r="I994" s="307"/>
      <c r="J994" s="307"/>
      <c r="K994" s="307"/>
      <c r="L994" s="282"/>
      <c r="M994" s="61"/>
      <c r="N994" s="61"/>
      <c r="O994" s="61"/>
      <c r="P994" s="61"/>
      <c r="Q994" s="282"/>
      <c r="R994" s="282"/>
      <c r="S994" s="282"/>
      <c r="T994" s="282"/>
      <c r="U994" s="282"/>
      <c r="V994" s="282"/>
      <c r="W994" s="61"/>
      <c r="X994" s="61"/>
      <c r="Y994" s="61"/>
      <c r="Z994" s="61"/>
    </row>
    <row r="995" ht="15.75" customHeight="1">
      <c r="A995" s="307"/>
      <c r="B995" s="307"/>
      <c r="C995" s="307"/>
      <c r="D995" s="307"/>
      <c r="E995" s="307"/>
      <c r="F995" s="307"/>
      <c r="G995" s="307"/>
      <c r="H995" s="307"/>
      <c r="I995" s="307"/>
      <c r="J995" s="307"/>
      <c r="K995" s="307"/>
      <c r="L995" s="282"/>
      <c r="M995" s="61"/>
      <c r="N995" s="61"/>
      <c r="O995" s="61"/>
      <c r="P995" s="61"/>
      <c r="Q995" s="282"/>
      <c r="R995" s="282"/>
      <c r="S995" s="282"/>
      <c r="T995" s="282"/>
      <c r="U995" s="282"/>
      <c r="V995" s="282"/>
      <c r="W995" s="61"/>
      <c r="X995" s="61"/>
      <c r="Y995" s="61"/>
      <c r="Z995" s="61"/>
    </row>
    <row r="996" ht="15.75" customHeight="1">
      <c r="A996" s="307"/>
      <c r="B996" s="307"/>
      <c r="C996" s="307"/>
      <c r="D996" s="307"/>
      <c r="E996" s="307"/>
      <c r="F996" s="307"/>
      <c r="G996" s="307"/>
      <c r="H996" s="307"/>
      <c r="I996" s="307"/>
      <c r="J996" s="307"/>
      <c r="K996" s="307"/>
      <c r="L996" s="282"/>
      <c r="M996" s="61"/>
      <c r="N996" s="61"/>
      <c r="O996" s="61"/>
      <c r="P996" s="61"/>
      <c r="Q996" s="282"/>
      <c r="R996" s="282"/>
      <c r="S996" s="282"/>
      <c r="T996" s="282"/>
      <c r="U996" s="282"/>
      <c r="V996" s="282"/>
      <c r="W996" s="61"/>
      <c r="X996" s="61"/>
      <c r="Y996" s="61"/>
      <c r="Z996" s="61"/>
    </row>
    <row r="997" ht="15.75" customHeight="1">
      <c r="A997" s="307"/>
      <c r="B997" s="307"/>
      <c r="C997" s="307"/>
      <c r="D997" s="307"/>
      <c r="E997" s="307"/>
      <c r="F997" s="307"/>
      <c r="G997" s="307"/>
      <c r="H997" s="307"/>
      <c r="I997" s="307"/>
      <c r="J997" s="307"/>
      <c r="K997" s="307"/>
      <c r="L997" s="282"/>
      <c r="M997" s="61"/>
      <c r="N997" s="61"/>
      <c r="O997" s="61"/>
      <c r="P997" s="61"/>
      <c r="Q997" s="282"/>
      <c r="R997" s="282"/>
      <c r="S997" s="282"/>
      <c r="T997" s="282"/>
      <c r="U997" s="282"/>
      <c r="V997" s="282"/>
      <c r="W997" s="61"/>
      <c r="X997" s="61"/>
      <c r="Y997" s="61"/>
      <c r="Z997" s="61"/>
    </row>
    <row r="998" ht="15.75" customHeight="1">
      <c r="A998" s="307"/>
      <c r="B998" s="307"/>
      <c r="C998" s="307"/>
      <c r="D998" s="307"/>
      <c r="E998" s="307"/>
      <c r="F998" s="307"/>
      <c r="G998" s="307"/>
      <c r="H998" s="307"/>
      <c r="I998" s="307"/>
      <c r="J998" s="307"/>
      <c r="K998" s="307"/>
      <c r="L998" s="282"/>
      <c r="M998" s="61"/>
      <c r="N998" s="61"/>
      <c r="O998" s="61"/>
      <c r="P998" s="61"/>
      <c r="Q998" s="282"/>
      <c r="R998" s="282"/>
      <c r="S998" s="282"/>
      <c r="T998" s="282"/>
      <c r="U998" s="282"/>
      <c r="V998" s="282"/>
      <c r="W998" s="61"/>
      <c r="X998" s="61"/>
      <c r="Y998" s="61"/>
      <c r="Z998" s="61"/>
    </row>
    <row r="999" ht="15.75" customHeight="1">
      <c r="A999" s="307"/>
      <c r="B999" s="307"/>
      <c r="C999" s="307"/>
      <c r="D999" s="307"/>
      <c r="E999" s="307"/>
      <c r="F999" s="307"/>
      <c r="G999" s="307"/>
      <c r="H999" s="307"/>
      <c r="I999" s="307"/>
      <c r="J999" s="307"/>
      <c r="K999" s="307"/>
      <c r="L999" s="282"/>
      <c r="M999" s="61"/>
      <c r="N999" s="61"/>
      <c r="O999" s="61"/>
      <c r="P999" s="61"/>
      <c r="Q999" s="282"/>
      <c r="R999" s="282"/>
      <c r="S999" s="282"/>
      <c r="T999" s="282"/>
      <c r="U999" s="282"/>
      <c r="V999" s="282"/>
      <c r="W999" s="61"/>
      <c r="X999" s="61"/>
      <c r="Y999" s="61"/>
      <c r="Z999" s="61"/>
    </row>
    <row r="1000" ht="15.75" customHeight="1">
      <c r="A1000" s="307"/>
      <c r="B1000" s="307"/>
      <c r="C1000" s="307"/>
      <c r="D1000" s="307"/>
      <c r="E1000" s="307"/>
      <c r="F1000" s="307"/>
      <c r="G1000" s="307"/>
      <c r="H1000" s="307"/>
      <c r="I1000" s="307"/>
      <c r="J1000" s="307"/>
      <c r="K1000" s="307"/>
      <c r="L1000" s="282"/>
      <c r="M1000" s="61"/>
      <c r="N1000" s="61"/>
      <c r="O1000" s="61"/>
      <c r="P1000" s="61"/>
      <c r="Q1000" s="282"/>
      <c r="R1000" s="282"/>
      <c r="S1000" s="282"/>
      <c r="T1000" s="282"/>
      <c r="U1000" s="282"/>
      <c r="V1000" s="282"/>
      <c r="W1000" s="61"/>
      <c r="X1000" s="61"/>
      <c r="Y1000" s="61"/>
      <c r="Z1000" s="61"/>
    </row>
  </sheetData>
  <autoFilter ref="$A$2:$V$333"/>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min="11" max="26" width="8.45"/>
  </cols>
  <sheetData>
    <row r="1" hidden="1" customHeight="1">
      <c r="A1" s="1" t="s">
        <v>0</v>
      </c>
      <c r="B1" s="2"/>
      <c r="C1" s="3"/>
      <c r="D1" s="4"/>
      <c r="E1" s="5"/>
      <c r="F1" s="2"/>
      <c r="G1" s="2"/>
      <c r="H1" s="2"/>
      <c r="I1" s="6"/>
      <c r="J1" s="6"/>
      <c r="K1" s="2"/>
      <c r="L1" s="2"/>
    </row>
    <row r="2" ht="36.0" customHeight="1">
      <c r="A2" s="7" t="s">
        <v>48</v>
      </c>
      <c r="B2" s="7"/>
      <c r="C2" s="8"/>
      <c r="D2" s="9"/>
      <c r="E2" s="10"/>
      <c r="F2" s="10" t="str">
        <f>'Auto Responses'!$A$36</f>
        <v>Version 4.1.2</v>
      </c>
      <c r="G2" s="2"/>
      <c r="H2" s="2"/>
      <c r="I2" s="6"/>
      <c r="J2" s="2"/>
      <c r="K2" s="2"/>
      <c r="L2" s="2"/>
    </row>
    <row r="3" ht="28.5" customHeight="1">
      <c r="A3" s="11" t="s">
        <v>2</v>
      </c>
      <c r="B3" s="12"/>
      <c r="C3" s="63" t="str">
        <f>'START HERE'!$C$3</f>
        <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8"/>
      <c r="C11" s="64"/>
      <c r="D11" s="65"/>
      <c r="E11" s="28"/>
      <c r="F11" s="66"/>
      <c r="G11" s="67"/>
      <c r="H11" s="67"/>
      <c r="I11" s="68"/>
      <c r="J11" s="67"/>
      <c r="K11" s="67"/>
      <c r="L11" s="67"/>
      <c r="M11" s="67"/>
      <c r="N11" s="67"/>
      <c r="O11" s="67"/>
      <c r="P11" s="67"/>
      <c r="Q11" s="67"/>
      <c r="R11" s="67"/>
      <c r="S11" s="67"/>
      <c r="T11" s="67"/>
      <c r="U11" s="67"/>
      <c r="V11" s="67"/>
      <c r="W11" s="67"/>
      <c r="X11" s="67"/>
      <c r="Y11" s="67"/>
      <c r="Z11" s="67"/>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69" t="str">
        <f>VLOOKUP($A13,'START HERE'!$A$13:$C$21,3,0)&amp;""</f>
        <v>CoGrader</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69" t="str">
        <f>VLOOKUP($A14,'START HERE'!$A$13:$C$21,3,0)&amp;""</f>
        <v>CoGrader</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7</v>
      </c>
      <c r="B15" s="35" t="str">
        <f>VLOOKUP($A15,Questions!$A$2:$X$333,2,0)&amp;""</f>
        <v>Solution Description</v>
      </c>
      <c r="C15" s="69" t="str">
        <f>VLOOKUP($A15,'START HERE'!$A$13:$C$21,3,0)&amp;""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9</v>
      </c>
      <c r="B16" s="35" t="str">
        <f>VLOOKUP($A16,Questions!$A$2:$X$333,2,0)&amp;""</f>
        <v>Solution Provider Contact Name</v>
      </c>
      <c r="C16" s="69" t="str">
        <f>VLOOKUP($A16,'START HERE'!$A$13:$C$21,3,0)&amp;""</f>
        <v>Gil Quadros Flores</v>
      </c>
      <c r="D16" s="37"/>
      <c r="E16" s="37"/>
      <c r="F16" s="16"/>
      <c r="G16" s="2"/>
      <c r="H16" s="2"/>
      <c r="I16" s="6"/>
      <c r="J16" s="6"/>
      <c r="K16" s="2"/>
      <c r="L16" s="2"/>
      <c r="M16" s="2"/>
      <c r="N16" s="2"/>
      <c r="O16" s="2"/>
      <c r="P16" s="2"/>
      <c r="Q16" s="2"/>
      <c r="R16" s="2"/>
      <c r="S16" s="2"/>
      <c r="T16" s="2"/>
      <c r="U16" s="2"/>
      <c r="V16" s="2"/>
      <c r="W16" s="2"/>
      <c r="X16" s="2"/>
      <c r="Y16" s="2"/>
      <c r="Z16" s="2"/>
    </row>
    <row r="17" ht="21.75" customHeight="1">
      <c r="A17" s="34" t="s">
        <v>11</v>
      </c>
      <c r="B17" s="35" t="str">
        <f>VLOOKUP($A17,Questions!$A$2:$X$333,2,0)&amp;""</f>
        <v>Solution Provider Contact Title</v>
      </c>
      <c r="C17" s="69" t="str">
        <f>VLOOKUP($A17,'START HERE'!$A$13:$C$21,3,0)&amp;""</f>
        <v>CEO</v>
      </c>
      <c r="D17" s="37"/>
      <c r="E17" s="37"/>
      <c r="F17" s="16"/>
      <c r="G17" s="2"/>
      <c r="H17" s="2"/>
      <c r="I17" s="6"/>
      <c r="J17" s="6"/>
      <c r="K17" s="2"/>
      <c r="L17" s="2"/>
      <c r="M17" s="2"/>
      <c r="N17" s="2"/>
      <c r="O17" s="2"/>
      <c r="P17" s="2"/>
      <c r="Q17" s="2"/>
      <c r="R17" s="2"/>
      <c r="S17" s="2"/>
      <c r="T17" s="2"/>
      <c r="U17" s="2"/>
      <c r="V17" s="2"/>
      <c r="W17" s="2"/>
      <c r="X17" s="2"/>
      <c r="Y17" s="2"/>
      <c r="Z17" s="2"/>
    </row>
    <row r="18" ht="21.75" customHeight="1">
      <c r="A18" s="34" t="s">
        <v>13</v>
      </c>
      <c r="B18" s="35" t="str">
        <f>VLOOKUP($A18,Questions!$A$2:$X$333,2,0)&amp;""</f>
        <v>Solution Provider Contact Email</v>
      </c>
      <c r="C18" s="69" t="str">
        <f>VLOOKUP($A18,'START HERE'!$A$13:$C$21,3,0)&amp;""</f>
        <v>partnerships@cograder.com</v>
      </c>
      <c r="D18" s="37"/>
      <c r="E18" s="37"/>
      <c r="F18" s="16"/>
      <c r="G18" s="2"/>
      <c r="H18" s="2"/>
      <c r="I18" s="6"/>
      <c r="J18" s="6"/>
      <c r="K18" s="2"/>
      <c r="L18" s="2"/>
      <c r="M18" s="2"/>
      <c r="N18" s="2"/>
      <c r="O18" s="2"/>
      <c r="P18" s="2"/>
      <c r="Q18" s="2"/>
      <c r="R18" s="2"/>
      <c r="S18" s="2"/>
      <c r="T18" s="2"/>
      <c r="U18" s="2"/>
      <c r="V18" s="2"/>
      <c r="W18" s="2"/>
      <c r="X18" s="2"/>
      <c r="Y18" s="2"/>
      <c r="Z18" s="2"/>
    </row>
    <row r="19" ht="21.75" customHeight="1">
      <c r="A19" s="34" t="s">
        <v>15</v>
      </c>
      <c r="B19" s="35" t="str">
        <f>VLOOKUP($A19,Questions!$A$2:$X$333,2,0)&amp;""</f>
        <v>Solution Provider Contact Phone Number</v>
      </c>
      <c r="C19" s="69" t="str">
        <f>VLOOKUP($A19,'START HERE'!$A$13:$C$21,3,0)&amp;""</f>
        <v>(650) 488-7789</v>
      </c>
      <c r="D19" s="37"/>
      <c r="E19" s="37"/>
      <c r="F19" s="16"/>
      <c r="G19" s="2"/>
      <c r="H19" s="2"/>
      <c r="I19" s="6"/>
      <c r="J19" s="6"/>
      <c r="K19" s="2"/>
      <c r="L19" s="2"/>
      <c r="M19" s="2"/>
      <c r="N19" s="2"/>
      <c r="O19" s="2"/>
      <c r="P19" s="2"/>
      <c r="Q19" s="2"/>
      <c r="R19" s="2"/>
      <c r="S19" s="2"/>
      <c r="T19" s="2"/>
      <c r="U19" s="2"/>
      <c r="V19" s="2"/>
      <c r="W19" s="2"/>
      <c r="X19" s="2"/>
      <c r="Y19" s="2"/>
      <c r="Z19" s="2"/>
    </row>
    <row r="20" ht="21.75" customHeight="1">
      <c r="A20" s="34" t="s">
        <v>17</v>
      </c>
      <c r="B20" s="35" t="str">
        <f>VLOOKUP($A20,Questions!$A$2:$X$333,2,0)&amp;""</f>
        <v>Country of Company Headquarters</v>
      </c>
      <c r="C20" s="69" t="str">
        <f>VLOOKUP($A20,'START HERE'!$A$13:$C$21,3,0)&amp;""</f>
        <v>USA</v>
      </c>
      <c r="D20" s="37"/>
      <c r="E20" s="37"/>
      <c r="F20" s="16"/>
      <c r="G20" s="2"/>
      <c r="H20" s="2"/>
      <c r="I20" s="6"/>
      <c r="J20" s="6"/>
      <c r="K20" s="2"/>
      <c r="L20" s="2"/>
      <c r="M20" s="2"/>
      <c r="N20" s="2"/>
      <c r="O20" s="2"/>
      <c r="P20" s="2"/>
      <c r="Q20" s="2"/>
      <c r="R20" s="2"/>
      <c r="S20" s="2"/>
      <c r="T20" s="2"/>
      <c r="U20" s="2"/>
      <c r="V20" s="2"/>
      <c r="W20" s="2"/>
      <c r="X20" s="2"/>
      <c r="Y20" s="2"/>
      <c r="Z20" s="2"/>
    </row>
    <row r="21" ht="36.75" customHeight="1">
      <c r="A21" s="18" t="str">
        <f>VLOOKUP(LEFT($A22,4),'Auto Responses'!$N$4:$O$38,2,0)&amp;""</f>
        <v> Documentation</v>
      </c>
      <c r="B21" s="40"/>
      <c r="C21" s="19" t="s">
        <v>21</v>
      </c>
      <c r="D21" s="19" t="s">
        <v>22</v>
      </c>
      <c r="E21" s="41" t="s">
        <v>23</v>
      </c>
      <c r="F21" s="52" t="s">
        <v>24</v>
      </c>
      <c r="G21" s="2"/>
      <c r="H21" s="2"/>
      <c r="I21" s="6"/>
      <c r="J21" s="6"/>
      <c r="K21" s="2"/>
      <c r="L21" s="2"/>
      <c r="M21" s="2"/>
      <c r="N21" s="2"/>
      <c r="O21" s="2"/>
      <c r="P21" s="2"/>
      <c r="Q21" s="2"/>
      <c r="R21" s="2"/>
      <c r="S21" s="2"/>
      <c r="T21" s="2"/>
      <c r="U21" s="2"/>
      <c r="V21" s="2"/>
      <c r="W21" s="2"/>
      <c r="X21" s="2"/>
      <c r="Y21" s="2"/>
      <c r="Z21" s="2"/>
    </row>
    <row r="22" ht="38.25" customHeight="1">
      <c r="A22" s="34" t="s">
        <v>49</v>
      </c>
      <c r="B22" s="43" t="str">
        <f>VLOOKUP($A22,Questions!$A$2:$X$333,2,0)</f>
        <v>Do you have a well-documented business continuity plan (BCP), with a clear owner, that is tested annually?*</v>
      </c>
      <c r="C22" s="44" t="s">
        <v>26</v>
      </c>
      <c r="D22" s="70" t="s">
        <v>50</v>
      </c>
      <c r="E22" s="46" t="str">
        <f>IF($C22="Yes",VLOOKUP($A22,Questions!$A$2:$X$333,17,0)&amp;"",IF($C22="No",VLOOKUP($A22,Questions!$A$2:$X$333,16,0)&amp;"",VLOOKUP($A22,Questions!$A$2:$X$333,15,0)&amp;""))</f>
        <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ht="38.25" customHeight="1">
      <c r="A23" s="34" t="s">
        <v>51</v>
      </c>
      <c r="B23" s="43" t="str">
        <f>VLOOKUP($A23,Questions!$A$2:$X$333,2,0)</f>
        <v>Do you have a well-documented disaster recovery plan (DRP), with a clear owner, that is tested annually?*</v>
      </c>
      <c r="C23" s="44" t="s">
        <v>26</v>
      </c>
      <c r="D23" s="70" t="s">
        <v>52</v>
      </c>
      <c r="E23" s="46" t="str">
        <f>IF($C23="Yes",VLOOKUP($A23,Questions!$A$2:$X$333,17,0)&amp;"",IF($C23="No",VLOOKUP($A23,Questions!$A$2:$X$333,16,0)&amp;"",VLOOKUP($A23,Questions!$A$2:$X$333,15,0)&amp;""))</f>
        <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ht="45.75" customHeight="1">
      <c r="A24" s="34" t="s">
        <v>53</v>
      </c>
      <c r="B24" s="43" t="str">
        <f>VLOOKUP($A24,Questions!$A$2:$X$333,2,0)</f>
        <v>Have you undergone a SSAE 18/SOC 2 audit?</v>
      </c>
      <c r="C24" s="44" t="s">
        <v>26</v>
      </c>
      <c r="D24" s="71" t="s">
        <v>54</v>
      </c>
      <c r="E24" s="46" t="str">
        <f>IF($C24="Yes",VLOOKUP($A24,Questions!$A$2:$X$333,17,0)&amp;"",IF($C24="No",VLOOKUP($A24,Questions!$A$2:$X$333,16,0)&amp;"",VLOOKUP($A24,Questions!$A$2:$X$333,15,0)&amp;""))</f>
        <v>Provide the date of assessment and include a SOC 2 Type 2 (preferred) or SOC 3 report. If you have a SOC 3 report, state how to obtain a copy. Indicate if your hosting provider was the subject of the audit.</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ht="48.0" customHeight="1">
      <c r="A25" s="34" t="s">
        <v>55</v>
      </c>
      <c r="B25" s="43" t="str">
        <f>VLOOKUP($A25,Questions!$A$2:$X$333,2,0)</f>
        <v>Do you conform with a specific industry standard security framework (e.g., NIST Cybersecurity Framework, CIS Controls, ISO 27001, etc.)?</v>
      </c>
      <c r="C25" s="44" t="s">
        <v>26</v>
      </c>
      <c r="D25" s="72" t="s">
        <v>56</v>
      </c>
      <c r="E25" s="46" t="str">
        <f>IF($C25="Yes",VLOOKUP($A25,Questions!$A$2:$X$333,17,0)&amp;"",IF($C25="No",VLOOKUP($A25,Questions!$A$2:$X$333,16,0)&amp;"",VLOOKUP($A25,Questions!$A$2:$X$333,15,0)&amp;""))</f>
        <v>Provide documentation on how your organization conforms to your chosen framework and indicate current certification levels, where appropriate.</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ht="52.5" customHeight="1">
      <c r="A26" s="34" t="s">
        <v>57</v>
      </c>
      <c r="B26" s="43" t="str">
        <f>VLOOKUP($A26,Questions!$A$2:$X$333,2,0)</f>
        <v>Can you provide overall system and/or application architecture diagrams, including a full description of the data flow for all components of the system?</v>
      </c>
      <c r="C26" s="44" t="s">
        <v>26</v>
      </c>
      <c r="D26" s="70" t="s">
        <v>58</v>
      </c>
      <c r="E26" s="46" t="str">
        <f>IF($C26="Yes",VLOOKUP($A26,Questions!$A$2:$X$333,17,0)&amp;"",IF($C26="No",VLOOKUP($A26,Questions!$A$2:$X$333,16,0)&amp;"",VLOOKUP($A26,Questions!$A$2:$X$333,15,0)&amp;""))</f>
        <v>Provide your diagrams (or a valid link to it) upon submission.</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ht="55.5" customHeight="1">
      <c r="A27" s="34" t="s">
        <v>59</v>
      </c>
      <c r="B27" s="43" t="str">
        <f>VLOOKUP($A27,Questions!$A$2:$X$333,2,0)</f>
        <v>Does your organization have a data privacy policy?</v>
      </c>
      <c r="C27" s="44" t="s">
        <v>26</v>
      </c>
      <c r="D27" s="73" t="s">
        <v>60</v>
      </c>
      <c r="E27" s="46" t="str">
        <f>IF($C27="Yes",VLOOKUP($A27,Questions!$A$2:$X$333,17,0)&amp;"",IF($C27="No",VLOOKUP($A27,Questions!$A$2:$X$333,16,0)&amp;"",VLOOKUP($A27,Questions!$A$2:$X$333,15,0)&amp;""))</f>
        <v>Provide your data privacy document (or a valid link to it) upon submission.</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ht="38.25" customHeight="1">
      <c r="A28" s="34" t="s">
        <v>61</v>
      </c>
      <c r="B28" s="43" t="str">
        <f>VLOOKUP($A28,Questions!$A$2:$X$333,2,0)</f>
        <v>Do you have a documented, and currently implemented, employee onboarding and offboarding policy?</v>
      </c>
      <c r="C28" s="44" t="s">
        <v>26</v>
      </c>
      <c r="D28" s="70" t="s">
        <v>62</v>
      </c>
      <c r="E28" s="46" t="str">
        <f>IF($C28="Yes",VLOOKUP($A28,Questions!$A$2:$X$333,17,0)&amp;"",IF($C28="No",VLOOKUP($A28,Questions!$A$2:$X$333,16,0)&amp;"",VLOOKUP($A28,Questions!$A$2:$X$333,15,0)&amp;""))</f>
        <v>Provide a reference to your employee onboarding and offboarding policy and supporting documentation or submit it along with this fully populated HECVAT.</v>
      </c>
      <c r="F28" s="47" t="str">
        <f>VLOOKUP($A28,'Institution Evaluation'!$A$56:$F$346,6,0)&amp;""</f>
        <v/>
      </c>
      <c r="G28" s="51" t="s">
        <v>35</v>
      </c>
      <c r="H28" s="2"/>
      <c r="I28" s="6"/>
      <c r="J28" s="6"/>
      <c r="K28" s="2"/>
      <c r="L28" s="2"/>
      <c r="M28" s="2"/>
      <c r="N28" s="2"/>
      <c r="O28" s="2"/>
      <c r="P28" s="2"/>
      <c r="Q28" s="2"/>
      <c r="R28" s="2"/>
      <c r="S28" s="2"/>
      <c r="T28" s="2"/>
      <c r="U28" s="2"/>
      <c r="V28" s="2"/>
      <c r="W28" s="2"/>
      <c r="X28" s="2"/>
      <c r="Y28" s="2"/>
      <c r="Z28" s="2"/>
    </row>
    <row r="29" ht="36.75" customHeight="1">
      <c r="A29" s="18" t="str">
        <f>VLOOKUP(LEFT($A30,4),'Auto Responses'!$N$4:$O$38,2,0)&amp;""</f>
        <v> Assessment of Third Parties</v>
      </c>
      <c r="B29" s="40"/>
      <c r="C29" s="19" t="s">
        <v>21</v>
      </c>
      <c r="D29" s="19" t="s">
        <v>22</v>
      </c>
      <c r="E29" s="41" t="s">
        <v>23</v>
      </c>
      <c r="F29" s="52" t="s">
        <v>24</v>
      </c>
      <c r="G29" s="2"/>
      <c r="H29" s="2"/>
      <c r="I29" s="6"/>
      <c r="J29" s="6"/>
      <c r="K29" s="2"/>
      <c r="L29" s="2"/>
      <c r="M29" s="2"/>
      <c r="N29" s="2"/>
      <c r="O29" s="2"/>
      <c r="P29" s="2"/>
      <c r="Q29" s="2"/>
      <c r="R29" s="2"/>
      <c r="S29" s="2"/>
      <c r="T29" s="2"/>
      <c r="U29" s="2"/>
      <c r="V29" s="2"/>
      <c r="W29" s="2"/>
      <c r="X29" s="2"/>
      <c r="Y29" s="2"/>
      <c r="Z29" s="2"/>
    </row>
    <row r="30" ht="46.5" customHeight="1">
      <c r="A30" s="34" t="s">
        <v>63</v>
      </c>
      <c r="B30" s="43" t="str">
        <f>VLOOKUP($A30,Questions!$A$2:$X$333,2,0)</f>
        <v>Do you perform security assessments of third-party companies with which you share data (e.g., hosting providers, cloud services, PaaS, IaaS, SaaS)?*</v>
      </c>
      <c r="C30" s="44" t="s">
        <v>26</v>
      </c>
      <c r="D30" s="74" t="s">
        <v>64</v>
      </c>
      <c r="E30" s="46" t="str">
        <f>IF($C30="Yes",VLOOKUP($A30,Questions!$A$2:$X$333,17,0)&amp;"",IF($C30="No",VLOOKUP($A30,Questions!$A$2:$X$333,16,0)&amp;"",VLOOKUP($A30,Questions!$A$2:$X$333,15,0)&amp;""))</f>
        <v>Provide a summary of your practices that assures that the third party will be subject to the appropriate standards regarding security, service recoverability, and confidentiality.</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ht="61.5" customHeight="1">
      <c r="A31" s="34" t="s">
        <v>65</v>
      </c>
      <c r="B31" s="43" t="str">
        <f>VLOOKUP($A31,Questions!$A$2:$X$333,2,0)</f>
        <v>Do you have contractual language in place with third parties governing access to institutional data?*</v>
      </c>
      <c r="C31" s="44" t="s">
        <v>26</v>
      </c>
      <c r="D31" s="74" t="s">
        <v>66</v>
      </c>
      <c r="E31" s="46" t="str">
        <f>IF($C31="Yes",VLOOKUP($A31,Questions!$A$2:$X$333,17,0)&amp;"",IF($C31="No",VLOOKUP($A31,Questions!$A$2:$X$333,16,0)&amp;"",VLOOKUP($A31,Questions!$A$2:$X$333,15,0)&amp;""))</f>
        <v>List each third party and why institutional data is shared with them. Format example: [Third Party Name] - Reason</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ht="50.25" customHeight="1">
      <c r="A32" s="34" t="s">
        <v>67</v>
      </c>
      <c r="B32" s="43" t="str">
        <f>VLOOKUP($A32,Questions!$A$2:$X$333,2,0)</f>
        <v>Do the contracts in place with these third parties address liability in the event of a data breach?*</v>
      </c>
      <c r="C32" s="44" t="s">
        <v>26</v>
      </c>
      <c r="D32" s="75"/>
      <c r="E32" s="46" t="str">
        <f>IF($C32="Yes",VLOOKUP($A32,Questions!$A$2:$X$333,17,0)&amp;"",IF($C32="No",VLOOKUP($A32,Questions!$A$2:$X$333,16,0)&amp;"",VLOOKUP($A32,Questions!$A$2:$X$333,15,0)&amp;""))</f>
        <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ht="62.25" customHeight="1">
      <c r="A33" s="34" t="s">
        <v>68</v>
      </c>
      <c r="B33" s="43" t="str">
        <f>VLOOKUP($A33,Questions!$A$2:$X$333,2,0)</f>
        <v>Do you have an implemented third-party management strategy?*</v>
      </c>
      <c r="C33" s="44" t="s">
        <v>26</v>
      </c>
      <c r="D33" s="74" t="s">
        <v>69</v>
      </c>
      <c r="E33" s="46" t="str">
        <f>IF($C33="Yes",VLOOKUP($A33,Questions!$A$2:$X$333,17,0)&amp;"",IF($C33="No",VLOOKUP($A33,Questions!$A$2:$X$333,16,0)&amp;"",VLOOKUP($A33,Questions!$A$2:$X$333,15,0)&amp;""))</f>
        <v>Provide additional information that may help analysts better understand your environment and how it relates to third-party solutions.</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ht="53.25" customHeight="1">
      <c r="A34" s="34" t="s">
        <v>70</v>
      </c>
      <c r="B34" s="43" t="str">
        <f>VLOOKUP($A34,Questions!$A$2:$X$333,2,0)</f>
        <v>Do you have a process and implemented procedures for managing your hardware supply chain (e.g., telecommunications equipment, export licensing, computing devices)?</v>
      </c>
      <c r="C34" s="44" t="s">
        <v>26</v>
      </c>
      <c r="D34" s="74" t="s">
        <v>71</v>
      </c>
      <c r="E34" s="46" t="str">
        <f>IF($C34="Yes",VLOOKUP($A34,Questions!$A$2:$X$333,17,0)&amp;"",IF($C34="No",VLOOKUP($A34,Questions!$A$2:$X$333,16,0)&amp;"",VLOOKUP($A34,Questions!$A$2:$X$333,15,0)&amp;""))</f>
        <v>State what countries and/or regions this process is compliant with.</v>
      </c>
      <c r="F34" s="47" t="str">
        <f>VLOOKUP($A34,'Institution Evaluation'!$A$56:$F$346,6,0)&amp;""</f>
        <v/>
      </c>
      <c r="G34" s="51" t="s">
        <v>35</v>
      </c>
      <c r="H34" s="2"/>
      <c r="I34" s="6"/>
      <c r="J34" s="6"/>
      <c r="K34" s="2"/>
      <c r="L34" s="2"/>
      <c r="M34" s="2"/>
      <c r="N34" s="2"/>
      <c r="O34" s="2"/>
      <c r="P34" s="2"/>
      <c r="Q34" s="2"/>
      <c r="R34" s="2"/>
      <c r="S34" s="2"/>
      <c r="T34" s="2"/>
      <c r="U34" s="2"/>
      <c r="V34" s="2"/>
      <c r="W34" s="2"/>
      <c r="X34" s="2"/>
      <c r="Y34" s="2"/>
      <c r="Z34" s="2"/>
    </row>
    <row r="35" ht="36.75" customHeight="1">
      <c r="A35" s="18" t="str">
        <f>VLOOKUP(LEFT($A36,4),'Auto Responses'!$N$4:$O$38,2,0)&amp;""</f>
        <v> Change Management</v>
      </c>
      <c r="B35" s="40"/>
      <c r="C35" s="19" t="s">
        <v>21</v>
      </c>
      <c r="D35" s="19" t="s">
        <v>22</v>
      </c>
      <c r="E35" s="41" t="s">
        <v>23</v>
      </c>
      <c r="F35" s="52" t="s">
        <v>24</v>
      </c>
      <c r="G35" s="2"/>
      <c r="H35" s="2"/>
      <c r="I35" s="6"/>
      <c r="J35" s="6"/>
      <c r="K35" s="2"/>
      <c r="L35" s="2"/>
      <c r="M35" s="2"/>
      <c r="N35" s="2"/>
      <c r="O35" s="2"/>
      <c r="P35" s="2"/>
      <c r="Q35" s="2"/>
      <c r="R35" s="2"/>
      <c r="S35" s="2"/>
      <c r="T35" s="2"/>
      <c r="U35" s="2"/>
      <c r="V35" s="2"/>
      <c r="W35" s="2"/>
      <c r="X35" s="2"/>
      <c r="Y35" s="2"/>
      <c r="Z35" s="2"/>
    </row>
    <row r="36" ht="38.25" customHeight="1">
      <c r="A36" s="34" t="s">
        <v>72</v>
      </c>
      <c r="B36" s="43" t="str">
        <f>VLOOKUP($A36,Questions!$A$2:$X$333,2,0)</f>
        <v>Will the institution be notified of major changes to your environment that could impact the institution's security posture?*</v>
      </c>
      <c r="C36" s="44" t="s">
        <v>26</v>
      </c>
      <c r="D36" s="74" t="s">
        <v>73</v>
      </c>
      <c r="E36" s="46" t="str">
        <f>IF($C36="Yes",VLOOKUP($A36,Questions!$A$2:$X$333,17,0)&amp;"",IF($C36="No",VLOOKUP($A36,Questions!$A$2:$X$333,16,0)&amp;"",VLOOKUP($A36,Questions!$A$2:$X$333,15,0)&amp;""))</f>
        <v>State how and when the institution will be notified of major changes to your environment.</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ht="54.0" customHeight="1">
      <c r="A37" s="34" t="s">
        <v>74</v>
      </c>
      <c r="B37" s="43" t="str">
        <f>VLOOKUP($A37,Questions!$A$2:$X$333,2,0)</f>
        <v>Does the system support client customizations from one release to another?*</v>
      </c>
      <c r="C37" s="44" t="s">
        <v>26</v>
      </c>
      <c r="D37" s="76" t="s">
        <v>75</v>
      </c>
      <c r="E37" s="46" t="str">
        <f>IF($C37="Yes",VLOOKUP($A37,Questions!$A$2:$X$333,17,0)&amp;"",IF($C37="No",VLOOKUP($A37,Questions!$A$2:$X$333,16,0)&amp;"",IF($C37="N/A",VLOOKUP($A37,Questions!$A$2:$X$333,18,0)&amp;"",VLOOKUP($A37,Questions!$A$2:$X$333,15,0)&amp;"")))</f>
        <v>Describe or provide reference to your solution support strategy in regard to maintaining client customizations from one release to another.</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ht="65.25" customHeight="1">
      <c r="A38" s="34" t="s">
        <v>76</v>
      </c>
      <c r="B38" s="43" t="str">
        <f>VLOOKUP($A38,Questions!$A$2:$X$333,2,0)</f>
        <v>Do you have an implemented system configuration management process (e.g.,secure "gold" images, etc.)?*</v>
      </c>
      <c r="C38" s="44" t="s">
        <v>26</v>
      </c>
      <c r="D38" s="76" t="s">
        <v>77</v>
      </c>
      <c r="E38" s="46" t="str">
        <f>IF($C38="Yes",VLOOKUP($A38,Questions!$A$2:$X$333,17,0)&amp;"",IF($C38="No",VLOOKUP($A38,Questions!$A$2:$X$333,16,0)&amp;"",IF($C38="N/A",VLOOKUP($A38,Questions!$A$2:$X$333,18,0)&amp;"",VLOOKUP($A38,Questions!$A$2:$X$333,15,0)&amp;"")))</f>
        <v>Summarize your implemented system configuration management precess.</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ht="38.25" customHeight="1">
      <c r="A39" s="34" t="s">
        <v>78</v>
      </c>
      <c r="B39" s="43" t="str">
        <f>VLOOKUP($A39,Questions!$A$2:$X$333,2,0)</f>
        <v>Do you have a documented change management process?</v>
      </c>
      <c r="C39" s="44" t="s">
        <v>26</v>
      </c>
      <c r="D39" s="74" t="s">
        <v>79</v>
      </c>
      <c r="E39" s="46" t="str">
        <f>IF($C39="Yes",VLOOKUP($A39,Questions!$A$2:$X$333,17,0)&amp;"",IF($C39="No",VLOOKUP($A39,Questions!$A$2:$X$333,16,0)&amp;"",VLOOKUP($A39,Questions!$A$2:$X$333,15,0)&amp;""))</f>
        <v>Summarize your current change management process.</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ht="53.25" customHeight="1">
      <c r="A40" s="34" t="s">
        <v>80</v>
      </c>
      <c r="B40" s="43" t="str">
        <f>VLOOKUP($A40,Questions!$A$2:$X$333,2,0)</f>
        <v>Does your change management process minimally include authorization, impact analysis, testing, and validation before moving changes to production?</v>
      </c>
      <c r="C40" s="44" t="s">
        <v>26</v>
      </c>
      <c r="D40" s="74" t="s">
        <v>81</v>
      </c>
      <c r="E40" s="46" t="str">
        <f>IF($C40="Yes",VLOOKUP($A40,Questions!$A$2:$X$333,17,0)&amp;"",IF($C40="No",VLOOKUP($A40,Questions!$A$2:$X$333,16,0)&amp;"",VLOOKUP($A40,Questions!$A$2:$X$333,15,0)&amp;""))</f>
        <v>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ht="54.75" customHeight="1">
      <c r="A41" s="34" t="s">
        <v>82</v>
      </c>
      <c r="B41" s="43" t="str">
        <f>VLOOKUP($A41,Questions!$A$2:$X$333,2,0)</f>
        <v>Does your change management process verify that all required third-party libraries and dependencies are still supported with each major change?</v>
      </c>
      <c r="C41" s="44" t="s">
        <v>26</v>
      </c>
      <c r="D41" s="74" t="s">
        <v>83</v>
      </c>
      <c r="E41" s="46" t="str">
        <f>IF($C41="Yes",VLOOKUP($A41,Questions!$A$2:$X$333,17,0)&amp;"",IF($C41="No",VLOOKUP($A41,Questions!$A$2:$X$333,16,0)&amp;"",VLOOKUP($A41,Questions!$A$2:$X$333,15,0)&amp;""))</f>
        <v>Please describe your program to track these dependancies.</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ht="53.25" customHeight="1">
      <c r="A42" s="34" t="s">
        <v>84</v>
      </c>
      <c r="B42" s="43" t="str">
        <f>VLOOKUP($A42,Questions!$A$2:$X$333,2,0)</f>
        <v>Do you have policy and procedure, currently implemented, managing how critical patches are applied to all systems and applications?</v>
      </c>
      <c r="C42" s="44" t="s">
        <v>26</v>
      </c>
      <c r="D42" s="74" t="s">
        <v>85</v>
      </c>
      <c r="E42" s="46" t="str">
        <f>IF($C42="Yes",VLOOKUP($A42,Questions!$A$2:$X$333,17,0)&amp;"",IF($C42="No",VLOOKUP($A42,Questions!$A$2:$X$333,16,0)&amp;"",VLOOKUP($A42,Questions!$A$2:$X$333,15,0)&amp;""))</f>
        <v>Summarize the policy and procedure(s) managing how critical patches are applied to systems and applications.</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ht="38.25" customHeight="1">
      <c r="A43" s="34" t="s">
        <v>86</v>
      </c>
      <c r="B43" s="43" t="str">
        <f>VLOOKUP($A43,Questions!$A$2:$X$333,2,0)</f>
        <v>Have you implemented policies and procedures that guide how security risks are mitigated until patches can be applied?</v>
      </c>
      <c r="C43" s="44" t="s">
        <v>26</v>
      </c>
      <c r="D43" s="74" t="s">
        <v>87</v>
      </c>
      <c r="E43" s="46" t="str">
        <f>IF($C43="Yes",VLOOKUP($A43,Questions!$A$2:$X$333,17,0)&amp;"",IF($C43="No",VLOOKUP($A43,Questions!$A$2:$X$333,16,0)&amp;"",VLOOKUP($A43,Questions!$A$2:$X$333,15,0)&amp;""))</f>
        <v>Summarize the policy and procedure(s) guiding risk mitigation practices before critical patches can be applied.</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ht="52.5" customHeight="1">
      <c r="A44" s="34" t="s">
        <v>88</v>
      </c>
      <c r="B44" s="43" t="str">
        <f>VLOOKUP($A44,Questions!$A$2:$X$333,2,0)</f>
        <v>Do clients have the option to not participate in or postpone an upgrade to a new release?</v>
      </c>
      <c r="C44" s="44" t="s">
        <v>39</v>
      </c>
      <c r="D44" s="74"/>
      <c r="E44" s="46" t="str">
        <f>IF($C44="Yes",VLOOKUP($A44,Questions!$A$2:$X$333,17,0)&amp;"",IF($C44="No",VLOOKUP($A44,Questions!$A$2:$X$333,16,0)&amp;"",VLOOKUP($A44,Questions!$A$2:$X$333,15,0)&amp;""))</f>
        <v>Summarize why clients do not have alternative release options.</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ht="64.5" customHeight="1">
      <c r="A45" s="34" t="s">
        <v>89</v>
      </c>
      <c r="B45" s="43" t="str">
        <f>VLOOKUP($A45,Questions!$A$2:$X$333,2,0)</f>
        <v>Do you have a fully implemented solution support strategy that defines how many concurrent versions you support?</v>
      </c>
      <c r="C45" s="44" t="s">
        <v>39</v>
      </c>
      <c r="D45" s="74" t="s">
        <v>90</v>
      </c>
      <c r="E45" s="46" t="str">
        <f>IF($C45="Yes",VLOOKUP($A45,Questions!$A$2:$X$333,17,0)&amp;"",IF($C45="No",VLOOKUP($A45,Questions!$A$2:$X$333,16,0)&amp;"",VLOOKUP($A45,Questions!$A$2:$X$333,15,0)&amp;""))</f>
        <v>Clarify the lack of support strategy for concurrent versions in your solution.</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ht="38.25" customHeight="1">
      <c r="A46" s="34" t="s">
        <v>91</v>
      </c>
      <c r="B46" s="43" t="str">
        <f>VLOOKUP($A46,Questions!$A$2:$X$333,2,0)</f>
        <v>Do you have a release schedule for product updates?</v>
      </c>
      <c r="C46" s="44" t="s">
        <v>26</v>
      </c>
      <c r="D46" s="76" t="s">
        <v>92</v>
      </c>
      <c r="E46" s="46" t="str">
        <f>IF($C46="Yes",VLOOKUP($A46,Questions!$A$2:$X$333,17,0)&amp;"",IF($C46="No",VLOOKUP($A46,Questions!$A$2:$X$333,16,0)&amp;"",VLOOKUP($A46,Questions!$A$2:$X$333,15,0)&amp;""))</f>
        <v>Provide a reference to this solution's release schedule.</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ht="54.0" customHeight="1">
      <c r="A47" s="34" t="s">
        <v>93</v>
      </c>
      <c r="B47" s="43" t="str">
        <f>VLOOKUP($A47,Questions!$A$2:$X$333,2,0)</f>
        <v>Do you have a technology roadmap, for at least the next two years, for enhancements and bug fixes for the solution being assessed?</v>
      </c>
      <c r="C47" s="44" t="s">
        <v>26</v>
      </c>
      <c r="D47" s="76" t="s">
        <v>94</v>
      </c>
      <c r="E47" s="46" t="str">
        <f>IF($C47="Yes",VLOOKUP($A47,Questions!$A$2:$X$333,17,0)&amp;"",IF($C47="No",VLOOKUP($A47,Questions!$A$2:$X$333,16,0)&amp;"",VLOOKUP($A47,Questions!$A$2:$X$333,15,0)&amp;""))</f>
        <v>Provide a reference to your technology roadmap.</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ht="38.25" customHeight="1">
      <c r="A48" s="34" t="s">
        <v>95</v>
      </c>
      <c r="B48" s="43" t="str">
        <f>VLOOKUP($A48,Questions!$A$2:$X$333,2,0)</f>
        <v>Can solution updates be completed without institutional involvement (i.e., technically or organizationally)?</v>
      </c>
      <c r="C48" s="44" t="s">
        <v>26</v>
      </c>
      <c r="D48" s="74" t="s">
        <v>96</v>
      </c>
      <c r="E48" s="46" t="str">
        <f>IF($C48="Yes",VLOOKUP($A48,Questions!$A$2:$X$333,17,0)&amp;"",IF($C48="No",VLOOKUP($A48,Questions!$A$2:$X$333,16,0)&amp;"",VLOOKUP($A48,Questions!$A$2:$X$333,15,0)&amp;""))</f>
        <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ht="38.25" customHeight="1">
      <c r="A49" s="34" t="s">
        <v>97</v>
      </c>
      <c r="B49" s="43" t="str">
        <f>VLOOKUP($A49,Questions!$A$2:$X$333,2,0)</f>
        <v>Are upgrades or system changes installed during off-peak hours or in a manner that does not impact the customer?</v>
      </c>
      <c r="C49" s="44" t="s">
        <v>26</v>
      </c>
      <c r="D49" s="74" t="s">
        <v>98</v>
      </c>
      <c r="E49" s="46" t="str">
        <f>IF($C49="Yes",VLOOKUP($A49,Questions!$A$2:$X$333,17,0)&amp;"",IF($C49="No",VLOOKUP($A49,Questions!$A$2:$X$333,16,0)&amp;"",VLOOKUP($A49,Questions!$A$2:$X$333,15,0)&amp;""))</f>
        <v>Define current off-peak hours, including time zones as necessary.</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ht="38.25" customHeight="1">
      <c r="A50" s="34" t="s">
        <v>99</v>
      </c>
      <c r="B50" s="43" t="str">
        <f>VLOOKUP($A50,Questions!$A$2:$X$333,2,0)</f>
        <v>Do procedures exist to provide that emergency changes are documented and authorized (including after-the-fact approval)?</v>
      </c>
      <c r="C50" s="44" t="s">
        <v>26</v>
      </c>
      <c r="D50" s="74" t="s">
        <v>100</v>
      </c>
      <c r="E50" s="46" t="str">
        <f>IF($C50="Yes",VLOOKUP($A50,Questions!$A$2:$X$333,17,0)&amp;"",IF($C50="No",VLOOKUP($A50,Questions!$A$2:$X$333,16,0)&amp;"",VLOOKUP($A50,Questions!$A$2:$X$333,15,0)&amp;""))</f>
        <v>Summarize implemented procedures ensuring that emergency changes are documented and authorized.</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ht="48.0" customHeight="1">
      <c r="A51" s="34" t="s">
        <v>101</v>
      </c>
      <c r="B51" s="43" t="str">
        <f>VLOOKUP($A51,Questions!$A$2:$X$333,2,0)</f>
        <v>Do you have a systems management and configuration strategy that encompasses servers, appliances, cloud services, applications, and mobile devices (company and employee owned)?</v>
      </c>
      <c r="C51" s="44" t="s">
        <v>26</v>
      </c>
      <c r="D51" s="74" t="s">
        <v>102</v>
      </c>
      <c r="E51" s="46" t="str">
        <f>IF($C51="Yes",VLOOKUP($A51,Questions!$A$2:$X$333,17,0)&amp;"",IF($C51="No",VLOOKUP($A51,Questions!$A$2:$X$333,16,0)&amp;"",VLOOKUP($A51,Questions!$A$2:$X$333,15,0)&amp;""))</f>
        <v>Summarize your systems management and configuration strategy.</v>
      </c>
      <c r="F51" s="47" t="str">
        <f>VLOOKUP($A51,'Institution Evaluation'!$A$56:$F$346,6,0)&amp;""</f>
        <v/>
      </c>
      <c r="G51" s="51" t="s">
        <v>35</v>
      </c>
      <c r="H51" s="2"/>
      <c r="I51" s="6"/>
      <c r="J51" s="6"/>
      <c r="K51" s="2"/>
      <c r="L51" s="2"/>
      <c r="M51" s="2"/>
      <c r="N51" s="2"/>
      <c r="O51" s="2"/>
      <c r="P51" s="2"/>
      <c r="Q51" s="2"/>
      <c r="R51" s="2"/>
      <c r="S51" s="2"/>
      <c r="T51" s="2"/>
      <c r="U51" s="2"/>
      <c r="V51" s="2"/>
      <c r="W51" s="2"/>
      <c r="X51" s="2"/>
      <c r="Y51" s="2"/>
      <c r="Z51" s="2"/>
    </row>
    <row r="52" ht="36.75" customHeight="1">
      <c r="A52" s="18" t="str">
        <f>VLOOKUP(LEFT($A53,4),'Auto Responses'!$N$4:$O$38,2,0)&amp;""</f>
        <v> Policies, Processes, and Procedures</v>
      </c>
      <c r="B52" s="40"/>
      <c r="C52" s="19" t="s">
        <v>21</v>
      </c>
      <c r="D52" s="19" t="s">
        <v>22</v>
      </c>
      <c r="E52" s="41" t="s">
        <v>23</v>
      </c>
      <c r="F52" s="52" t="s">
        <v>24</v>
      </c>
      <c r="G52" s="2"/>
      <c r="H52" s="2"/>
      <c r="I52" s="6"/>
      <c r="J52" s="6"/>
      <c r="K52" s="2"/>
      <c r="L52" s="2"/>
      <c r="M52" s="2"/>
      <c r="N52" s="2"/>
      <c r="O52" s="2"/>
      <c r="P52" s="2"/>
      <c r="Q52" s="2"/>
      <c r="R52" s="2"/>
      <c r="S52" s="2"/>
      <c r="T52" s="2"/>
      <c r="U52" s="2"/>
      <c r="V52" s="2"/>
      <c r="W52" s="2"/>
      <c r="X52" s="2"/>
      <c r="Y52" s="2"/>
      <c r="Z52" s="2"/>
    </row>
    <row r="53" ht="38.25" customHeight="1">
      <c r="A53" s="34" t="s">
        <v>103</v>
      </c>
      <c r="B53" s="43" t="str">
        <f>VLOOKUP($A53,Questions!$A$2:$X$333,2,0)</f>
        <v>Do you have a documented patch management process?*</v>
      </c>
      <c r="C53" s="44" t="s">
        <v>26</v>
      </c>
      <c r="D53" s="75"/>
      <c r="E53" s="46" t="str">
        <f>IF($C53="Yes",VLOOKUP($A53,Questions!$A$2:$X$333,17,0)&amp;"",IF($C53="No",VLOOKUP($A53,Questions!$A$2:$X$333,16,0)&amp;"",VLOOKUP($A53,Questions!$A$2:$X$333,15,0)&amp;""))</f>
        <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ht="56.25" customHeight="1">
      <c r="A54" s="34" t="s">
        <v>104</v>
      </c>
      <c r="B54" s="43" t="str">
        <f>VLOOKUP($A54,Questions!$A$2:$X$333,2,0)</f>
        <v>Can your organization comply with institutional policies on privacy and data protection with regard to users of institutional systems, if required?*</v>
      </c>
      <c r="C54" s="44" t="s">
        <v>26</v>
      </c>
      <c r="D54" s="74" t="s">
        <v>105</v>
      </c>
      <c r="E54" s="46" t="str">
        <f>IF($C54="Yes",VLOOKUP($A54,Questions!$A$2:$X$333,17,0)&amp;"",IF($C54="No",VLOOKUP($A54,Questions!$A$2:$X$333,16,0)&amp;"",VLOOKUP($A54,Questions!$A$2:$X$333,15,0)&amp;""))</f>
        <v>State that you have reviewed the institution's IT policies with regards to user privacy and data protection.</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ht="38.25" customHeight="1">
      <c r="A55" s="34" t="s">
        <v>106</v>
      </c>
      <c r="B55" s="43" t="str">
        <f>VLOOKUP($A55,Questions!$A$2:$X$333,2,0)</f>
        <v>Is your company subject to the institution's geographic region's laws and regulations?*</v>
      </c>
      <c r="C55" s="44" t="s">
        <v>26</v>
      </c>
      <c r="D55" s="74" t="s">
        <v>107</v>
      </c>
      <c r="E55" s="46" t="str">
        <f>IF($C55="Yes",VLOOKUP($A55,Questions!$A$2:$X$333,17,0)&amp;"",IF($C55="No",VLOOKUP($A55,Questions!$A$2:$X$333,16,0)&amp;"",VLOOKUP($A55,Questions!$A$2:$X$333,15,0)&amp;""))</f>
        <v>State the country that governs and regulates your company.</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ht="38.25" customHeight="1">
      <c r="A56" s="34" t="s">
        <v>108</v>
      </c>
      <c r="B56" s="43" t="str">
        <f>VLOOKUP($A56,Questions!$A$2:$X$333,2,0)</f>
        <v>Can you accommodate encryption requirements using open standards?</v>
      </c>
      <c r="C56" s="44" t="s">
        <v>26</v>
      </c>
      <c r="D56" s="75"/>
      <c r="E56" s="46" t="str">
        <f>IF($C56="Yes",VLOOKUP($A56,Questions!$A$2:$X$333,17,0)&amp;"",IF($C56="No",VLOOKUP($A56,Questions!$A$2:$X$333,16,0)&amp;"",VLOOKUP($A56,Questions!$A$2:$X$333,15,0)&amp;""))</f>
        <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ht="36.0" customHeight="1">
      <c r="A57" s="34" t="s">
        <v>109</v>
      </c>
      <c r="B57" s="43" t="str">
        <f>VLOOKUP($A57,Questions!$A$2:$X$333,2,0)</f>
        <v>Do you have a documented systems development life cycle (SDLC)?</v>
      </c>
      <c r="C57" s="44" t="s">
        <v>26</v>
      </c>
      <c r="D57" s="77" t="s">
        <v>110</v>
      </c>
      <c r="E57" s="46" t="str">
        <f>IF($C57="Yes",VLOOKUP($A57,Questions!$A$2:$X$333,17,0)&amp;"",IF($C57="No",VLOOKUP($A57,Questions!$A$2:$X$333,16,0)&amp;"",VLOOKUP($A57,Questions!$A$2:$X$333,15,0)&amp;""))</f>
        <v>Briefly summarize your SDLC or provide a link or attachment.</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ht="15.75" customHeight="1">
      <c r="A58" s="34" t="s">
        <v>111</v>
      </c>
      <c r="B58" s="43" t="str">
        <f>VLOOKUP($A58,Questions!$A$2:$X$333,2,0)</f>
        <v>Do you perform background screenings or multi-state background checks on all employees prior to their first day of work?</v>
      </c>
      <c r="C58" s="44" t="s">
        <v>26</v>
      </c>
      <c r="D58" s="74" t="s">
        <v>112</v>
      </c>
      <c r="E58" s="46" t="str">
        <f>IF($C58="Yes",VLOOKUP($A58,Questions!$A$2:$X$333,17,0)&amp;"",IF($C58="No",VLOOKUP($A58,Questions!$A$2:$X$333,16,0)&amp;"",VLOOKUP($A58,Questions!$A$2:$X$333,15,0)&amp;""))</f>
        <v>Summarize your background check practices.</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ht="47.25" customHeight="1">
      <c r="A59" s="34" t="s">
        <v>113</v>
      </c>
      <c r="B59" s="43" t="str">
        <f>VLOOKUP($A59,Questions!$A$2:$X$333,2,0)</f>
        <v>Do you require new employees to fill out agreements and review policies?</v>
      </c>
      <c r="C59" s="44" t="s">
        <v>26</v>
      </c>
      <c r="D59" s="74" t="s">
        <v>114</v>
      </c>
      <c r="E59" s="46" t="str">
        <f>IF($C59="Yes",VLOOKUP($A59,Questions!$A$2:$X$333,17,0)&amp;"",IF($C59="No",VLOOKUP($A59,Questions!$A$2:$X$333,16,0)&amp;"",VLOOKUP($A59,Questions!$A$2:$X$333,15,0)&amp;""))</f>
        <v>Summarize the required agreements and reviewed policies.</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ht="46.5" customHeight="1">
      <c r="A60" s="34" t="s">
        <v>115</v>
      </c>
      <c r="B60" s="43" t="str">
        <f>VLOOKUP($A60,Questions!$A$2:$X$333,2,0)</f>
        <v>Do you have a documented information security policy?</v>
      </c>
      <c r="C60" s="44" t="s">
        <v>26</v>
      </c>
      <c r="D60" s="77" t="s">
        <v>116</v>
      </c>
      <c r="E60" s="46" t="str">
        <f>IF($C60="Yes",VLOOKUP($A60,Questions!$A$2:$X$333,17,0)&amp;"",IF($C60="No",VLOOKUP($A60,Questions!$A$2:$X$333,16,0)&amp;"",VLOOKUP($A60,Questions!$A$2:$X$333,15,0)&amp;""))</f>
        <v>Provide a reference to your information security policy or submit documentation with this fully populated HECVAT.</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ht="48.0" customHeight="1">
      <c r="A61" s="34" t="s">
        <v>117</v>
      </c>
      <c r="B61" s="43" t="str">
        <f>VLOOKUP($A61,Questions!$A$2:$X$333,2,0)</f>
        <v>Are information security principles designed into the product lifecycle?</v>
      </c>
      <c r="C61" s="44" t="s">
        <v>26</v>
      </c>
      <c r="D61" s="74" t="s">
        <v>118</v>
      </c>
      <c r="E61" s="46" t="str">
        <f>IF($C61="Yes",VLOOKUP($A61,Questions!$A$2:$X$333,17,0)&amp;"",IF($C61="No",VLOOKUP($A61,Questions!$A$2:$X$333,16,0)&amp;"",VLOOKUP($A61,Questions!$A$2:$X$333,15,0)&amp;""))</f>
        <v>Summarize the information security principles designed into the product lifecycle.</v>
      </c>
      <c r="F61" s="47" t="str">
        <f>VLOOKUP($A61,'Institution Evaluation'!$A$56:$F$346,6,0)&amp;""</f>
        <v/>
      </c>
      <c r="G61" s="2"/>
      <c r="H61" s="2"/>
      <c r="I61" s="6"/>
      <c r="J61" s="6"/>
      <c r="K61" s="2"/>
      <c r="L61" s="2"/>
      <c r="M61" s="2"/>
      <c r="N61" s="2"/>
      <c r="O61" s="2"/>
      <c r="P61" s="2"/>
      <c r="Q61" s="2"/>
      <c r="R61" s="2"/>
      <c r="S61" s="2"/>
      <c r="T61" s="2"/>
      <c r="U61" s="2"/>
      <c r="V61" s="2"/>
      <c r="W61" s="2"/>
      <c r="X61" s="2"/>
      <c r="Y61" s="2"/>
      <c r="Z61" s="2"/>
    </row>
    <row r="62" ht="28.5" customHeight="1">
      <c r="A62" s="34" t="s">
        <v>119</v>
      </c>
      <c r="B62" s="43" t="str">
        <f>VLOOKUP($A62,Questions!$A$2:$X$333,2,0)</f>
        <v>Will you comply with applicable breach notification laws?</v>
      </c>
      <c r="C62" s="44" t="s">
        <v>26</v>
      </c>
      <c r="D62" s="74" t="s">
        <v>120</v>
      </c>
      <c r="E62" s="46" t="str">
        <f>IF($C62="Yes",VLOOKUP($A62,Questions!$A$2:$X$333,17,0)&amp;"",IF($C62="No",VLOOKUP($A62,Questions!$A$2:$X$333,16,0)&amp;"",VLOOKUP($A62,Questions!$A$2:$X$333,15,0)&amp;""))</f>
        <v>State how quickly the institution will be notified of a data breach or security incident.</v>
      </c>
      <c r="F62" s="47" t="str">
        <f>VLOOKUP($A62,'Institution Evaluation'!$A$56:$F$346,6,0)&amp;""</f>
        <v/>
      </c>
      <c r="G62" s="2"/>
      <c r="H62" s="2"/>
      <c r="I62" s="6"/>
      <c r="J62" s="6"/>
      <c r="K62" s="2"/>
      <c r="L62" s="2"/>
      <c r="M62" s="2"/>
      <c r="N62" s="2"/>
      <c r="O62" s="2"/>
      <c r="P62" s="2"/>
      <c r="Q62" s="2"/>
      <c r="R62" s="2"/>
      <c r="S62" s="2"/>
      <c r="T62" s="2"/>
      <c r="U62" s="2"/>
      <c r="V62" s="2"/>
      <c r="W62" s="2"/>
      <c r="X62" s="2"/>
      <c r="Y62" s="2"/>
      <c r="Z62" s="2"/>
    </row>
    <row r="63" ht="28.5" customHeight="1">
      <c r="A63" s="34" t="s">
        <v>121</v>
      </c>
      <c r="B63" s="43" t="str">
        <f>VLOOKUP($A63,Questions!$A$2:$X$333,2,0)</f>
        <v>Do you have an information security awareness program?</v>
      </c>
      <c r="C63" s="44" t="s">
        <v>26</v>
      </c>
      <c r="D63" s="74" t="s">
        <v>122</v>
      </c>
      <c r="E63" s="46" t="str">
        <f>IF($C63="Yes",VLOOKUP($A63,Questions!$A$2:$X$333,17,0)&amp;"",IF($C63="No",VLOOKUP($A63,Questions!$A$2:$X$333,16,0)&amp;"",VLOOKUP($A63,Questions!$A$2:$X$333,15,0)&amp;""))</f>
        <v>Summarize your information security awareness program.</v>
      </c>
      <c r="F63" s="47" t="str">
        <f>VLOOKUP($A63,'Institution Evaluation'!$A$56:$F$346,6,0)&amp;""</f>
        <v/>
      </c>
      <c r="G63" s="2"/>
      <c r="H63" s="2"/>
      <c r="I63" s="6"/>
      <c r="J63" s="6"/>
      <c r="K63" s="2"/>
      <c r="L63" s="2"/>
      <c r="M63" s="2"/>
      <c r="N63" s="2"/>
      <c r="O63" s="2"/>
      <c r="P63" s="2"/>
      <c r="Q63" s="2"/>
      <c r="R63" s="2"/>
      <c r="S63" s="2"/>
      <c r="T63" s="2"/>
      <c r="U63" s="2"/>
      <c r="V63" s="2"/>
      <c r="W63" s="2"/>
      <c r="X63" s="2"/>
      <c r="Y63" s="2"/>
      <c r="Z63" s="2"/>
    </row>
    <row r="64" ht="28.5" customHeight="1">
      <c r="A64" s="34" t="s">
        <v>123</v>
      </c>
      <c r="B64" s="43" t="str">
        <f>VLOOKUP($A64,Questions!$A$2:$X$333,2,0)</f>
        <v>Is security awareness training mandatory for all employees?</v>
      </c>
      <c r="C64" s="44" t="s">
        <v>26</v>
      </c>
      <c r="D64" s="74" t="s">
        <v>124</v>
      </c>
      <c r="E64" s="46" t="str">
        <f>IF($C64="Yes",VLOOKUP($A64,Questions!$A$2:$X$333,17,0)&amp;"",IF($C64="No",VLOOKUP($A64,Questions!$A$2:$X$333,16,0)&amp;"",VLOOKUP($A64,Questions!$A$2:$X$333,15,0)&amp;""))</f>
        <v>Summarize your security awareness training content and state how frequently employees are required to undergo security awareness training.</v>
      </c>
      <c r="F64" s="47" t="str">
        <f>VLOOKUP($A64,'Institution Evaluation'!$A$56:$F$346,6,0)&amp;""</f>
        <v/>
      </c>
      <c r="G64" s="2"/>
      <c r="H64" s="2"/>
      <c r="I64" s="6"/>
      <c r="J64" s="6"/>
      <c r="K64" s="2"/>
      <c r="L64" s="2"/>
      <c r="M64" s="2"/>
      <c r="N64" s="2"/>
      <c r="O64" s="2"/>
      <c r="P64" s="2"/>
      <c r="Q64" s="2"/>
      <c r="R64" s="2"/>
      <c r="S64" s="2"/>
      <c r="T64" s="2"/>
      <c r="U64" s="2"/>
      <c r="V64" s="2"/>
      <c r="W64" s="2"/>
      <c r="X64" s="2"/>
      <c r="Y64" s="2"/>
      <c r="Z64" s="2"/>
    </row>
    <row r="65" ht="54.0" customHeight="1">
      <c r="A65" s="34" t="s">
        <v>125</v>
      </c>
      <c r="B65" s="43" t="str">
        <f>VLOOKUP($A65,Questions!$A$2:$X$333,2,0)</f>
        <v>Do you have process and procedure(s) documented, and currently followed, that require a review and update of the access list(s) for privileged accounts?</v>
      </c>
      <c r="C65" s="44" t="s">
        <v>26</v>
      </c>
      <c r="D65" s="74" t="s">
        <v>126</v>
      </c>
      <c r="E65" s="46" t="str">
        <f>IF($C65="Yes",VLOOKUP($A65,Questions!$A$2:$X$333,17,0)&amp;"",IF($C65="No",VLOOKUP($A65,Questions!$A$2:$X$333,16,0)&amp;"",VLOOKUP($A65,Questions!$A$2:$X$333,15,0)&amp;""))</f>
        <v>Provide a brief summary and the implement review interval.</v>
      </c>
      <c r="F65" s="47" t="str">
        <f>VLOOKUP($A65,'Institution Evaluation'!$A$56:$F$346,6,0)&amp;""</f>
        <v/>
      </c>
      <c r="G65" s="2"/>
      <c r="H65" s="2"/>
      <c r="I65" s="6"/>
      <c r="J65" s="6"/>
      <c r="K65" s="2"/>
      <c r="L65" s="2"/>
      <c r="M65" s="2"/>
      <c r="N65" s="2"/>
      <c r="O65" s="2"/>
      <c r="P65" s="2"/>
      <c r="Q65" s="2"/>
      <c r="R65" s="2"/>
      <c r="S65" s="2"/>
      <c r="T65" s="2"/>
      <c r="U65" s="2"/>
      <c r="V65" s="2"/>
      <c r="W65" s="2"/>
      <c r="X65" s="2"/>
      <c r="Y65" s="2"/>
      <c r="Z65" s="2"/>
    </row>
    <row r="66" ht="34.5" customHeight="1">
      <c r="A66" s="34" t="s">
        <v>127</v>
      </c>
      <c r="B66" s="43" t="str">
        <f>VLOOKUP($A66,Questions!$A$2:$X$333,2,0)</f>
        <v>Do you have documented, and currently implemented, internal audit processes and procedures?</v>
      </c>
      <c r="C66" s="44" t="s">
        <v>26</v>
      </c>
      <c r="D66" s="74" t="s">
        <v>128</v>
      </c>
      <c r="E66" s="46" t="str">
        <f>IF($C66="Yes",VLOOKUP($A66,Questions!$A$2:$X$333,17,0)&amp;"",IF($C66="No",VLOOKUP($A66,Questions!$A$2:$X$333,16,0)&amp;"",VLOOKUP($A66,Questions!$A$2:$X$333,15,0)&amp;""))</f>
        <v>Summarize your internal audit processes and procedures.</v>
      </c>
      <c r="F66" s="47" t="str">
        <f>VLOOKUP($A66,'Institution Evaluation'!$A$56:$F$346,6,0)&amp;""</f>
        <v/>
      </c>
      <c r="G66" s="2"/>
      <c r="H66" s="2"/>
      <c r="I66" s="6"/>
      <c r="J66" s="6"/>
      <c r="K66" s="2"/>
      <c r="L66" s="2"/>
      <c r="M66" s="2"/>
      <c r="N66" s="2"/>
      <c r="O66" s="2"/>
      <c r="P66" s="2"/>
      <c r="Q66" s="2"/>
      <c r="R66" s="2"/>
      <c r="S66" s="2"/>
      <c r="T66" s="2"/>
      <c r="U66" s="2"/>
      <c r="V66" s="2"/>
      <c r="W66" s="2"/>
      <c r="X66" s="2"/>
      <c r="Y66" s="2"/>
      <c r="Z66" s="2"/>
    </row>
    <row r="67" ht="39.0" customHeight="1">
      <c r="A67" s="34" t="s">
        <v>129</v>
      </c>
      <c r="B67" s="43" t="str">
        <f>VLOOKUP($A67,Questions!$A$2:$X$333,2,0)</f>
        <v>Does your organization have physical security controls and policies in place?</v>
      </c>
      <c r="C67" s="44" t="s">
        <v>26</v>
      </c>
      <c r="D67" s="74" t="s">
        <v>130</v>
      </c>
      <c r="E67" s="46" t="str">
        <f>IF($C67="Yes",VLOOKUP($A67,Questions!$A$2:$X$333,17,0)&amp;"",IF($C67="No",VLOOKUP($A67,Questions!$A$2:$X$333,16,0)&amp;"",IF($C67="N/A",VLOOKUP($A67,Questions!$A$2:$X$333,18,0)&amp;"",VLOOKUP($A67,Questions!$A$2:$X$333,15,0)&amp;"")))</f>
        <v>Provide a copy of your physical security controls and policies along with this document (link or attached).</v>
      </c>
      <c r="F67" s="47" t="str">
        <f>VLOOKUP($A67,'Institution Evaluation'!$A$56:$F$346,6,0)&amp;""</f>
        <v/>
      </c>
      <c r="G67" s="51" t="s">
        <v>35</v>
      </c>
      <c r="H67" s="6"/>
      <c r="I67" s="2"/>
      <c r="J67" s="2"/>
      <c r="K67" s="2"/>
      <c r="L67" s="2"/>
      <c r="M67" s="2"/>
      <c r="N67" s="2"/>
      <c r="O67" s="2"/>
      <c r="P67" s="2"/>
      <c r="Q67" s="2"/>
      <c r="R67" s="2"/>
      <c r="S67" s="2"/>
      <c r="T67" s="2"/>
      <c r="U67" s="2"/>
      <c r="V67" s="2"/>
      <c r="W67" s="2"/>
      <c r="X67" s="2"/>
      <c r="Y67" s="2"/>
      <c r="Z67" s="2"/>
    </row>
    <row r="68" ht="39.0" customHeight="1">
      <c r="A68" s="62" t="s">
        <v>47</v>
      </c>
      <c r="B68" s="57"/>
      <c r="C68" s="58"/>
      <c r="D68" s="78"/>
      <c r="E68" s="60"/>
      <c r="F68" s="61"/>
      <c r="G68" s="51"/>
      <c r="H68" s="6"/>
      <c r="I68" s="2"/>
      <c r="J68" s="2"/>
      <c r="K68" s="2"/>
      <c r="L68" s="2"/>
      <c r="M68" s="2"/>
      <c r="N68" s="2"/>
      <c r="O68" s="2"/>
      <c r="P68" s="2"/>
      <c r="Q68" s="2"/>
      <c r="R68" s="2"/>
      <c r="S68" s="2"/>
      <c r="T68" s="2"/>
      <c r="U68" s="2"/>
      <c r="V68" s="2"/>
      <c r="W68" s="2"/>
      <c r="X68" s="2"/>
      <c r="Y68" s="2"/>
      <c r="Z68" s="2"/>
    </row>
    <row r="69" ht="15.0" customHeight="1">
      <c r="A69" s="79"/>
      <c r="B69" s="2"/>
      <c r="C69" s="3"/>
      <c r="D69" s="4"/>
      <c r="E69" s="5"/>
      <c r="F69" s="2"/>
      <c r="G69" s="2"/>
      <c r="H69" s="2"/>
      <c r="I69" s="6"/>
      <c r="J69" s="6"/>
      <c r="K69" s="2"/>
      <c r="L69" s="2"/>
      <c r="M69" s="2"/>
      <c r="N69" s="2"/>
      <c r="O69" s="2"/>
      <c r="P69" s="2"/>
      <c r="Q69" s="2"/>
      <c r="R69" s="2"/>
      <c r="S69" s="2"/>
      <c r="T69" s="2"/>
      <c r="U69" s="2"/>
      <c r="V69" s="2"/>
      <c r="W69" s="2"/>
      <c r="X69" s="2"/>
      <c r="Y69" s="2"/>
      <c r="Z69" s="2"/>
    </row>
    <row r="70" ht="15.0" hidden="1" customHeight="1">
      <c r="B70" s="2"/>
      <c r="C70" s="3"/>
      <c r="D70" s="4"/>
      <c r="E70" s="5"/>
      <c r="F70" s="2"/>
      <c r="G70" s="2"/>
      <c r="H70" s="2"/>
      <c r="I70" s="6"/>
      <c r="J70" s="6"/>
      <c r="K70" s="2"/>
      <c r="L70" s="2"/>
      <c r="M70" s="2"/>
      <c r="N70" s="2"/>
      <c r="O70" s="2"/>
      <c r="P70" s="2"/>
      <c r="Q70" s="2"/>
      <c r="R70" s="2"/>
      <c r="S70" s="2"/>
      <c r="T70" s="2"/>
      <c r="U70" s="2"/>
      <c r="V70" s="2"/>
      <c r="W70" s="2"/>
      <c r="X70" s="2"/>
      <c r="Y70" s="2"/>
      <c r="Z70" s="2"/>
    </row>
    <row r="71" ht="57.0" hidden="1" customHeight="1">
      <c r="A71" s="34" t="str">
        <f t="shared" ref="A71:A77" si="1">#REF!</f>
        <v>#REF!</v>
      </c>
      <c r="B71" s="2"/>
      <c r="C71" s="3"/>
      <c r="D71" s="4"/>
      <c r="E71" s="5"/>
      <c r="F71" s="2"/>
      <c r="G71" s="2"/>
      <c r="H71" s="2"/>
      <c r="I71" s="6"/>
      <c r="J71" s="6"/>
      <c r="K71" s="2"/>
      <c r="L71" s="2"/>
    </row>
    <row r="72" ht="42.75" hidden="1" customHeight="1">
      <c r="A72" s="34" t="str">
        <f t="shared" si="1"/>
        <v>#REF!</v>
      </c>
      <c r="B72" s="2"/>
      <c r="C72" s="3"/>
      <c r="D72" s="4"/>
      <c r="E72" s="5"/>
      <c r="F72" s="2"/>
      <c r="G72" s="2"/>
      <c r="H72" s="2"/>
      <c r="I72" s="6"/>
      <c r="J72" s="6"/>
      <c r="K72" s="2"/>
      <c r="L72" s="2"/>
    </row>
    <row r="73" ht="15.0" hidden="1" customHeight="1">
      <c r="A73" s="34" t="str">
        <f t="shared" si="1"/>
        <v>#REF!</v>
      </c>
      <c r="B73" s="2"/>
      <c r="C73" s="3"/>
      <c r="D73" s="4"/>
      <c r="E73" s="5"/>
      <c r="F73" s="2"/>
      <c r="G73" s="2"/>
      <c r="H73" s="2"/>
      <c r="I73" s="6"/>
      <c r="J73" s="6"/>
      <c r="K73" s="2"/>
      <c r="L73" s="2"/>
    </row>
    <row r="74" ht="15.0" hidden="1" customHeight="1">
      <c r="A74" s="34" t="str">
        <f t="shared" si="1"/>
        <v>#REF!</v>
      </c>
      <c r="B74" s="2"/>
      <c r="C74" s="3"/>
      <c r="D74" s="4"/>
      <c r="E74" s="5"/>
      <c r="F74" s="2"/>
      <c r="G74" s="2"/>
      <c r="H74" s="2"/>
      <c r="I74" s="6"/>
      <c r="J74" s="6"/>
      <c r="K74" s="2"/>
      <c r="L74" s="2"/>
    </row>
    <row r="75" ht="15.0" hidden="1" customHeight="1">
      <c r="A75" s="34" t="str">
        <f t="shared" si="1"/>
        <v>#REF!</v>
      </c>
      <c r="B75" s="2"/>
      <c r="C75" s="3"/>
      <c r="D75" s="4"/>
      <c r="E75" s="5"/>
      <c r="F75" s="2"/>
      <c r="G75" s="2"/>
      <c r="H75" s="2"/>
      <c r="I75" s="6"/>
      <c r="J75" s="6"/>
      <c r="K75" s="2"/>
      <c r="L75" s="2"/>
    </row>
    <row r="76" ht="15.0" hidden="1" customHeight="1">
      <c r="A76" s="34" t="str">
        <f t="shared" si="1"/>
        <v>#REF!</v>
      </c>
      <c r="B76" s="2"/>
      <c r="C76" s="3"/>
      <c r="D76" s="4"/>
      <c r="E76" s="5"/>
      <c r="F76" s="2"/>
      <c r="G76" s="2"/>
      <c r="H76" s="2"/>
      <c r="I76" s="6"/>
      <c r="J76" s="6"/>
      <c r="K76" s="2"/>
      <c r="L76" s="2"/>
    </row>
    <row r="77" ht="15.0" hidden="1" customHeight="1">
      <c r="A77" s="34" t="str">
        <f t="shared" si="1"/>
        <v>#REF!</v>
      </c>
      <c r="B77" s="2"/>
      <c r="C77" s="3"/>
      <c r="D77" s="4"/>
      <c r="E77" s="5"/>
      <c r="F77" s="2"/>
      <c r="G77" s="2"/>
      <c r="H77" s="2"/>
      <c r="I77" s="6"/>
      <c r="J77" s="6"/>
      <c r="K77" s="2"/>
      <c r="L77" s="2"/>
    </row>
    <row r="78" ht="15.0" hidden="1" customHeight="1">
      <c r="B78" s="2"/>
      <c r="C78" s="3"/>
      <c r="D78" s="4"/>
      <c r="E78" s="5"/>
      <c r="F78" s="2"/>
      <c r="G78" s="2"/>
      <c r="H78" s="2"/>
      <c r="I78" s="6"/>
      <c r="J78" s="6"/>
      <c r="K78" s="2"/>
      <c r="L78" s="2"/>
    </row>
    <row r="79" ht="15.0" hidden="1" customHeight="1">
      <c r="B79" s="2"/>
      <c r="C79" s="3"/>
      <c r="D79" s="4"/>
      <c r="E79" s="5"/>
      <c r="F79" s="2"/>
      <c r="G79" s="2"/>
      <c r="H79" s="2"/>
      <c r="I79" s="6"/>
      <c r="J79" s="6"/>
      <c r="K79" s="2"/>
      <c r="L79" s="2"/>
    </row>
    <row r="80" ht="15.0" hidden="1" customHeight="1">
      <c r="B80" s="2"/>
      <c r="C80" s="3"/>
      <c r="D80" s="4"/>
      <c r="E80" s="5"/>
      <c r="F80" s="2"/>
      <c r="G80" s="2"/>
      <c r="H80" s="2"/>
      <c r="I80" s="6"/>
      <c r="J80" s="6"/>
      <c r="K80" s="2"/>
      <c r="L80" s="2"/>
    </row>
    <row r="81" ht="15.0" hidden="1" customHeight="1">
      <c r="B81" s="2"/>
      <c r="C81" s="3"/>
      <c r="D81" s="4"/>
      <c r="E81" s="5"/>
      <c r="F81" s="2"/>
      <c r="G81" s="2"/>
      <c r="H81" s="2"/>
      <c r="I81" s="6"/>
      <c r="J81" s="6"/>
      <c r="K81" s="2"/>
      <c r="L81" s="2"/>
    </row>
    <row r="82" ht="15.0" hidden="1" customHeight="1">
      <c r="B82" s="2"/>
      <c r="C82" s="3"/>
      <c r="D82" s="4"/>
      <c r="E82" s="5"/>
      <c r="F82" s="2"/>
      <c r="G82" s="2"/>
      <c r="H82" s="2"/>
      <c r="I82" s="6"/>
      <c r="J82" s="6"/>
      <c r="K82" s="2"/>
      <c r="L82" s="2"/>
    </row>
    <row r="83" ht="15.0" hidden="1" customHeight="1">
      <c r="B83" s="2"/>
      <c r="C83" s="3"/>
      <c r="D83" s="4"/>
      <c r="E83" s="5"/>
      <c r="F83" s="2"/>
      <c r="G83" s="2"/>
      <c r="H83" s="2"/>
      <c r="I83" s="6"/>
      <c r="J83" s="6"/>
      <c r="K83" s="2"/>
      <c r="L83" s="2"/>
    </row>
    <row r="84" ht="15.0" hidden="1" customHeight="1">
      <c r="B84" s="2"/>
      <c r="C84" s="3"/>
      <c r="D84" s="4"/>
      <c r="E84" s="5"/>
      <c r="F84" s="2"/>
      <c r="G84" s="2"/>
      <c r="H84" s="2"/>
      <c r="I84" s="6"/>
      <c r="J84" s="6"/>
      <c r="K84" s="2"/>
      <c r="L84" s="2"/>
    </row>
    <row r="85" ht="15.0" hidden="1" customHeight="1">
      <c r="B85" s="2"/>
      <c r="C85" s="3"/>
      <c r="D85" s="4"/>
      <c r="E85" s="5"/>
      <c r="F85" s="2"/>
      <c r="G85" s="2"/>
      <c r="H85" s="2"/>
      <c r="I85" s="6"/>
      <c r="J85" s="6"/>
      <c r="K85" s="2"/>
      <c r="L85" s="2"/>
    </row>
    <row r="86" ht="15.0" hidden="1" customHeight="1">
      <c r="B86" s="2"/>
      <c r="C86" s="3"/>
      <c r="D86" s="4"/>
      <c r="E86" s="5"/>
      <c r="F86" s="2"/>
      <c r="G86" s="2"/>
      <c r="H86" s="2"/>
      <c r="I86" s="6"/>
      <c r="J86" s="6"/>
      <c r="K86" s="2"/>
      <c r="L86" s="2"/>
    </row>
    <row r="87" ht="15.0" hidden="1" customHeight="1">
      <c r="B87" s="2"/>
      <c r="C87" s="3"/>
      <c r="D87" s="4"/>
      <c r="E87" s="5"/>
      <c r="F87" s="2"/>
      <c r="G87" s="2"/>
      <c r="H87" s="2"/>
      <c r="I87" s="6"/>
      <c r="J87" s="6"/>
      <c r="K87" s="2"/>
      <c r="L87" s="2"/>
    </row>
    <row r="88" ht="15.0" hidden="1" customHeight="1">
      <c r="B88" s="2"/>
      <c r="C88" s="3"/>
      <c r="D88" s="4"/>
      <c r="E88" s="5"/>
      <c r="F88" s="2"/>
      <c r="G88" s="2"/>
      <c r="H88" s="2"/>
      <c r="I88" s="6"/>
      <c r="J88" s="6"/>
      <c r="K88" s="2"/>
      <c r="L88" s="2"/>
    </row>
    <row r="89" ht="15.0" hidden="1" customHeight="1">
      <c r="B89" s="2"/>
      <c r="C89" s="3"/>
      <c r="D89" s="4"/>
      <c r="E89" s="5"/>
      <c r="F89" s="2"/>
      <c r="G89" s="2"/>
      <c r="H89" s="2"/>
      <c r="I89" s="6"/>
      <c r="J89" s="6"/>
      <c r="K89" s="2"/>
      <c r="L89" s="2"/>
    </row>
    <row r="90" ht="15.0" hidden="1" customHeight="1">
      <c r="B90" s="2"/>
      <c r="C90" s="3"/>
      <c r="D90" s="4"/>
      <c r="E90" s="5"/>
      <c r="F90" s="2"/>
      <c r="G90" s="2"/>
      <c r="H90" s="2"/>
      <c r="I90" s="6"/>
      <c r="J90" s="6"/>
      <c r="K90" s="2"/>
      <c r="L90" s="2"/>
    </row>
    <row r="91" ht="15.0" hidden="1" customHeight="1">
      <c r="B91" s="2"/>
      <c r="C91" s="3"/>
      <c r="D91" s="4"/>
      <c r="E91" s="5"/>
      <c r="F91" s="2"/>
      <c r="G91" s="2"/>
      <c r="H91" s="2"/>
      <c r="I91" s="6"/>
      <c r="J91" s="6"/>
      <c r="K91" s="2"/>
      <c r="L91" s="2"/>
    </row>
    <row r="92" ht="15.0" hidden="1" customHeight="1">
      <c r="B92" s="2"/>
      <c r="C92" s="3"/>
      <c r="D92" s="4"/>
      <c r="E92" s="5"/>
      <c r="F92" s="2"/>
      <c r="G92" s="2"/>
      <c r="H92" s="2"/>
      <c r="I92" s="6"/>
      <c r="J92" s="6"/>
      <c r="K92" s="2"/>
      <c r="L92" s="2"/>
    </row>
    <row r="93" ht="15.0" hidden="1" customHeight="1">
      <c r="B93" s="2"/>
      <c r="C93" s="3"/>
      <c r="D93" s="4"/>
      <c r="E93" s="5"/>
      <c r="F93" s="2"/>
      <c r="G93" s="2"/>
      <c r="H93" s="2"/>
      <c r="I93" s="6"/>
      <c r="J93" s="6"/>
      <c r="K93" s="2"/>
      <c r="L93" s="2"/>
    </row>
    <row r="94" ht="15.0" hidden="1" customHeight="1">
      <c r="B94" s="2"/>
      <c r="C94" s="3"/>
      <c r="D94" s="4"/>
      <c r="E94" s="5"/>
      <c r="F94" s="2"/>
      <c r="G94" s="2"/>
      <c r="H94" s="2"/>
      <c r="I94" s="6"/>
      <c r="J94" s="6"/>
      <c r="K94" s="2"/>
      <c r="L94" s="2"/>
    </row>
    <row r="95" ht="15.0" hidden="1" customHeight="1">
      <c r="B95" s="2"/>
      <c r="C95" s="3"/>
      <c r="D95" s="4"/>
      <c r="E95" s="5"/>
      <c r="F95" s="2"/>
      <c r="G95" s="2"/>
      <c r="H95" s="2"/>
      <c r="I95" s="6"/>
      <c r="J95" s="6"/>
      <c r="K95" s="2"/>
      <c r="L95" s="2"/>
    </row>
    <row r="96" ht="15.0" hidden="1" customHeight="1">
      <c r="B96" s="2"/>
      <c r="C96" s="3"/>
      <c r="D96" s="4"/>
      <c r="E96" s="5"/>
      <c r="F96" s="2"/>
      <c r="G96" s="2"/>
      <c r="H96" s="2"/>
      <c r="I96" s="6"/>
      <c r="J96" s="6"/>
      <c r="K96" s="2"/>
      <c r="L96" s="2"/>
    </row>
    <row r="97" ht="15.0" hidden="1" customHeight="1">
      <c r="B97" s="2"/>
      <c r="C97" s="3"/>
      <c r="D97" s="4"/>
      <c r="E97" s="5"/>
      <c r="F97" s="2"/>
      <c r="G97" s="2"/>
      <c r="H97" s="2"/>
      <c r="I97" s="6"/>
      <c r="J97" s="6"/>
      <c r="K97" s="2"/>
      <c r="L97" s="2"/>
    </row>
    <row r="98" ht="15.0" hidden="1" customHeight="1">
      <c r="B98" s="2"/>
      <c r="C98" s="3"/>
      <c r="D98" s="4"/>
      <c r="E98" s="5"/>
      <c r="F98" s="2"/>
      <c r="G98" s="2"/>
      <c r="H98" s="2"/>
      <c r="I98" s="6"/>
      <c r="J98" s="6"/>
      <c r="K98" s="2"/>
      <c r="L98" s="2"/>
    </row>
    <row r="99" ht="15.0" hidden="1" customHeight="1">
      <c r="B99" s="2"/>
      <c r="C99" s="3"/>
      <c r="D99" s="4"/>
      <c r="E99" s="5"/>
      <c r="F99" s="2"/>
      <c r="G99" s="2"/>
      <c r="H99" s="2"/>
      <c r="I99" s="6"/>
      <c r="J99" s="6"/>
      <c r="K99" s="2"/>
      <c r="L99" s="2"/>
    </row>
    <row r="100" ht="15.0" hidden="1" customHeight="1">
      <c r="B100" s="2"/>
      <c r="C100" s="3"/>
      <c r="D100" s="4"/>
      <c r="E100" s="5"/>
      <c r="F100" s="2"/>
      <c r="G100" s="2"/>
      <c r="H100" s="2"/>
      <c r="I100" s="6"/>
      <c r="J100" s="6"/>
      <c r="K100" s="2"/>
      <c r="L100" s="2"/>
    </row>
    <row r="101" ht="15.0" hidden="1" customHeight="1">
      <c r="B101" s="2"/>
      <c r="C101" s="3"/>
      <c r="D101" s="4"/>
      <c r="E101" s="5"/>
      <c r="F101" s="2"/>
      <c r="G101" s="2"/>
      <c r="H101" s="2"/>
      <c r="I101" s="6"/>
      <c r="J101" s="6"/>
      <c r="K101" s="2"/>
      <c r="L101" s="2"/>
    </row>
    <row r="102" ht="15.0" hidden="1" customHeight="1">
      <c r="B102" s="2"/>
      <c r="C102" s="3"/>
      <c r="D102" s="4"/>
      <c r="E102" s="5"/>
      <c r="F102" s="2"/>
      <c r="G102" s="2"/>
      <c r="H102" s="2"/>
      <c r="I102" s="6"/>
      <c r="J102" s="6"/>
      <c r="K102" s="2"/>
      <c r="L102" s="2"/>
    </row>
    <row r="103" ht="15.0" hidden="1" customHeight="1">
      <c r="B103" s="2"/>
      <c r="C103" s="3"/>
      <c r="D103" s="4"/>
      <c r="E103" s="5"/>
      <c r="F103" s="2"/>
      <c r="G103" s="2"/>
      <c r="H103" s="2"/>
      <c r="I103" s="6"/>
      <c r="J103" s="6"/>
      <c r="K103" s="2"/>
      <c r="L103" s="2"/>
    </row>
    <row r="104" ht="15.0" hidden="1" customHeight="1">
      <c r="B104" s="2"/>
      <c r="C104" s="3"/>
      <c r="D104" s="4"/>
      <c r="E104" s="5"/>
      <c r="F104" s="2"/>
      <c r="G104" s="2"/>
      <c r="H104" s="2"/>
      <c r="I104" s="6"/>
      <c r="J104" s="6"/>
      <c r="K104" s="2"/>
      <c r="L104" s="2"/>
    </row>
    <row r="105" ht="15.0" hidden="1" customHeight="1">
      <c r="B105" s="2"/>
      <c r="C105" s="3"/>
      <c r="D105" s="4"/>
      <c r="E105" s="5"/>
      <c r="F105" s="2"/>
      <c r="G105" s="2"/>
      <c r="H105" s="2"/>
      <c r="I105" s="6"/>
      <c r="J105" s="6"/>
      <c r="K105" s="2"/>
      <c r="L105" s="2"/>
    </row>
    <row r="106" ht="15.0" hidden="1" customHeight="1">
      <c r="B106" s="2"/>
      <c r="C106" s="3"/>
      <c r="D106" s="4"/>
      <c r="E106" s="5"/>
      <c r="F106" s="2"/>
      <c r="G106" s="2"/>
      <c r="H106" s="2"/>
      <c r="I106" s="6"/>
      <c r="J106" s="6"/>
      <c r="K106" s="2"/>
      <c r="L106" s="2"/>
    </row>
    <row r="107" ht="15.0" hidden="1" customHeight="1">
      <c r="B107" s="2"/>
      <c r="C107" s="3"/>
      <c r="D107" s="4"/>
      <c r="E107" s="5"/>
      <c r="F107" s="2"/>
      <c r="G107" s="2"/>
      <c r="H107" s="2"/>
      <c r="I107" s="6"/>
      <c r="J107" s="6"/>
      <c r="K107" s="2"/>
      <c r="L107" s="2"/>
    </row>
    <row r="108" ht="15.0" hidden="1" customHeight="1">
      <c r="B108" s="2"/>
      <c r="C108" s="3"/>
      <c r="D108" s="4"/>
      <c r="E108" s="5"/>
      <c r="F108" s="2"/>
      <c r="G108" s="2"/>
      <c r="H108" s="2"/>
      <c r="I108" s="6"/>
      <c r="J108" s="6"/>
      <c r="K108" s="2"/>
      <c r="L108" s="2"/>
    </row>
    <row r="109" ht="15.0" hidden="1" customHeight="1">
      <c r="B109" s="2"/>
      <c r="C109" s="3"/>
      <c r="D109" s="4"/>
      <c r="E109" s="5"/>
      <c r="F109" s="2"/>
      <c r="G109" s="2"/>
      <c r="H109" s="2"/>
      <c r="I109" s="6"/>
      <c r="J109" s="6"/>
      <c r="K109" s="2"/>
      <c r="L109" s="2"/>
    </row>
    <row r="110" ht="15.0" hidden="1" customHeight="1">
      <c r="B110" s="2"/>
      <c r="C110" s="3"/>
      <c r="D110" s="4"/>
      <c r="E110" s="5"/>
      <c r="F110" s="2"/>
      <c r="G110" s="2"/>
      <c r="H110" s="2"/>
      <c r="I110" s="6"/>
      <c r="J110" s="6"/>
      <c r="K110" s="2"/>
      <c r="L110" s="2"/>
    </row>
    <row r="111" ht="15.0" hidden="1" customHeight="1">
      <c r="B111" s="2"/>
      <c r="C111" s="3"/>
      <c r="D111" s="4"/>
      <c r="E111" s="5"/>
      <c r="F111" s="2"/>
      <c r="G111" s="2"/>
      <c r="H111" s="2"/>
      <c r="I111" s="6"/>
      <c r="J111" s="6"/>
      <c r="K111" s="2"/>
      <c r="L111" s="2"/>
    </row>
    <row r="112" ht="15.0" hidden="1"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22:C28 C30:C34 C36 C39:C43 C47:C51 C53:C66 C68">
      <formula1>'Auto Responses'!$J$3:$J$4</formula1>
    </dataValidation>
    <dataValidation type="list" allowBlank="1" showErrorMessage="1" sqref="C37:C38 C44:C46 C67">
      <formula1>'Auto Responses'!$J$3:$J$5</formula1>
    </dataValidation>
  </dataValidations>
  <hyperlinks>
    <hyperlink r:id="rId1" ref="D22"/>
    <hyperlink r:id="rId2" ref="D23"/>
    <hyperlink r:id="rId3" ref="D24"/>
    <hyperlink r:id="rId4" ref="D26"/>
    <hyperlink r:id="rId5" ref="D27"/>
    <hyperlink r:id="rId6" ref="D28"/>
    <hyperlink r:id="rId7" ref="D57"/>
    <hyperlink r:id="rId8" ref="D60"/>
  </hyperlinks>
  <printOptions/>
  <pageMargins bottom="1.0" footer="0.0" header="0.0" left="0.75" right="0.75" top="1.0"/>
  <pageSetup orientation="landscape"/>
  <headerFooter>
    <oddFooter>&amp;L000000	&amp;P</oddFooter>
  </headerFooter>
  <drawing r:id="rId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2"/>
      <c r="G1" s="2"/>
      <c r="H1" s="2"/>
      <c r="I1" s="6"/>
      <c r="J1" s="6"/>
      <c r="K1" s="2"/>
      <c r="L1" s="2"/>
    </row>
    <row r="2" ht="36.0" customHeight="1">
      <c r="A2" s="7" t="s">
        <v>131</v>
      </c>
      <c r="B2" s="7"/>
      <c r="C2" s="8"/>
      <c r="D2" s="9"/>
      <c r="E2" s="10"/>
      <c r="F2" s="10" t="str">
        <f>'Auto Responses'!$A$36</f>
        <v>Version 4.1.2</v>
      </c>
      <c r="G2" s="2"/>
      <c r="H2" s="2"/>
      <c r="I2" s="6"/>
      <c r="J2" s="2"/>
      <c r="K2" s="2"/>
      <c r="L2" s="2"/>
    </row>
    <row r="3" ht="28.5" customHeight="1">
      <c r="A3" s="11" t="s">
        <v>2</v>
      </c>
      <c r="B3" s="12"/>
      <c r="C3" s="63" t="str">
        <f>'START HERE'!$C$3</f>
        <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3"/>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3"/>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3"/>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3"/>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3"/>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3"/>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23"/>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69" t="str">
        <f>VLOOKUP($A13,'START HERE'!$A$13:$C$21,3,0)&amp;""</f>
        <v>CoGrader</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69" t="str">
        <f>VLOOKUP($A14,'START HERE'!$A$13:$C$21,3,0)&amp;""</f>
        <v>CoGrader</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7</v>
      </c>
      <c r="B15" s="35" t="str">
        <f>VLOOKUP($A15,Questions!$A$2:$X$333,2,0)&amp;""</f>
        <v>Solution Description</v>
      </c>
      <c r="C15" s="69" t="str">
        <f>VLOOKUP($A15,'START HERE'!$A$13:$C$21,3,0)&amp;""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6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c r="E17" s="41" t="s">
        <v>23</v>
      </c>
      <c r="F17" s="52" t="s">
        <v>24</v>
      </c>
      <c r="G17" s="2"/>
      <c r="H17" s="2"/>
      <c r="I17" s="6"/>
      <c r="J17" s="6"/>
      <c r="K17" s="2"/>
      <c r="L17" s="2"/>
      <c r="M17" s="2"/>
      <c r="N17" s="2"/>
      <c r="O17" s="2"/>
      <c r="P17" s="2"/>
      <c r="Q17" s="2"/>
      <c r="R17" s="2"/>
      <c r="S17" s="2"/>
      <c r="T17" s="2"/>
      <c r="U17" s="2"/>
      <c r="V17" s="2"/>
      <c r="W17" s="2"/>
      <c r="X17" s="2"/>
      <c r="Y17" s="2"/>
      <c r="Z17" s="2"/>
    </row>
    <row r="18" ht="38.25" customHeight="1">
      <c r="A18" s="34" t="s">
        <v>36</v>
      </c>
      <c r="B18" s="43" t="str">
        <f>VLOOKUP($A18,Questions!$A$2:$X$333,2,0)</f>
        <v>Are you offering a cloud-based product?</v>
      </c>
      <c r="C18" s="80" t="str">
        <f>VLOOKUP($A18,'START HERE'!$A$23:$F$36,3,0)&amp;""</f>
        <v>Yes</v>
      </c>
      <c r="D18" s="81" t="str">
        <f>VLOOKUP($A18,'START HERE'!$A$23:$F$36,4,0)&amp;""</f>
        <v/>
      </c>
      <c r="E18" s="46" t="str">
        <f>IF($C18="Yes",VLOOKUP($A18,Questions!$A$2:$X$333,17,0)&amp;"",IF($C18="No",VLOOKUP($A18,Questions!$A$2:$X$333,16,0)&amp;"",VLOOKUP($A18,Questions!$A$2:$X$333,15,0)&amp;""))</f>
        <v>DO complete the Product and Infrastructure worksheets</v>
      </c>
      <c r="F18" s="47" t="str">
        <f>VLOOKUP($A18,'Institution Evaluation'!$A$56:$F$346,6,0)&amp;""</f>
        <v/>
      </c>
      <c r="G18" s="51" t="s">
        <v>35</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Authentication, Authorization, and Account Management</v>
      </c>
      <c r="B19" s="40"/>
      <c r="C19" s="19" t="s">
        <v>21</v>
      </c>
      <c r="D19" s="19" t="s">
        <v>22</v>
      </c>
      <c r="E19" s="41" t="s">
        <v>23</v>
      </c>
      <c r="F19" s="52" t="s">
        <v>24</v>
      </c>
      <c r="G19" s="2"/>
      <c r="H19" s="2"/>
      <c r="I19" s="6"/>
      <c r="J19" s="6"/>
      <c r="K19" s="2"/>
      <c r="L19" s="2"/>
      <c r="M19" s="2"/>
      <c r="N19" s="2"/>
      <c r="O19" s="2"/>
      <c r="P19" s="2"/>
      <c r="Q19" s="2"/>
      <c r="R19" s="2"/>
      <c r="S19" s="2"/>
      <c r="T19" s="2"/>
      <c r="U19" s="2"/>
      <c r="V19" s="2"/>
      <c r="W19" s="2"/>
      <c r="X19" s="2"/>
      <c r="Y19" s="2"/>
      <c r="Z19" s="2"/>
    </row>
    <row r="20" ht="97.5" customHeight="1">
      <c r="A20" s="34" t="s">
        <v>132</v>
      </c>
      <c r="B20" s="43" t="str">
        <f>VLOOKUP($A20,Questions!$A$2:$X$333,2,0)</f>
        <v>Does your solution support single sign-on (SSO) protocols for user and administrator authentication?*</v>
      </c>
      <c r="C20" s="44" t="s">
        <v>26</v>
      </c>
      <c r="D20" s="45" t="s">
        <v>133</v>
      </c>
      <c r="E20" s="46" t="str">
        <f>IF($C$18="No",'Auto Responses'!$A$3,IF($C20="Yes",VLOOKUP($A20,Questions!$A$2:$X$333,17,0)&amp;"",IF($C20="No",VLOOKUP($A20,Questions!$A$2:$X$333,16,0)&amp;"",VLOOKUP($A20,Questions!$A$2:$X$333,15,0)&amp;"")))</f>
        <v>Describe how strong authentication is enforced (e.g., complex passwords, multifactor tokens, certificates, biometrics, aging requirements, re-use policy).</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ht="45.75" customHeight="1">
      <c r="A21" s="34" t="s">
        <v>134</v>
      </c>
      <c r="B21" s="43" t="str">
        <f>VLOOKUP($A21,Questions!$A$2:$X$333,2,0)</f>
        <v>For customers not using SSO, does your solution support local authentication protocols for user and administrator authentication?*</v>
      </c>
      <c r="C21" s="44" t="s">
        <v>26</v>
      </c>
      <c r="D21" s="45" t="s">
        <v>135</v>
      </c>
      <c r="E21" s="46" t="str">
        <f>IF($C$18="No",'Auto Responses'!$A$3,IF($C21="Yes",VLOOKUP($A21,Questions!$A$2:$X$333,17,0)&amp;"",IF($C21="No",VLOOKUP($A21,Questions!$A$2:$X$333,16,0)&amp;"",VLOOKUP($A21,Questions!$A$2:$X$333,15,0)&amp;"")))</f>
        <v>Provide a detailed description of your local authentication mode practices.</v>
      </c>
      <c r="F21" s="47" t="str">
        <f>VLOOKUP($A21,'Institution Evaluation'!$A$56:$F$346,6,0)&amp;""</f>
        <v/>
      </c>
      <c r="G21" s="2"/>
      <c r="H21" s="2"/>
      <c r="I21" s="6"/>
      <c r="J21" s="6"/>
      <c r="K21" s="2"/>
      <c r="L21" s="2"/>
      <c r="M21" s="2"/>
      <c r="N21" s="2"/>
      <c r="O21" s="2"/>
      <c r="P21" s="2"/>
      <c r="Q21" s="2"/>
      <c r="R21" s="2"/>
      <c r="S21" s="2"/>
      <c r="T21" s="2"/>
      <c r="U21" s="2"/>
      <c r="V21" s="2"/>
      <c r="W21" s="2"/>
      <c r="X21" s="2"/>
      <c r="Y21" s="2"/>
      <c r="Z21" s="2"/>
    </row>
    <row r="22" ht="48.0" customHeight="1">
      <c r="A22" s="34" t="s">
        <v>136</v>
      </c>
      <c r="B22" s="43" t="str">
        <f>VLOOKUP($A22,Questions!$A$2:$X$333,2,0)</f>
        <v>For customers not using SSO, can you enforce password/passphrase complexity requirements (provided by the institution)?*</v>
      </c>
      <c r="C22" s="44" t="s">
        <v>26</v>
      </c>
      <c r="D22" s="45" t="s">
        <v>137</v>
      </c>
      <c r="E22" s="46" t="str">
        <f>IF($C$18="No",'Auto Responses'!$A$3,IF($C22="Yes",VLOOKUP($A22,Questions!$A$2:$X$333,17,0)&amp;"",IF($C22="No",VLOOKUP($A22,Questions!$A$2:$X$333,16,0)&amp;"",VLOOKUP($A22,Questions!$A$2:$X$333,15,0)&amp;"")))</f>
        <v>Describe how password/passphrase complexity requirements are implemented in the product.</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ht="72.0" customHeight="1">
      <c r="A23" s="34" t="s">
        <v>138</v>
      </c>
      <c r="B23" s="43" t="str">
        <f>VLOOKUP($A23,Questions!$A$2:$X$333,2,0)</f>
        <v>For customers not using SSO, does the system have password complexity or length limitations and/or restrictions?*</v>
      </c>
      <c r="C23" s="44" t="s">
        <v>26</v>
      </c>
      <c r="D23" s="45" t="s">
        <v>139</v>
      </c>
      <c r="E23" s="46" t="str">
        <f>IF($C$18="No",'Auto Responses'!$A$3,IF($C23="Yes",VLOOKUP($A23,Questions!$A$2:$X$333,17,0)&amp;"",IF($C23="No",VLOOKUP($A23,Questions!$A$2:$X$333,16,0)&amp;"",VLOOKUP($A23,Questions!$A$2:$X$333,15,0)&amp;"")))</f>
        <v>Describe these limitations and/or restrictions and state what lengths and complexities are supported.</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ht="73.5" customHeight="1">
      <c r="A24" s="34" t="s">
        <v>140</v>
      </c>
      <c r="B24" s="43" t="str">
        <f>VLOOKUP($A24,Questions!$A$2:$X$333,2,0)</f>
        <v>For customers not using SSO, do you have documented password/passphrase reset procedures that are currently implemented in the system and/or customer support?*</v>
      </c>
      <c r="C24" s="44" t="s">
        <v>26</v>
      </c>
      <c r="D24" s="45" t="s">
        <v>141</v>
      </c>
      <c r="E24" s="46" t="str">
        <f>IF($C$18="No",'Auto Responses'!$A$3,IF($C24="Yes",VLOOKUP($A24,Questions!$A$2:$X$333,17,0)&amp;"",IF($C24="No",VLOOKUP($A24,Questions!$A$2:$X$333,16,0)&amp;"",VLOOKUP($A24,Questions!$A$2:$X$333,15,0)&amp;"")))</f>
        <v>Describe your documented password/passphrase reset procedures that are currently implemented in the system and/or customer support.</v>
      </c>
      <c r="F24" s="47" t="str">
        <f>VLOOKUP($A24,'Institution Evaluation'!$A$56:$F$346,6,0)&amp;""</f>
        <v/>
      </c>
      <c r="G24" s="2"/>
      <c r="H24" s="6"/>
      <c r="I24" s="6"/>
      <c r="J24" s="6"/>
      <c r="K24" s="2"/>
      <c r="L24" s="2"/>
      <c r="M24" s="2"/>
      <c r="N24" s="2"/>
      <c r="O24" s="2"/>
      <c r="P24" s="2"/>
      <c r="Q24" s="2"/>
      <c r="R24" s="2"/>
      <c r="S24" s="2"/>
      <c r="T24" s="2"/>
      <c r="U24" s="2"/>
      <c r="V24" s="2"/>
      <c r="W24" s="2"/>
      <c r="X24" s="2"/>
      <c r="Y24" s="2"/>
      <c r="Z24" s="2"/>
    </row>
    <row r="25" ht="57.75" customHeight="1">
      <c r="A25" s="34" t="s">
        <v>142</v>
      </c>
      <c r="B25" s="43" t="str">
        <f>VLOOKUP($A25,Questions!$A$2:$X$333,2,0)</f>
        <v>Does your organization participate in InCommon or another eduGAIN-affiliated trust federation?*</v>
      </c>
      <c r="C25" s="44" t="s">
        <v>39</v>
      </c>
      <c r="D25" s="45" t="s">
        <v>143</v>
      </c>
      <c r="E25" s="46" t="str">
        <f>IF($C$18="No",'Auto Responses'!$A$3,IF($C25="Yes",VLOOKUP($A25,Questions!$A$2:$X$333,17,0)&amp;"",IF($C25="No",VLOOKUP($A25,Questions!$A$2:$X$333,16,0)&amp;"",VLOOKUP($A25,Questions!$A$2:$X$333,15,0)&amp;"")))</f>
        <v>Describe plans to participate in InCommon or another eduGAIN-affiliated trust federation.</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ht="38.25" customHeight="1">
      <c r="A26" s="34" t="s">
        <v>144</v>
      </c>
      <c r="B26" s="43" t="str">
        <f>VLOOKUP($A26,Questions!$A$2:$X$333,2,0)</f>
        <v>Are there any passwords/passphrases hard-coded into your systems or solutions?*</v>
      </c>
      <c r="C26" s="44" t="s">
        <v>39</v>
      </c>
      <c r="D26" s="45"/>
      <c r="E26" s="46" t="str">
        <f>IF($C$18="No",'Auto Responses'!$A$3,IF($C26="Yes",VLOOKUP($A26,Questions!$A$2:$X$333,17,0)&amp;"",IF($C26="No",VLOOKUP($A26,Questions!$A$2:$X$333,16,0)&amp;"",VLOOKUP($A26,Questions!$A$2:$X$333,15,0)&amp;"")))</f>
        <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ht="38.25" customHeight="1">
      <c r="A27" s="34" t="s">
        <v>145</v>
      </c>
      <c r="B27" s="43" t="str">
        <f>VLOOKUP($A27,Questions!$A$2:$X$333,2,0)</f>
        <v>Are you storing any passwords in plaintext?*</v>
      </c>
      <c r="C27" s="44" t="s">
        <v>39</v>
      </c>
      <c r="D27" s="45" t="s">
        <v>146</v>
      </c>
      <c r="E27" s="46" t="str">
        <f>IF($C$18="No",'Auto Responses'!$A$3,IF($C27="Yes",VLOOKUP($A27,Questions!$A$2:$X$333,17,0)&amp;"",IF($C27="No",VLOOKUP($A27,Questions!$A$2:$X$333,16,0)&amp;"",VLOOKUP($A27,Questions!$A$2:$X$333,15,0)&amp;"")))</f>
        <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ht="69.75" customHeight="1">
      <c r="A28" s="34" t="s">
        <v>147</v>
      </c>
      <c r="B28" s="43" t="str">
        <f>VLOOKUP($A28,Questions!$A$2:$X$333,2,0)</f>
        <v>Are audit logs available that include AT LEAST all of the following: login, logout, actions performed, and source IP address?*</v>
      </c>
      <c r="C28" s="44" t="s">
        <v>26</v>
      </c>
      <c r="D28" s="45" t="s">
        <v>148</v>
      </c>
      <c r="E28" s="46" t="str">
        <f>IF($C$18="No",'Auto Responses'!$A$3,IF($C28="Yes",VLOOKUP($A28,Questions!$A$2:$X$333,17,0)&amp;"",IF($C28="No",VLOOKUP($A28,Questions!$A$2:$X$333,16,0)&amp;"",VLOOKUP($A28,Questions!$A$2:$X$333,15,0)&amp;"")))</f>
        <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ht="104.25" customHeight="1">
      <c r="A29" s="34" t="s">
        <v>149</v>
      </c>
      <c r="B29" s="43" t="str">
        <f>VLOOKUP($A29,Questions!$A$2:$X$333,2,0)</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29" s="82"/>
      <c r="D29" s="45" t="s">
        <v>150</v>
      </c>
      <c r="E29" s="46" t="str">
        <f>IF($C$18="No",'Auto Responses'!$A$3,IF($C29="Yes",VLOOKUP($A29,Questions!$A$2:$X$333,17,0)&amp;"",IF($C29="No",VLOOKUP($A29,Questions!$A$2:$X$333,16,0)&amp;"",VLOOKUP($A29,Questions!$A$2:$X$333,15,0)&amp;"")))</f>
        <v>Ensure that all elements of AAAI-10 are clearly stated in your response.</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ht="48.0" customHeight="1">
      <c r="A30" s="34" t="s">
        <v>151</v>
      </c>
      <c r="B30" s="43" t="str">
        <f>VLOOKUP($A30,Questions!$A$2:$X$333,2,0)</f>
        <v>Can you provide the institution documentation regarding the retention period for those logs, how logs are protected, and whether they are accessible to the customer (and if so, how)?*</v>
      </c>
      <c r="C30" s="44" t="s">
        <v>26</v>
      </c>
      <c r="D30" s="45" t="s">
        <v>152</v>
      </c>
      <c r="E30" s="46" t="str">
        <f>IF($C$18="No",'Auto Responses'!$A$3,IF($C30="Yes",VLOOKUP($A30,Questions!$A$2:$X$333,17,0)&amp;"",IF($C30="No",VLOOKUP($A30,Questions!$A$2:$X$333,16,0)&amp;"",VLOOKUP($A30,Questions!$A$2:$X$333,15,0)&amp;"")))</f>
        <v>Ensure that all elements of AAAI-11 are clearly stated in your response.</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ht="55.5" customHeight="1">
      <c r="A31" s="34" t="s">
        <v>153</v>
      </c>
      <c r="B31" s="43" t="str">
        <f>VLOOKUP($A31,Questions!$A$2:$X$333,2,0)</f>
        <v>For customers not using SSO, does your application support integration with other authentication and authorization systems?</v>
      </c>
      <c r="C31" s="44" t="s">
        <v>26</v>
      </c>
      <c r="D31" s="45" t="s">
        <v>154</v>
      </c>
      <c r="E31" s="46" t="str">
        <f>IF($C$18="No",'Auto Responses'!$A$3,IF($C31="Yes",VLOOKUP($A31,Questions!$A$2:$X$333,17,0)&amp;"",IF($C31="No",VLOOKUP($A31,Questions!$A$2:$X$333,16,0)&amp;"",VLOOKUP($A31,Questions!$A$2:$X$333,15,0)&amp;"")))</f>
        <v>List which systems and versions supported (such as Active Directory, Kerberos, or other LDAP compatible directory) in Additional Info.</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ht="51.75" customHeight="1">
      <c r="A32" s="34" t="s">
        <v>155</v>
      </c>
      <c r="B32" s="43" t="str">
        <f>VLOOKUP($A32,Questions!$A$2:$X$333,2,0)</f>
        <v>Do you allow the customer to specify attribute mappings for any needed information beyond a user identifier? (e.g., Reference eduPerson, ePPA/ePPN/ePE)</v>
      </c>
      <c r="C32" s="44" t="s">
        <v>39</v>
      </c>
      <c r="D32" s="45" t="s">
        <v>156</v>
      </c>
      <c r="E32" s="46" t="str">
        <f>IF($C$18="No",'Auto Responses'!$A$3,IF($C32="Yes",VLOOKUP($A32,Questions!$A$2:$X$333,17,0)&amp;"",IF($C32="No",VLOOKUP($A32,Questions!$A$2:$X$333,16,0)&amp;"",VLOOKUP($A32,Questions!$A$2:$X$333,15,0)&amp;"")))</f>
        <v>Describe plans to allow customers to specify attribute mappings.</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ht="60.0" customHeight="1">
      <c r="A33" s="34" t="s">
        <v>157</v>
      </c>
      <c r="B33" s="43" t="str">
        <f>VLOOKUP($A33,Questions!$A$2:$X$333,2,0)</f>
        <v>For customers not using SSO, does your application support directory integration for user accounts?</v>
      </c>
      <c r="C33" s="44" t="s">
        <v>26</v>
      </c>
      <c r="D33" s="45" t="s">
        <v>158</v>
      </c>
      <c r="E33" s="46" t="str">
        <f>IF($C$18="No",'Auto Responses'!$A$3,IF($C33="Yes",VLOOKUP($A33,Questions!$A$2:$X$333,17,0)&amp;"",IF($C33="No",VLOOKUP($A33,Questions!$A$2:$X$333,16,0)&amp;"",VLOOKUP($A33,Questions!$A$2:$X$333,15,0)&amp;"")))</f>
        <v>Describe all authentication services supported by the system.</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ht="75.0" customHeight="1">
      <c r="A34" s="34" t="s">
        <v>159</v>
      </c>
      <c r="B34" s="43" t="str">
        <f>VLOOKUP($A34,Questions!$A$2:$X$333,2,0)</f>
        <v>Does your solution support any of the following web SSO standards: SAML2 (with redirect flow), OIDC, CAS, or other?</v>
      </c>
      <c r="C34" s="44" t="s">
        <v>26</v>
      </c>
      <c r="D34" s="45" t="s">
        <v>160</v>
      </c>
      <c r="E34" s="46" t="str">
        <f>IF($C$18="No",'Auto Responses'!$A$3,IF($C34="Yes",VLOOKUP($A34,Questions!$A$2:$X$333,17,0)&amp;"",IF($C34="No",VLOOKUP($A34,Questions!$A$2:$X$333,16,0)&amp;"",VLOOKUP($A34,Questions!$A$2:$X$333,15,0)&amp;"")))</f>
        <v>State the web SSO standards supported by your solution and provide additional details about your support, including framework(s) in use, how information is exchanged securely, etc.</v>
      </c>
      <c r="F34" s="47" t="str">
        <f>VLOOKUP($A34,'Institution Evaluation'!$A$56:$F$346,6,0)&amp;""</f>
        <v/>
      </c>
      <c r="G34" s="2"/>
      <c r="H34" s="2"/>
      <c r="I34" s="6"/>
      <c r="J34" s="6"/>
      <c r="K34" s="2"/>
      <c r="L34" s="2"/>
      <c r="M34" s="2"/>
      <c r="N34" s="2"/>
      <c r="O34" s="2"/>
      <c r="P34" s="2"/>
      <c r="Q34" s="2"/>
      <c r="R34" s="2"/>
      <c r="S34" s="2"/>
      <c r="T34" s="2"/>
      <c r="U34" s="2"/>
      <c r="V34" s="2"/>
      <c r="W34" s="2"/>
      <c r="X34" s="2"/>
      <c r="Y34" s="2"/>
      <c r="Z34" s="2"/>
    </row>
    <row r="35" ht="70.5" customHeight="1">
      <c r="A35" s="34" t="s">
        <v>161</v>
      </c>
      <c r="B35" s="43" t="str">
        <f>VLOOKUP($A35,Questions!$A$2:$X$333,2,0)</f>
        <v>Do you support differentiation between email address and user identifier?</v>
      </c>
      <c r="C35" s="44" t="s">
        <v>26</v>
      </c>
      <c r="D35" s="45" t="s">
        <v>162</v>
      </c>
      <c r="E35" s="46" t="str">
        <f>IF($C$18="No",'Auto Responses'!$A$3,IF($C35="Yes",VLOOKUP($A35,Questions!$A$2:$X$333,17,0)&amp;"",IF($C35="No",VLOOKUP($A35,Questions!$A$2:$X$333,16,0)&amp;"",VLOOKUP($A35,Questions!$A$2:$X$333,15,0)&amp;"")))</f>
        <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ht="57.75" customHeight="1">
      <c r="A36" s="34" t="s">
        <v>163</v>
      </c>
      <c r="B36" s="43" t="str">
        <f>VLOOKUP($A36,Questions!$A$2:$X$333,2,0)</f>
        <v>For customers not using SSO, does your application and/or user frontend/portal support multifactor authentication (e.g., Duo, Google Authenticator, OTP, etc.)?</v>
      </c>
      <c r="C36" s="44" t="s">
        <v>39</v>
      </c>
      <c r="D36" s="45" t="s">
        <v>164</v>
      </c>
      <c r="E36" s="46" t="str">
        <f>IF($C$18="No",'Auto Responses'!$A$3,IF($C$20="No",'Auto Responses'!$A$28,IF($C36="Yes",VLOOKUP($A36,Questions!$A$2:$X$333,17,0)&amp;"",IF($C36="No",VLOOKUP($A36,Questions!$A$2:$X$333,16,0)&amp;"",VLOOKUP($A36,Questions!$A$2:$X$333,15,0)&amp;""))))</f>
        <v>Describe any plans to support multifactor authentication in your application.</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ht="99.0" customHeight="1">
      <c r="A37" s="34" t="s">
        <v>165</v>
      </c>
      <c r="B37" s="43" t="str">
        <f>VLOOKUP($A37,Questions!$A$2:$X$333,2,0)</f>
        <v>Does your application automatically lock the session or log out an account after a period of inactivity?</v>
      </c>
      <c r="C37" s="44" t="s">
        <v>26</v>
      </c>
      <c r="D37" s="45" t="s">
        <v>166</v>
      </c>
      <c r="E37" s="46" t="str">
        <f>IF($C$18="No",'Auto Responses'!$A$3,IF($C37="Yes",VLOOKUP($A37,Questions!$A$2:$X$333,17,0)&amp;"",IF($C37="No",VLOOKUP($A37,Questions!$A$2:$X$333,16,0)&amp;"",VLOOKUP($A37,Questions!$A$2:$X$333,15,0)&amp;"")))</f>
        <v>Describe the default behavior of this capability.</v>
      </c>
      <c r="F37" s="47" t="str">
        <f>VLOOKUP($A37,'Institution Evaluation'!$A$56:$F$346,6,0)&amp;""</f>
        <v/>
      </c>
      <c r="G37" s="51" t="s">
        <v>35</v>
      </c>
      <c r="H37" s="2"/>
      <c r="I37" s="6"/>
      <c r="J37" s="6"/>
      <c r="K37" s="2"/>
      <c r="L37" s="2"/>
      <c r="M37" s="2"/>
      <c r="N37" s="2"/>
      <c r="O37" s="2"/>
      <c r="P37" s="2"/>
      <c r="Q37" s="2"/>
      <c r="R37" s="2"/>
      <c r="S37" s="2"/>
      <c r="T37" s="2"/>
      <c r="U37" s="2"/>
      <c r="V37" s="2"/>
      <c r="W37" s="2"/>
      <c r="X37" s="2"/>
      <c r="Y37" s="2"/>
      <c r="Z37" s="2"/>
    </row>
    <row r="38" ht="36.75" customHeight="1">
      <c r="A38" s="18" t="str">
        <f>VLOOKUP(LEFT($A39,4),'Auto Responses'!$N$4:$O$38,2,0)&amp;""</f>
        <v> Data</v>
      </c>
      <c r="B38" s="40"/>
      <c r="C38" s="19" t="s">
        <v>21</v>
      </c>
      <c r="D38" s="19" t="s">
        <v>22</v>
      </c>
      <c r="E38" s="41" t="s">
        <v>23</v>
      </c>
      <c r="F38" s="52" t="s">
        <v>24</v>
      </c>
      <c r="G38" s="2"/>
      <c r="H38" s="2"/>
      <c r="I38" s="6"/>
      <c r="J38" s="6"/>
      <c r="K38" s="2"/>
      <c r="L38" s="2"/>
      <c r="M38" s="2"/>
      <c r="N38" s="2"/>
      <c r="O38" s="2"/>
      <c r="P38" s="2"/>
      <c r="Q38" s="2"/>
      <c r="R38" s="2"/>
      <c r="S38" s="2"/>
      <c r="T38" s="2"/>
      <c r="U38" s="2"/>
      <c r="V38" s="2"/>
      <c r="W38" s="2"/>
      <c r="X38" s="2"/>
      <c r="Y38" s="2"/>
      <c r="Z38" s="2"/>
    </row>
    <row r="39" ht="72.0" customHeight="1">
      <c r="A39" s="34" t="s">
        <v>167</v>
      </c>
      <c r="B39" s="43" t="str">
        <f>VLOOKUP($A39,Questions!$A$2:$X$333,2,0)</f>
        <v>Will the institution's data be stored on any devices (database servers, file servers, SAN, NAS, etc.) configured with non-RFC 1918/4193 (i.e., publicly routable) IP addresses?*</v>
      </c>
      <c r="C39" s="44" t="s">
        <v>39</v>
      </c>
      <c r="D39" s="45" t="s">
        <v>168</v>
      </c>
      <c r="E39" s="46" t="str">
        <f>IF($C$18="No",'Auto Responses'!$A$3,IF($C39="Yes",VLOOKUP($A39,Questions!$A$2:$X$333,17,0)&amp;"",IF($C39="No",VLOOKUP($A39,Questions!$A$2:$X$333,16,0)&amp;"",VLOOKUP($A39,Questions!$A$2:$X$333,15,0)&amp;"")))</f>
        <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ht="61.5" customHeight="1">
      <c r="A40" s="34" t="s">
        <v>169</v>
      </c>
      <c r="B40" s="43" t="str">
        <f>VLOOKUP($A40,Questions!$A$2:$X$333,2,0)</f>
        <v>Is the transport of sensitive data encrypted using security protocols/algorithms (e.g., system-to-client)?*</v>
      </c>
      <c r="C40" s="44" t="s">
        <v>26</v>
      </c>
      <c r="D40" s="45" t="s">
        <v>170</v>
      </c>
      <c r="E40" s="46" t="str">
        <f>IF($C$18="No",'Auto Responses'!$A$3,IF($C40="Yes",VLOOKUP($A40,Questions!$A$2:$X$333,17,0)&amp;"",IF($C40="No",VLOOKUP($A40,Questions!$A$2:$X$333,16,0)&amp;"",VLOOKUP($A40,Questions!$A$2:$X$333,15,0)&amp;"")))</f>
        <v>Summarize your transport encryption strategy.</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ht="52.5" customHeight="1">
      <c r="A41" s="34" t="s">
        <v>171</v>
      </c>
      <c r="B41" s="43" t="str">
        <f>VLOOKUP($A41,Questions!$A$2:$X$333,2,0)</f>
        <v>Is the storage of sensitive data encrypted using security protocols/algorithms (e.g., disk encryption, at-rest, files, and within a running database)?*</v>
      </c>
      <c r="C41" s="44" t="s">
        <v>26</v>
      </c>
      <c r="D41" s="45" t="s">
        <v>172</v>
      </c>
      <c r="E41" s="46" t="str">
        <f>IF($C$18="No",'Auto Responses'!$A$3,IF($C41="Yes",VLOOKUP($A41,Questions!$A$2:$X$333,17,0)&amp;"",IF($C41="No",VLOOKUP($A41,Questions!$A$2:$X$333,16,0)&amp;"",VLOOKUP($A41,Questions!$A$2:$X$333,15,0)&amp;"")))</f>
        <v>Summarize your data encryption strategy and state what encryption options are available.</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ht="51.75" customHeight="1">
      <c r="A42" s="34" t="s">
        <v>173</v>
      </c>
      <c r="B42" s="43" t="str">
        <f>VLOOKUP($A42,Questions!$A$2:$X$333,2,0)</f>
        <v>Do all cryptographic modules in use in your solution conform to the Federal Information Processing Standards (FIPS PUB 140-2 or 140-3)?*</v>
      </c>
      <c r="C42" s="44" t="s">
        <v>26</v>
      </c>
      <c r="D42" s="45" t="s">
        <v>174</v>
      </c>
      <c r="E42" s="46" t="str">
        <f>IF($C$18="No",'Auto Responses'!$A$3,IF($C42="Yes",VLOOKUP($A42,Questions!$A$2:$X$333,17,0)&amp;"",IF($C42="No",VLOOKUP($A42,Questions!$A$2:$X$333,16,0)&amp;"",VLOOKUP($A42,Questions!$A$2:$X$333,15,0)&amp;"")))</f>
        <v>Provide reference to FIPS 140-3 validation certificates.</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ht="38.25" customHeight="1">
      <c r="A43" s="34" t="s">
        <v>175</v>
      </c>
      <c r="B43" s="43" t="str">
        <f>VLOOKUP($A43,Questions!$A$2:$X$333,2,0)</f>
        <v>Will the institution's data be available within the system for a period of time at the completion of this contract?*</v>
      </c>
      <c r="C43" s="44" t="s">
        <v>26</v>
      </c>
      <c r="D43" s="76" t="s">
        <v>176</v>
      </c>
      <c r="E43" s="46" t="str">
        <f>IF($C$18="No",'Auto Responses'!$A$3,IF($C43="Yes",VLOOKUP($A43,Questions!$A$2:$X$333,17,0)&amp;"",IF($C43="No",VLOOKUP($A43,Questions!$A$2:$X$333,16,0)&amp;"",VLOOKUP($A43,Questions!$A$2:$X$333,15,0)&amp;"")))</f>
        <v>State the length of time that the institution's data will be available in the system at the completion of the contract.</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ht="38.25" customHeight="1">
      <c r="A44" s="34" t="s">
        <v>177</v>
      </c>
      <c r="B44" s="43" t="str">
        <f>VLOOKUP($A44,Questions!$A$2:$X$333,2,0)</f>
        <v>Are ownership rights to all data, inputs, outputs, and metadata retained even through a provider acquisition or bankruptcy event?*</v>
      </c>
      <c r="C44" s="44" t="s">
        <v>26</v>
      </c>
      <c r="D44" s="45" t="s">
        <v>178</v>
      </c>
      <c r="E44" s="46" t="str">
        <f>IF($C$18="No",'Auto Responses'!$A$3,IF($C44="Yes",VLOOKUP($A44,Questions!$A$2:$X$333,17,0)&amp;"",IF($C44="No",VLOOKUP($A44,Questions!$A$2:$X$333,16,0)&amp;"",VLOOKUP($A44,Questions!$A$2:$X$333,15,0)&amp;"")))</f>
        <v>Provide references, as needed.</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ht="38.25" customHeight="1">
      <c r="A45" s="34" t="s">
        <v>179</v>
      </c>
      <c r="B45" s="43" t="str">
        <f>VLOOKUP($A45,Questions!$A$2:$X$333,2,0)</f>
        <v>Do backups containing the institution's data ever leave the institution's data zone either physically or via network routing?*</v>
      </c>
      <c r="C45" s="44" t="s">
        <v>39</v>
      </c>
      <c r="D45" s="45" t="s">
        <v>180</v>
      </c>
      <c r="E45" s="46" t="str">
        <f>IF($C$18="No",'Auto Responses'!$A$3,IF($C45="Yes",VLOOKUP($A45,Questions!$A$2:$X$333,17,0)&amp;"",IF($C45="No",VLOOKUP($A45,Questions!$A$2:$X$333,16,0)&amp;"",VLOOKUP($A45,Questions!$A$2:$X$333,15,0)&amp;"")))</f>
        <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ht="38.25" customHeight="1">
      <c r="A46" s="34" t="s">
        <v>181</v>
      </c>
      <c r="B46" s="43" t="str">
        <f>VLOOKUP($A46,Questions!$A$2:$X$333,2,0)</f>
        <v>Is media used for long-term retention of business data and archival purposes stored in a secure, environmentally protected area?*</v>
      </c>
      <c r="C46" s="44" t="s">
        <v>26</v>
      </c>
      <c r="D46" s="45" t="s">
        <v>182</v>
      </c>
      <c r="E46" s="46" t="str">
        <f>IF($C$18="No",'Auto Responses'!$A$3,IF($C46="Yes",VLOOKUP($A46,Questions!$A$2:$X$333,17,0)&amp;"",IF($C46="No",VLOOKUP($A46,Questions!$A$2:$X$333,16,0)&amp;"",VLOOKUP($A46,Questions!$A$2:$X$333,15,0)&amp;"")))</f>
        <v>Provide a general summary of your archival environment.</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ht="48.0" customHeight="1">
      <c r="A47" s="34" t="s">
        <v>183</v>
      </c>
      <c r="B47" s="43" t="str">
        <f>VLOOKUP($A47,Questions!$A$2:$X$333,2,0)</f>
        <v>At the completion of this contract, will data be returned to the institution and/or deleted from all your systems and archives?</v>
      </c>
      <c r="C47" s="44" t="s">
        <v>26</v>
      </c>
      <c r="D47" s="45" t="s">
        <v>184</v>
      </c>
      <c r="E47" s="46" t="str">
        <f>IF($C$18="No",'Auto Responses'!$A$3,IF($C47="Yes",VLOOKUP($A47,Questions!$A$2:$X$333,17,0)&amp;"",IF($C47="No",VLOOKUP($A47,Questions!$A$2:$X$333,16,0)&amp;"",VLOOKUP($A47,Questions!$A$2:$X$333,15,0)&amp;"")))</f>
        <v>State the length of time that the institution's data will be available in the system at the completion of the contract.</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ht="38.25" customHeight="1">
      <c r="A48" s="34" t="s">
        <v>185</v>
      </c>
      <c r="B48" s="43" t="str">
        <f>VLOOKUP($A48,Questions!$A$2:$X$333,2,0)</f>
        <v>Can the institution extract a full or partial backup of data?</v>
      </c>
      <c r="C48" s="44" t="s">
        <v>26</v>
      </c>
      <c r="D48" s="45" t="s">
        <v>186</v>
      </c>
      <c r="E48" s="46" t="str">
        <f>IF($C$18="No",'Auto Responses'!$A$3,IF($C48="Yes",VLOOKUP($A48,Questions!$A$2:$X$333,17,0)&amp;"",IF($C48="No",VLOOKUP($A48,Questions!$A$2:$X$333,16,0)&amp;"",VLOOKUP($A48,Questions!$A$2:$X$333,15,0)&amp;"")))</f>
        <v>Provide a general summary of how full and partial backups of data can be extracted.</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ht="54.0" customHeight="1">
      <c r="A49" s="34" t="s">
        <v>187</v>
      </c>
      <c r="B49" s="43" t="str">
        <f>VLOOKUP($A49,Questions!$A$2:$X$333,2,0)</f>
        <v>Do current backups include all operating system software, utilities, security software, application software, and data files necessary for recovery?</v>
      </c>
      <c r="C49" s="44" t="s">
        <v>26</v>
      </c>
      <c r="D49" s="45" t="s">
        <v>188</v>
      </c>
      <c r="E49" s="46" t="str">
        <f>IF($C$18="No",'Auto Responses'!$A$3,IF($C49="Yes",VLOOKUP($A49,Questions!$A$2:$X$333,17,0)&amp;"",IF($C49="No",VLOOKUP($A49,Questions!$A$2:$X$333,16,0)&amp;"",VLOOKUP($A49,Questions!$A$2:$X$333,15,0)&amp;"")))</f>
        <v>Decribe your overall strategy to accomplish these elements.</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ht="53.25" customHeight="1">
      <c r="A50" s="34" t="s">
        <v>189</v>
      </c>
      <c r="B50" s="43" t="str">
        <f>VLOOKUP($A50,Questions!$A$2:$X$333,2,0)</f>
        <v>Are you performing off-site backups (i.e., digitally moved off site)?</v>
      </c>
      <c r="C50" s="44" t="s">
        <v>26</v>
      </c>
      <c r="D50" s="45" t="s">
        <v>190</v>
      </c>
      <c r="E50" s="46" t="str">
        <f>IF($C$18="No",'Auto Responses'!$A$3,IF($C50="Yes",VLOOKUP($A50,Questions!$A$2:$X$333,17,0)&amp;"",IF($C50="No",VLOOKUP($A50,Questions!$A$2:$X$333,16,0)&amp;"",VLOOKUP($A50,Questions!$A$2:$X$333,15,0)&amp;"")))</f>
        <v>Summarize your off-site backup strategy.</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ht="51.75" customHeight="1">
      <c r="A51" s="34" t="s">
        <v>191</v>
      </c>
      <c r="B51" s="43" t="str">
        <f>VLOOKUP($A51,Questions!$A$2:$X$333,2,0)</f>
        <v>Are physical backups taken off-site (i.e., physically moved off site)?</v>
      </c>
      <c r="C51" s="44" t="s">
        <v>26</v>
      </c>
      <c r="D51" s="45" t="s">
        <v>192</v>
      </c>
      <c r="E51" s="46" t="str">
        <f>IF($C$18="No",'Auto Responses'!$A$3,IF($C51="Yes",VLOOKUP($A51,Questions!$A$2:$X$333,17,0)&amp;"",IF($C51="No",VLOOKUP($A51,Questions!$A$2:$X$333,16,0)&amp;"",VLOOKUP($A51,Questions!$A$2:$X$333,15,0)&amp;"")))</f>
        <v>Provide the distance (in miles) between the primary and off-site locations.</v>
      </c>
      <c r="F51" s="47" t="str">
        <f>VLOOKUP($A51,'Institution Evaluation'!$A$56:$F$346,6,0)&amp;""</f>
        <v/>
      </c>
      <c r="G51" s="2"/>
      <c r="H51" s="2"/>
      <c r="I51" s="6"/>
      <c r="J51" s="6"/>
      <c r="K51" s="2"/>
      <c r="L51" s="2"/>
      <c r="M51" s="2"/>
      <c r="N51" s="2"/>
      <c r="O51" s="2"/>
      <c r="P51" s="2"/>
      <c r="Q51" s="2"/>
      <c r="R51" s="2"/>
      <c r="S51" s="2"/>
      <c r="T51" s="2"/>
      <c r="U51" s="2"/>
      <c r="V51" s="2"/>
      <c r="W51" s="2"/>
      <c r="X51" s="2"/>
      <c r="Y51" s="2"/>
      <c r="Z51" s="2"/>
    </row>
    <row r="52" ht="75.75" customHeight="1">
      <c r="A52" s="34" t="s">
        <v>193</v>
      </c>
      <c r="B52" s="43" t="str">
        <f>VLOOKUP($A52,Questions!$A$2:$X$333,2,0)</f>
        <v>Are data backups encrypted?</v>
      </c>
      <c r="C52" s="44" t="s">
        <v>26</v>
      </c>
      <c r="D52" s="45" t="s">
        <v>194</v>
      </c>
      <c r="E52" s="46" t="str">
        <f>IF($C$18="No",'Auto Responses'!$A$3,IF($C52="Yes",VLOOKUP($A52,Questions!$A$2:$X$333,17,0)&amp;"",IF($C52="No",VLOOKUP($A52,Questions!$A$2:$X$333,16,0)&amp;"",VLOOKUP($A52,Questions!$A$2:$X$333,15,0)&amp;"")))</f>
        <v>Summarize the encryption algorithm/strategy you are using to secure backups.</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ht="66.0" customHeight="1">
      <c r="A53" s="34" t="s">
        <v>195</v>
      </c>
      <c r="B53" s="43" t="str">
        <f>VLOOKUP($A53,Questions!$A$2:$X$333,2,0)</f>
        <v>Do you have a media handling process that is documented and currently implemented that meets established business needs and regulatory requirements, including end-of-life, repurposing, and data-sanitization procedures?</v>
      </c>
      <c r="C53" s="44" t="s">
        <v>26</v>
      </c>
      <c r="D53" s="45" t="s">
        <v>196</v>
      </c>
      <c r="E53" s="46" t="str">
        <f>IF($C$18="No",'Auto Responses'!$A$3,IF($C53="Yes",VLOOKUP($A53,Questions!$A$2:$X$333,17,0)&amp;"",IF($C53="No",VLOOKUP($A53,Questions!$A$2:$X$333,16,0)&amp;"",VLOOKUP($A53,Questions!$A$2:$X$333,15,0)&amp;"")))</f>
        <v>Provide documented details of this process (link or attached).</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ht="44.25" customHeight="1">
      <c r="A54" s="34" t="s">
        <v>197</v>
      </c>
      <c r="B54" s="43" t="str">
        <f>VLOOKUP($A54,Questions!$A$2:$X$333,2,0)</f>
        <v>Does the process described in DATA-15 adhere to DoD 5220.22-M and/or NIST SP 800-88 standards?</v>
      </c>
      <c r="C54" s="44" t="s">
        <v>39</v>
      </c>
      <c r="D54" s="45"/>
      <c r="E54" s="46" t="str">
        <f>IF($C$18="No",'Auto Responses'!$A$3,IF($C54="Yes",VLOOKUP($A54,Questions!$A$2:$X$333,17,0)&amp;"",IF($C54="No",VLOOKUP($A54,Questions!$A$2:$X$333,16,0)&amp;"",VLOOKUP($A54,Questions!$A$2:$X$333,15,0)&amp;"")))</f>
        <v>State plans to adhere to DoD 5220.22-M and/or NIST SP 800-88 standards.</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ht="46.5" customHeight="1">
      <c r="A55" s="34" t="s">
        <v>198</v>
      </c>
      <c r="B55" s="43" t="str">
        <f>VLOOKUP($A55,Questions!$A$2:$X$333,2,0)</f>
        <v>Does your staff (or third party) have access to institutional data (e.g., financial, PHI, or other sensitive information) through any means?</v>
      </c>
      <c r="C55" s="44" t="s">
        <v>39</v>
      </c>
      <c r="D55" s="45"/>
      <c r="E55" s="46" t="str">
        <f>IF($C$18="No",'Auto Responses'!$A$3,IF($C55="Yes",VLOOKUP($A55,Questions!$A$2:$X$333,17,0)&amp;"",IF($C55="No",VLOOKUP($A55,Questions!$A$2:$X$333,16,0)&amp;"",VLOOKUP($A55,Questions!$A$2:$X$333,15,0)&amp;"")))</f>
        <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ht="67.5" customHeight="1">
      <c r="A56" s="34" t="s">
        <v>199</v>
      </c>
      <c r="B56" s="43" t="str">
        <f>VLOOKUP($A56,Questions!$A$2:$X$333,2,0)</f>
        <v>Do you have a documented and currently implemented strategy for securing employee workstations when they work remotely (i.e., not in a trusted computing environment)?</v>
      </c>
      <c r="C56" s="44" t="s">
        <v>26</v>
      </c>
      <c r="D56" s="45" t="s">
        <v>200</v>
      </c>
      <c r="E56" s="46" t="str">
        <f>IF($C$18="No",'Auto Responses'!$A$3,IF($C56="Yes",VLOOKUP($A56,Questions!$A$2:$X$333,17,0)&amp;"",IF($C56="No",VLOOKUP($A56,Questions!$A$2:$X$333,16,0)&amp;"",VLOOKUP($A56,Questions!$A$2:$X$333,15,0)&amp;"")))</f>
        <v>Provide a detailed summary outlining the security controls implemented to protect the institution's data.</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ht="68.25" customHeight="1">
      <c r="A57" s="34" t="s">
        <v>201</v>
      </c>
      <c r="B57" s="43" t="str">
        <f>VLOOKUP($A57,Questions!$A$2:$X$333,2,0)</f>
        <v>Does the environment provide for dedicated single-tenant capabilities? If not, describe how your solution or environment separates data from different customers (e.g., logically, physically, single tenancy, multi-tenancy).</v>
      </c>
      <c r="C57" s="44" t="s">
        <v>39</v>
      </c>
      <c r="D57" s="45" t="s">
        <v>202</v>
      </c>
      <c r="E57" s="46" t="str">
        <f>IF($C$18="No",'Auto Responses'!$A$3,IF($C57="Yes",VLOOKUP($A57,Questions!$A$2:$X$333,17,0)&amp;"",IF($C57="No",VLOOKUP($A57,Questions!$A$2:$X$333,16,0)&amp;"",VLOOKUP($A57,Questions!$A$2:$X$333,15,0)&amp;"")))</f>
        <v>Describe your plan to separate institution data from that of other customers.</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ht="55.5" customHeight="1">
      <c r="A58" s="34" t="s">
        <v>203</v>
      </c>
      <c r="B58" s="43" t="str">
        <f>VLOOKUP($A58,Questions!$A$2:$X$333,2,0)</f>
        <v>Are ownership rights to all data, inputs, outputs, and metadata retained by the institution?</v>
      </c>
      <c r="C58" s="44" t="s">
        <v>26</v>
      </c>
      <c r="D58" s="76" t="s">
        <v>204</v>
      </c>
      <c r="E58" s="46" t="str">
        <f>IF($C$18="No",'Auto Responses'!$A$3,IF($C58="Yes",VLOOKUP($A58,Questions!$A$2:$X$333,17,0)&amp;"",IF($C58="No",VLOOKUP($A58,Questions!$A$2:$X$333,16,0)&amp;"",VLOOKUP($A58,Questions!$A$2:$X$333,15,0)&amp;"")))</f>
        <v>Provide reference to your data ownership documention.</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ht="45.75" customHeight="1">
      <c r="A59" s="34" t="s">
        <v>205</v>
      </c>
      <c r="B59" s="43" t="str">
        <f>VLOOKUP($A59,Questions!$A$2:$X$333,2,0)</f>
        <v>In the event of imminent bankruptcy, closing of business, or retirement of service, will you provide 90 days for customers to get their data out of the system and migrate applications?</v>
      </c>
      <c r="C59" s="44" t="s">
        <v>26</v>
      </c>
      <c r="D59" s="76" t="s">
        <v>206</v>
      </c>
      <c r="E59" s="46" t="str">
        <f>IF($C$18="No",'Auto Responses'!$A$3,IF($C59="Yes",VLOOKUP($A59,Questions!$A$2:$X$333,17,0)&amp;"",IF($C59="No",VLOOKUP($A59,Questions!$A$2:$X$333,16,0)&amp;"",VLOOKUP($A59,Questions!$A$2:$X$333,15,0)&amp;"")))</f>
        <v>State how the institution will be notified of imminent termination.</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ht="54.0" customHeight="1">
      <c r="A60" s="34" t="s">
        <v>207</v>
      </c>
      <c r="B60" s="43" t="str">
        <f>VLOOKUP($A60,Questions!$A$2:$X$333,2,0)</f>
        <v>Are involatile backup copies made according to predefined schedules and securely stored and protected?</v>
      </c>
      <c r="C60" s="44" t="s">
        <v>26</v>
      </c>
      <c r="D60" s="45" t="s">
        <v>208</v>
      </c>
      <c r="E60" s="46" t="str">
        <f>IF($C$18="No",'Auto Responses'!$A$3,IF($C60="Yes",VLOOKUP($A60,Questions!$A$2:$X$333,17,0)&amp;"",IF($C60="No",VLOOKUP($A60,Questions!$A$2:$X$333,16,0)&amp;"",VLOOKUP($A60,Questions!$A$2:$X$333,15,0)&amp;"")))</f>
        <v>If your strategy uses different processes for services and data, ensure that all strategies are clearly stated and supported.</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ht="76.5" customHeight="1">
      <c r="A61" s="34" t="s">
        <v>209</v>
      </c>
      <c r="B61" s="43" t="str">
        <f>VLOOKUP($A61,Questions!$A$2:$X$333,2,0)</f>
        <v>Do you have a cryptographic key management process (generation, exchange, storage, safeguards, use, vetting, and replacement) that is documented and currently implemented, for all system components (e.g., database, system, web, etc.)?</v>
      </c>
      <c r="C61" s="44" t="s">
        <v>26</v>
      </c>
      <c r="D61" s="76" t="s">
        <v>210</v>
      </c>
      <c r="E61" s="46" t="str">
        <f>IF($C$18="No",'Auto Responses'!$A$3,IF($C61="Yes",VLOOKUP($A61,Questions!$A$2:$X$333,17,0)&amp;"",IF($C61="No",VLOOKUP($A61,Questions!$A$2:$X$333,16,0)&amp;"",VLOOKUP($A61,Questions!$A$2:$X$333,15,0)&amp;"")))</f>
        <v>Summarize your cryptographic key management process.</v>
      </c>
      <c r="F61" s="47" t="str">
        <f>VLOOKUP($A61,'Institution Evaluation'!$A$56:$F$346,6,0)&amp;""</f>
        <v/>
      </c>
      <c r="G61" s="51" t="s">
        <v>35</v>
      </c>
      <c r="H61" s="2"/>
      <c r="I61" s="6"/>
      <c r="J61" s="6"/>
      <c r="K61" s="2"/>
      <c r="L61" s="2"/>
      <c r="M61" s="2"/>
      <c r="N61" s="2"/>
      <c r="O61" s="2"/>
      <c r="P61" s="2"/>
      <c r="Q61" s="2"/>
      <c r="R61" s="2"/>
      <c r="S61" s="2"/>
      <c r="T61" s="2"/>
      <c r="U61" s="2"/>
      <c r="V61" s="2"/>
      <c r="W61" s="2"/>
      <c r="X61" s="2"/>
      <c r="Y61" s="2"/>
      <c r="Z61" s="2"/>
    </row>
    <row r="62" ht="36.75" customHeight="1">
      <c r="A62" s="62" t="s">
        <v>47</v>
      </c>
      <c r="B62" s="57"/>
      <c r="C62" s="58"/>
      <c r="D62" s="59"/>
      <c r="E62" s="60"/>
      <c r="F62" s="61"/>
      <c r="G62" s="51"/>
      <c r="H62" s="2"/>
      <c r="I62" s="6"/>
      <c r="J62" s="6"/>
      <c r="K62" s="2"/>
      <c r="L62" s="2"/>
      <c r="M62" s="2"/>
      <c r="N62" s="2"/>
      <c r="O62" s="2"/>
      <c r="P62" s="2"/>
      <c r="Q62" s="2"/>
      <c r="R62" s="2"/>
      <c r="S62" s="2"/>
      <c r="T62" s="2"/>
      <c r="U62" s="2"/>
      <c r="V62" s="2"/>
      <c r="W62" s="2"/>
      <c r="X62" s="2"/>
      <c r="Y62" s="2"/>
      <c r="Z62" s="2"/>
    </row>
    <row r="63" ht="15.0" customHeight="1">
      <c r="A63" s="79"/>
      <c r="B63" s="2"/>
      <c r="C63" s="3"/>
      <c r="D63" s="4"/>
      <c r="E63" s="5"/>
      <c r="F63" s="2"/>
      <c r="G63" s="2"/>
      <c r="H63" s="2"/>
      <c r="I63" s="6"/>
      <c r="J63" s="6"/>
      <c r="K63" s="2"/>
      <c r="L63" s="2"/>
      <c r="M63" s="2"/>
      <c r="N63" s="2"/>
      <c r="O63" s="2"/>
      <c r="P63" s="2"/>
      <c r="Q63" s="2"/>
      <c r="R63" s="2"/>
      <c r="S63" s="2"/>
      <c r="T63" s="2"/>
      <c r="U63" s="2"/>
      <c r="V63" s="2"/>
      <c r="W63" s="2"/>
      <c r="X63" s="2"/>
      <c r="Y63" s="2"/>
      <c r="Z63" s="2"/>
    </row>
    <row r="64" ht="15.0" hidden="1" customHeight="1">
      <c r="B64" s="2"/>
      <c r="C64" s="3"/>
      <c r="D64" s="4"/>
      <c r="E64" s="5"/>
      <c r="F64" s="2"/>
      <c r="G64" s="2"/>
      <c r="H64" s="2"/>
      <c r="I64" s="6"/>
      <c r="J64" s="6"/>
      <c r="K64" s="2"/>
      <c r="L64" s="2"/>
      <c r="M64" s="2"/>
      <c r="N64" s="2"/>
      <c r="O64" s="2"/>
      <c r="P64" s="2"/>
      <c r="Q64" s="2"/>
      <c r="R64" s="2"/>
      <c r="S64" s="2"/>
      <c r="T64" s="2"/>
      <c r="U64" s="2"/>
      <c r="V64" s="2"/>
      <c r="W64" s="2"/>
      <c r="X64" s="2"/>
      <c r="Y64" s="2"/>
      <c r="Z64" s="2"/>
    </row>
    <row r="65" ht="15.0" hidden="1" customHeight="1">
      <c r="A65" s="2"/>
      <c r="B65" s="3"/>
      <c r="C65" s="83"/>
      <c r="D65" s="5"/>
      <c r="E65" s="2"/>
      <c r="F65" s="2"/>
      <c r="G65" s="2"/>
      <c r="H65" s="6"/>
      <c r="I65" s="2"/>
      <c r="J65" s="2"/>
      <c r="K65" s="2"/>
    </row>
    <row r="66" ht="57.0" hidden="1" customHeight="1">
      <c r="A66" s="34" t="str">
        <f t="shared" ref="A66:A72" si="1">#REF!</f>
        <v>#REF!</v>
      </c>
      <c r="B66" s="2"/>
      <c r="C66" s="3"/>
      <c r="D66" s="4"/>
      <c r="E66" s="5"/>
      <c r="F66" s="2"/>
      <c r="G66" s="2"/>
      <c r="H66" s="2"/>
      <c r="I66" s="6"/>
      <c r="J66" s="6"/>
      <c r="K66" s="2"/>
      <c r="L66" s="2"/>
    </row>
    <row r="67" ht="42.75" hidden="1" customHeight="1">
      <c r="A67" s="34" t="str">
        <f t="shared" si="1"/>
        <v>#REF!</v>
      </c>
      <c r="B67" s="2"/>
      <c r="C67" s="3"/>
      <c r="D67" s="4"/>
      <c r="E67" s="5"/>
      <c r="F67" s="2"/>
      <c r="G67" s="2"/>
      <c r="H67" s="2"/>
      <c r="I67" s="6"/>
      <c r="J67" s="6"/>
      <c r="K67" s="2"/>
      <c r="L67" s="2"/>
    </row>
    <row r="68" ht="15.0" hidden="1" customHeight="1">
      <c r="A68" s="34" t="str">
        <f t="shared" si="1"/>
        <v>#REF!</v>
      </c>
      <c r="B68" s="2"/>
      <c r="C68" s="3"/>
      <c r="D68" s="4"/>
      <c r="E68" s="5"/>
      <c r="F68" s="2"/>
      <c r="G68" s="2"/>
      <c r="H68" s="2"/>
      <c r="I68" s="6"/>
      <c r="J68" s="6"/>
      <c r="K68" s="2"/>
      <c r="L68" s="2"/>
    </row>
    <row r="69" ht="15.0" hidden="1" customHeight="1">
      <c r="A69" s="34" t="str">
        <f t="shared" si="1"/>
        <v>#REF!</v>
      </c>
      <c r="B69" s="2"/>
      <c r="C69" s="3"/>
      <c r="D69" s="4"/>
      <c r="E69" s="5"/>
      <c r="F69" s="2"/>
      <c r="G69" s="2"/>
      <c r="H69" s="2"/>
      <c r="I69" s="6"/>
      <c r="J69" s="6"/>
      <c r="K69" s="2"/>
      <c r="L69" s="2"/>
    </row>
    <row r="70" ht="15.0" hidden="1" customHeight="1">
      <c r="A70" s="34" t="str">
        <f t="shared" si="1"/>
        <v>#REF!</v>
      </c>
      <c r="B70" s="2"/>
      <c r="C70" s="3"/>
      <c r="D70" s="4"/>
      <c r="E70" s="5"/>
      <c r="F70" s="2"/>
      <c r="G70" s="2"/>
      <c r="H70" s="2"/>
      <c r="I70" s="6"/>
      <c r="J70" s="6"/>
      <c r="K70" s="2"/>
      <c r="L70" s="2"/>
    </row>
    <row r="71" ht="15.0" hidden="1" customHeight="1">
      <c r="A71" s="34" t="str">
        <f t="shared" si="1"/>
        <v>#REF!</v>
      </c>
      <c r="B71" s="2"/>
      <c r="C71" s="3"/>
      <c r="D71" s="4"/>
      <c r="E71" s="5"/>
      <c r="F71" s="2"/>
      <c r="G71" s="2"/>
      <c r="H71" s="2"/>
      <c r="I71" s="6"/>
      <c r="J71" s="6"/>
      <c r="K71" s="2"/>
      <c r="L71" s="2"/>
    </row>
    <row r="72" ht="15.0" hidden="1" customHeight="1">
      <c r="A72" s="34" t="str">
        <f t="shared" si="1"/>
        <v>#REF!</v>
      </c>
      <c r="B72" s="2"/>
      <c r="C72" s="3"/>
      <c r="D72" s="4"/>
      <c r="E72" s="5"/>
      <c r="F72" s="2"/>
      <c r="G72" s="2"/>
      <c r="H72" s="2"/>
      <c r="I72" s="6"/>
      <c r="J72" s="6"/>
      <c r="K72" s="2"/>
      <c r="L72" s="2"/>
    </row>
    <row r="73" ht="15.0" hidden="1" customHeight="1">
      <c r="B73" s="2"/>
      <c r="C73" s="3"/>
      <c r="D73" s="4"/>
      <c r="E73" s="5"/>
      <c r="F73" s="2"/>
      <c r="G73" s="2"/>
      <c r="H73" s="2"/>
      <c r="I73" s="6"/>
      <c r="J73" s="6"/>
      <c r="K73" s="2"/>
      <c r="L73" s="2"/>
    </row>
    <row r="74" ht="15.0" hidden="1" customHeight="1">
      <c r="B74" s="2"/>
      <c r="C74" s="3"/>
      <c r="D74" s="4"/>
      <c r="E74" s="5"/>
      <c r="F74" s="2"/>
      <c r="G74" s="2"/>
      <c r="H74" s="2"/>
      <c r="I74" s="6"/>
      <c r="J74" s="6"/>
      <c r="K74" s="2"/>
      <c r="L74" s="2"/>
    </row>
    <row r="75" ht="15.0" hidden="1" customHeight="1">
      <c r="B75" s="2"/>
      <c r="C75" s="3"/>
      <c r="D75" s="4"/>
      <c r="E75" s="5"/>
      <c r="F75" s="2"/>
      <c r="G75" s="2"/>
      <c r="H75" s="2"/>
      <c r="I75" s="6"/>
      <c r="J75" s="6"/>
      <c r="K75" s="2"/>
      <c r="L75" s="2"/>
    </row>
    <row r="76" ht="15.0" hidden="1" customHeight="1">
      <c r="B76" s="2"/>
      <c r="C76" s="3"/>
      <c r="D76" s="4"/>
      <c r="E76" s="5"/>
      <c r="F76" s="2"/>
      <c r="G76" s="2"/>
      <c r="H76" s="2"/>
      <c r="I76" s="6"/>
      <c r="J76" s="6"/>
      <c r="K76" s="2"/>
      <c r="L76" s="2"/>
    </row>
    <row r="77" ht="15.0" hidden="1" customHeight="1">
      <c r="B77" s="2"/>
      <c r="C77" s="3"/>
      <c r="D77" s="4"/>
      <c r="E77" s="5"/>
      <c r="F77" s="2"/>
      <c r="G77" s="2"/>
      <c r="H77" s="2"/>
      <c r="I77" s="6"/>
      <c r="J77" s="6"/>
      <c r="K77" s="2"/>
      <c r="L77" s="2"/>
    </row>
    <row r="78" ht="15.0" hidden="1" customHeight="1">
      <c r="B78" s="2"/>
      <c r="C78" s="3"/>
      <c r="D78" s="4"/>
      <c r="E78" s="5"/>
      <c r="F78" s="2"/>
      <c r="G78" s="2"/>
      <c r="H78" s="2"/>
      <c r="I78" s="6"/>
      <c r="J78" s="6"/>
      <c r="K78" s="2"/>
      <c r="L78" s="2"/>
    </row>
    <row r="79" ht="15.0" hidden="1" customHeight="1">
      <c r="B79" s="2"/>
      <c r="C79" s="3"/>
      <c r="D79" s="4"/>
      <c r="E79" s="5"/>
      <c r="F79" s="2"/>
      <c r="G79" s="2"/>
      <c r="H79" s="2"/>
      <c r="I79" s="6"/>
      <c r="J79" s="6"/>
      <c r="K79" s="2"/>
      <c r="L79" s="2"/>
    </row>
    <row r="80" ht="15.0" hidden="1" customHeight="1">
      <c r="B80" s="2"/>
      <c r="C80" s="3"/>
      <c r="D80" s="4"/>
      <c r="E80" s="5"/>
      <c r="F80" s="2"/>
      <c r="G80" s="2"/>
      <c r="H80" s="2"/>
      <c r="I80" s="6"/>
      <c r="J80" s="6"/>
      <c r="K80" s="2"/>
      <c r="L80" s="2"/>
    </row>
    <row r="81" ht="15.0" hidden="1" customHeight="1">
      <c r="B81" s="2"/>
      <c r="C81" s="3"/>
      <c r="D81" s="4"/>
      <c r="E81" s="5"/>
      <c r="F81" s="2"/>
      <c r="G81" s="2"/>
      <c r="H81" s="2"/>
      <c r="I81" s="6"/>
      <c r="J81" s="6"/>
      <c r="K81" s="2"/>
      <c r="L81" s="2"/>
    </row>
    <row r="82" ht="15.0" hidden="1" customHeight="1">
      <c r="B82" s="2"/>
      <c r="C82" s="3"/>
      <c r="D82" s="4"/>
      <c r="E82" s="5"/>
      <c r="F82" s="2"/>
      <c r="G82" s="2"/>
      <c r="H82" s="2"/>
      <c r="I82" s="6"/>
      <c r="J82" s="6"/>
      <c r="K82" s="2"/>
      <c r="L82" s="2"/>
    </row>
    <row r="83" ht="15.0" hidden="1" customHeight="1">
      <c r="B83" s="2"/>
      <c r="C83" s="3"/>
      <c r="D83" s="4"/>
      <c r="E83" s="5"/>
      <c r="F83" s="2"/>
      <c r="G83" s="2"/>
      <c r="H83" s="2"/>
      <c r="I83" s="6"/>
      <c r="J83" s="6"/>
      <c r="K83" s="2"/>
      <c r="L83" s="2"/>
    </row>
    <row r="84" ht="15.0" hidden="1" customHeight="1">
      <c r="B84" s="2"/>
      <c r="C84" s="3"/>
      <c r="D84" s="4"/>
      <c r="E84" s="5"/>
      <c r="F84" s="2"/>
      <c r="G84" s="2"/>
      <c r="H84" s="2"/>
      <c r="I84" s="6"/>
      <c r="J84" s="6"/>
      <c r="K84" s="2"/>
      <c r="L84" s="2"/>
    </row>
    <row r="85" ht="15.0" hidden="1" customHeight="1">
      <c r="B85" s="2"/>
      <c r="C85" s="3"/>
      <c r="D85" s="4"/>
      <c r="E85" s="5"/>
      <c r="F85" s="2"/>
      <c r="G85" s="2"/>
      <c r="H85" s="2"/>
      <c r="I85" s="6"/>
      <c r="J85" s="6"/>
      <c r="K85" s="2"/>
      <c r="L85" s="2"/>
    </row>
    <row r="86" ht="15.75" customHeight="1">
      <c r="B86" s="2"/>
      <c r="C86" s="3"/>
      <c r="D86" s="4"/>
      <c r="E86" s="5"/>
      <c r="F86" s="2"/>
      <c r="G86" s="2"/>
      <c r="H86" s="2"/>
      <c r="I86" s="6"/>
      <c r="J86" s="6"/>
      <c r="K86" s="2"/>
      <c r="L86" s="2"/>
    </row>
    <row r="87" ht="15.75" customHeight="1">
      <c r="B87" s="2"/>
      <c r="C87" s="3"/>
      <c r="D87" s="4"/>
      <c r="E87" s="5"/>
      <c r="F87" s="2"/>
      <c r="G87" s="2"/>
      <c r="H87" s="2"/>
      <c r="I87" s="6"/>
      <c r="J87" s="6"/>
      <c r="K87" s="2"/>
      <c r="L87" s="2"/>
    </row>
    <row r="88" ht="15.75" customHeight="1">
      <c r="B88" s="2"/>
      <c r="C88" s="3"/>
      <c r="D88" s="4"/>
      <c r="E88" s="5"/>
      <c r="F88" s="2"/>
      <c r="G88" s="2"/>
      <c r="H88" s="2"/>
      <c r="I88" s="6"/>
      <c r="J88" s="6"/>
      <c r="K88" s="2"/>
      <c r="L88" s="2"/>
    </row>
    <row r="89" ht="15.75" customHeight="1">
      <c r="B89" s="2"/>
      <c r="C89" s="3"/>
      <c r="D89" s="4"/>
      <c r="E89" s="5"/>
      <c r="F89" s="2"/>
      <c r="G89" s="2"/>
      <c r="H89" s="2"/>
      <c r="I89" s="6"/>
      <c r="J89" s="6"/>
      <c r="K89" s="2"/>
      <c r="L89" s="2"/>
    </row>
    <row r="90" ht="15.75" customHeight="1">
      <c r="B90" s="2"/>
      <c r="C90" s="3"/>
      <c r="D90" s="4"/>
      <c r="E90" s="5"/>
      <c r="F90" s="2"/>
      <c r="G90" s="2"/>
      <c r="H90" s="2"/>
      <c r="I90" s="6"/>
      <c r="J90" s="6"/>
      <c r="K90" s="2"/>
      <c r="L90" s="2"/>
    </row>
    <row r="91" ht="15.75" customHeight="1">
      <c r="B91" s="2"/>
      <c r="C91" s="3"/>
      <c r="D91" s="4"/>
      <c r="E91" s="5"/>
      <c r="F91" s="2"/>
      <c r="G91" s="2"/>
      <c r="H91" s="2"/>
      <c r="I91" s="6"/>
      <c r="J91" s="6"/>
      <c r="K91" s="2"/>
      <c r="L91" s="2"/>
    </row>
    <row r="92" ht="15.75" customHeight="1">
      <c r="B92" s="2"/>
      <c r="C92" s="3"/>
      <c r="D92" s="4"/>
      <c r="E92" s="5"/>
      <c r="F92" s="2"/>
      <c r="G92" s="2"/>
      <c r="H92" s="2"/>
      <c r="I92" s="6"/>
      <c r="J92" s="6"/>
      <c r="K92" s="2"/>
      <c r="L92" s="2"/>
    </row>
    <row r="93" ht="15.75" customHeight="1">
      <c r="B93" s="2"/>
      <c r="C93" s="3"/>
      <c r="D93" s="4"/>
      <c r="E93" s="5"/>
      <c r="F93" s="2"/>
      <c r="G93" s="2"/>
      <c r="H93" s="2"/>
      <c r="I93" s="6"/>
      <c r="J93" s="6"/>
      <c r="K93" s="2"/>
      <c r="L93" s="2"/>
    </row>
    <row r="94" ht="15.75" customHeight="1">
      <c r="B94" s="2"/>
      <c r="C94" s="3"/>
      <c r="D94" s="4"/>
      <c r="E94" s="5"/>
      <c r="F94" s="2"/>
      <c r="G94" s="2"/>
      <c r="H94" s="2"/>
      <c r="I94" s="6"/>
      <c r="J94" s="6"/>
      <c r="K94" s="2"/>
      <c r="L94" s="2"/>
    </row>
    <row r="95" ht="15.75" customHeight="1">
      <c r="B95" s="2"/>
      <c r="C95" s="3"/>
      <c r="D95" s="4"/>
      <c r="E95" s="5"/>
      <c r="F95" s="2"/>
      <c r="G95" s="2"/>
      <c r="H95" s="2"/>
      <c r="I95" s="6"/>
      <c r="J95" s="6"/>
      <c r="K95" s="2"/>
      <c r="L95" s="2"/>
    </row>
    <row r="96" ht="15.75" customHeight="1">
      <c r="B96" s="2"/>
      <c r="C96" s="3"/>
      <c r="D96" s="4"/>
      <c r="E96" s="5"/>
      <c r="F96" s="2"/>
      <c r="G96" s="2"/>
      <c r="H96" s="2"/>
      <c r="I96" s="6"/>
      <c r="J96" s="6"/>
      <c r="K96" s="2"/>
      <c r="L96" s="2"/>
    </row>
    <row r="97" ht="15.75" customHeight="1">
      <c r="B97" s="2"/>
      <c r="C97" s="3"/>
      <c r="D97" s="4"/>
      <c r="E97" s="5"/>
      <c r="F97" s="2"/>
      <c r="G97" s="2"/>
      <c r="H97" s="2"/>
      <c r="I97" s="6"/>
      <c r="J97" s="6"/>
      <c r="K97" s="2"/>
      <c r="L97" s="2"/>
    </row>
    <row r="98" ht="15.75" customHeight="1">
      <c r="B98" s="2"/>
      <c r="C98" s="3"/>
      <c r="D98" s="4"/>
      <c r="E98" s="5"/>
      <c r="F98" s="2"/>
      <c r="G98" s="2"/>
      <c r="H98" s="2"/>
      <c r="I98" s="6"/>
      <c r="J98" s="6"/>
      <c r="K98" s="2"/>
      <c r="L98" s="2"/>
    </row>
    <row r="99" ht="15.75" customHeight="1">
      <c r="B99" s="2"/>
      <c r="C99" s="3"/>
      <c r="D99" s="4"/>
      <c r="E99" s="5"/>
      <c r="F99" s="2"/>
      <c r="G99" s="2"/>
      <c r="H99" s="2"/>
      <c r="I99" s="6"/>
      <c r="J99" s="6"/>
      <c r="K99" s="2"/>
      <c r="L99" s="2"/>
    </row>
    <row r="100" ht="15.75" customHeight="1">
      <c r="B100" s="2"/>
      <c r="C100" s="3"/>
      <c r="D100" s="4"/>
      <c r="E100" s="5"/>
      <c r="F100" s="2"/>
      <c r="G100" s="2"/>
      <c r="H100" s="2"/>
      <c r="I100" s="6"/>
      <c r="J100" s="6"/>
      <c r="K100" s="2"/>
      <c r="L100" s="2"/>
    </row>
    <row r="101" ht="15.75" customHeight="1">
      <c r="B101" s="2"/>
      <c r="C101" s="3"/>
      <c r="D101" s="4"/>
      <c r="E101" s="5"/>
      <c r="F101" s="2"/>
      <c r="G101" s="2"/>
      <c r="H101" s="2"/>
      <c r="I101" s="6"/>
      <c r="J101" s="6"/>
      <c r="K101" s="2"/>
      <c r="L101" s="2"/>
    </row>
    <row r="102" ht="15.75" customHeight="1">
      <c r="B102" s="2"/>
      <c r="C102" s="3"/>
      <c r="D102" s="4"/>
      <c r="E102" s="5"/>
      <c r="F102" s="2"/>
      <c r="G102" s="2"/>
      <c r="H102" s="2"/>
      <c r="I102" s="6"/>
      <c r="J102" s="6"/>
      <c r="K102" s="2"/>
      <c r="L102" s="2"/>
    </row>
    <row r="103" ht="15.75" customHeight="1">
      <c r="B103" s="2"/>
      <c r="C103" s="3"/>
      <c r="D103" s="4"/>
      <c r="E103" s="5"/>
      <c r="F103" s="2"/>
      <c r="G103" s="2"/>
      <c r="H103" s="2"/>
      <c r="I103" s="6"/>
      <c r="J103" s="6"/>
      <c r="K103" s="2"/>
      <c r="L103" s="2"/>
    </row>
    <row r="104" ht="15.75" customHeight="1">
      <c r="B104" s="2"/>
      <c r="C104" s="3"/>
      <c r="D104" s="4"/>
      <c r="E104" s="5"/>
      <c r="F104" s="2"/>
      <c r="G104" s="2"/>
      <c r="H104" s="2"/>
      <c r="I104" s="6"/>
      <c r="J104" s="6"/>
      <c r="K104" s="2"/>
      <c r="L104" s="2"/>
    </row>
    <row r="105" ht="15.75" customHeight="1">
      <c r="B105" s="2"/>
      <c r="C105" s="3"/>
      <c r="D105" s="4"/>
      <c r="E105" s="5"/>
      <c r="F105" s="2"/>
      <c r="G105" s="2"/>
      <c r="H105" s="2"/>
      <c r="I105" s="6"/>
      <c r="J105" s="6"/>
      <c r="K105" s="2"/>
      <c r="L105" s="2"/>
    </row>
    <row r="106" ht="15.75" customHeight="1">
      <c r="B106" s="2"/>
      <c r="C106" s="3"/>
      <c r="D106" s="4"/>
      <c r="E106" s="5"/>
      <c r="F106" s="2"/>
      <c r="G106" s="2"/>
      <c r="H106" s="2"/>
      <c r="I106" s="6"/>
      <c r="J106" s="6"/>
      <c r="K106" s="2"/>
      <c r="L106" s="2"/>
    </row>
    <row r="107" ht="15.75" customHeight="1">
      <c r="B107" s="2"/>
      <c r="C107" s="3"/>
      <c r="D107" s="4"/>
      <c r="E107" s="5"/>
      <c r="F107" s="2"/>
      <c r="G107" s="2"/>
      <c r="H107" s="2"/>
      <c r="I107" s="6"/>
      <c r="J107" s="6"/>
      <c r="K107" s="2"/>
      <c r="L107" s="2"/>
    </row>
    <row r="108" ht="15.75" customHeight="1">
      <c r="B108" s="2"/>
      <c r="C108" s="3"/>
      <c r="D108" s="4"/>
      <c r="E108" s="5"/>
      <c r="F108" s="2"/>
      <c r="G108" s="2"/>
      <c r="H108" s="2"/>
      <c r="I108" s="6"/>
      <c r="J108" s="6"/>
      <c r="K108" s="2"/>
      <c r="L108" s="2"/>
    </row>
    <row r="109" ht="15.75" customHeight="1">
      <c r="B109" s="2"/>
      <c r="C109" s="3"/>
      <c r="D109" s="4"/>
      <c r="E109" s="5"/>
      <c r="F109" s="2"/>
      <c r="G109" s="2"/>
      <c r="H109" s="2"/>
      <c r="I109" s="6"/>
      <c r="J109" s="6"/>
      <c r="K109" s="2"/>
      <c r="L109" s="2"/>
    </row>
    <row r="110" ht="15.75" customHeight="1">
      <c r="B110" s="2"/>
      <c r="C110" s="3"/>
      <c r="D110" s="4"/>
      <c r="E110" s="5"/>
      <c r="F110" s="2"/>
      <c r="G110" s="2"/>
      <c r="H110" s="2"/>
      <c r="I110" s="6"/>
      <c r="J110" s="6"/>
      <c r="K110" s="2"/>
      <c r="L110" s="2"/>
    </row>
    <row r="111" ht="15.75" customHeight="1">
      <c r="B111" s="2"/>
      <c r="C111" s="3"/>
      <c r="D111" s="4"/>
      <c r="E111" s="5"/>
      <c r="F111" s="2"/>
      <c r="G111" s="2"/>
      <c r="H111" s="2"/>
      <c r="I111" s="6"/>
      <c r="J111" s="6"/>
      <c r="K111" s="2"/>
      <c r="L111" s="2"/>
    </row>
    <row r="112" ht="15.75"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20:C28 C30:C37 C39:C62">
      <formula1>'Auto Responses'!$J$3:$J$4</formula1>
    </dataValidation>
  </dataValidations>
  <printOptions/>
  <pageMargins bottom="1.0" footer="0.0" header="0.0" left="0.75" right="0.75" top="1.0"/>
  <pageSetup orientation="landscape"/>
  <headerFooter>
    <oddFooter>&amp;L000000	&amp;P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61" t="s">
        <v>0</v>
      </c>
      <c r="B1" s="2"/>
      <c r="C1" s="3"/>
      <c r="D1" s="4"/>
      <c r="E1" s="5"/>
      <c r="F1" s="2"/>
      <c r="G1" s="2"/>
      <c r="H1" s="2"/>
      <c r="I1" s="6"/>
      <c r="J1" s="6"/>
      <c r="K1" s="2"/>
      <c r="L1" s="2"/>
      <c r="M1" s="61"/>
      <c r="N1" s="61"/>
      <c r="O1" s="61"/>
      <c r="P1" s="61"/>
      <c r="Q1" s="61"/>
      <c r="R1" s="61"/>
      <c r="S1" s="61"/>
      <c r="T1" s="61"/>
      <c r="U1" s="61"/>
      <c r="V1" s="61"/>
      <c r="W1" s="61"/>
      <c r="X1" s="61"/>
      <c r="Y1" s="61"/>
      <c r="Z1" s="61"/>
    </row>
    <row r="2" ht="36.0" customHeight="1">
      <c r="A2" s="7" t="s">
        <v>211</v>
      </c>
      <c r="B2" s="7"/>
      <c r="C2" s="8"/>
      <c r="D2" s="9"/>
      <c r="E2" s="10"/>
      <c r="F2" s="10" t="str">
        <f>'Auto Responses'!$A$36</f>
        <v>Version 4.1.2</v>
      </c>
      <c r="G2" s="2"/>
      <c r="H2" s="2"/>
      <c r="I2" s="6"/>
      <c r="J2" s="2"/>
      <c r="K2" s="2"/>
      <c r="L2" s="2"/>
      <c r="M2" s="61"/>
      <c r="N2" s="61"/>
      <c r="O2" s="61"/>
      <c r="P2" s="61"/>
      <c r="Q2" s="61"/>
      <c r="R2" s="61"/>
      <c r="S2" s="61"/>
      <c r="T2" s="61"/>
      <c r="U2" s="61"/>
      <c r="V2" s="61"/>
      <c r="W2" s="61"/>
      <c r="X2" s="61"/>
      <c r="Y2" s="61"/>
      <c r="Z2" s="61"/>
    </row>
    <row r="3" ht="28.5" customHeight="1">
      <c r="A3" s="11" t="s">
        <v>2</v>
      </c>
      <c r="B3" s="12"/>
      <c r="C3" s="63" t="str">
        <f>'START HERE'!$C$3</f>
        <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69" t="str">
        <f>VLOOKUP($A13,'START HERE'!$A$13:$C$21,3,0)&amp;""</f>
        <v>CoGrader</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69" t="str">
        <f>VLOOKUP($A14,'START HERE'!$A$13:$C$21,3,0)&amp;""</f>
        <v>CoGrader</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7</v>
      </c>
      <c r="B15" s="35" t="str">
        <f>VLOOKUP($A15,Questions!$A$2:$X$333,2,0)&amp;""</f>
        <v>Solution Description</v>
      </c>
      <c r="C15" s="69" t="str">
        <f>VLOOKUP($A15,'START HERE'!$A$13:$C$21,3,0)&amp;""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6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c r="E17" s="41" t="s">
        <v>23</v>
      </c>
      <c r="F17" s="52" t="s">
        <v>24</v>
      </c>
      <c r="G17" s="2"/>
      <c r="H17" s="2"/>
      <c r="I17" s="6"/>
      <c r="J17" s="6"/>
      <c r="K17" s="2"/>
      <c r="L17" s="2"/>
      <c r="M17" s="2"/>
      <c r="N17" s="2"/>
      <c r="O17" s="2"/>
      <c r="P17" s="2"/>
      <c r="Q17" s="2"/>
      <c r="R17" s="2"/>
      <c r="S17" s="2"/>
      <c r="T17" s="2"/>
      <c r="U17" s="2"/>
      <c r="V17" s="2"/>
      <c r="W17" s="2"/>
      <c r="X17" s="2"/>
      <c r="Y17" s="2"/>
      <c r="Z17" s="2"/>
    </row>
    <row r="18" ht="38.25" customHeight="1">
      <c r="A18" s="34" t="s">
        <v>36</v>
      </c>
      <c r="B18" s="43" t="str">
        <f>VLOOKUP($A18,Questions!$A$2:$X$333,2,0)</f>
        <v>Are you offering a cloud-based product?</v>
      </c>
      <c r="C18" s="80" t="str">
        <f>VLOOKUP($A18,'START HERE'!$A$23:$F$36,3,0)&amp;""</f>
        <v>Yes</v>
      </c>
      <c r="D18" s="81" t="str">
        <f>VLOOKUP($A18,'START HERE'!$A$23:$F$36,4,0)&amp;""</f>
        <v/>
      </c>
      <c r="E18" s="46" t="str">
        <f>IF($C18="Yes",VLOOKUP($A18,Questions!$A$2:$X$333,17,0)&amp;"",IF($C18="No",VLOOKUP($A18,Questions!$A$2:$X$333,16,0)&amp;"",VLOOKUP($A18,Questions!$A$2:$X$333,15,0)&amp;""))</f>
        <v>DO complete the Product and Infrastructure worksheets</v>
      </c>
      <c r="F18" s="47" t="str">
        <f>VLOOKUP($A18,'Institution Evaluation'!$A$56:$F$346,6,0)&amp;""</f>
        <v/>
      </c>
      <c r="G18" s="51" t="s">
        <v>35</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Application/Service Security</v>
      </c>
      <c r="B19" s="40"/>
      <c r="C19" s="19" t="s">
        <v>21</v>
      </c>
      <c r="D19" s="19" t="s">
        <v>22</v>
      </c>
      <c r="E19" s="41" t="s">
        <v>23</v>
      </c>
      <c r="F19" s="52" t="s">
        <v>24</v>
      </c>
      <c r="G19" s="2"/>
      <c r="H19" s="2"/>
      <c r="I19" s="6"/>
      <c r="J19" s="6"/>
      <c r="K19" s="2"/>
      <c r="L19" s="2"/>
      <c r="M19" s="2"/>
      <c r="N19" s="2"/>
      <c r="O19" s="2"/>
      <c r="P19" s="2"/>
      <c r="Q19" s="2"/>
      <c r="R19" s="2"/>
      <c r="S19" s="2"/>
      <c r="T19" s="2"/>
      <c r="U19" s="2"/>
      <c r="V19" s="2"/>
      <c r="W19" s="2"/>
      <c r="X19" s="2"/>
      <c r="Y19" s="2"/>
      <c r="Z19" s="2"/>
    </row>
    <row r="20" ht="97.5" customHeight="1">
      <c r="A20" s="34" t="s">
        <v>212</v>
      </c>
      <c r="B20" s="43" t="str">
        <f>VLOOKUP($A20,Questions!$A$2:$X$333,2,0)</f>
        <v>Are access controls for institutional accounts based on structured rules, such as role-based access control (RBAC), attribute-based access control (ABAC), or policy-based access control (PBAC)?*</v>
      </c>
      <c r="C20" s="44" t="s">
        <v>39</v>
      </c>
      <c r="D20" s="84" t="s">
        <v>213</v>
      </c>
      <c r="E20" s="46" t="str">
        <f>IF($C$18="No",'Auto Responses'!$A$3,IF($C20="Yes",VLOOKUP($A20,Questions!$A$2:$X$333,17,0)&amp;"",IF($C20="No",VLOOKUP($A20,Questions!$A$2:$X$333,16,0)&amp;"",VLOOKUP($A20,Questions!$A$2:$X$333,15,0)&amp;"")))</f>
        <v>Describe any limitations that prevent support for RBAC for Institutional accounts.</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ht="120.75" customHeight="1">
      <c r="A21" s="34" t="s">
        <v>214</v>
      </c>
      <c r="B21" s="43" t="str">
        <f>VLOOKUP($A21,Questions!$A$2:$X$333,2,0)</f>
        <v>Are you using a web application firewall (WAF)?*</v>
      </c>
      <c r="C21" s="44" t="s">
        <v>26</v>
      </c>
      <c r="D21" s="84" t="s">
        <v>215</v>
      </c>
      <c r="E21" s="46" t="str">
        <f>IF($C$18="No",'Auto Responses'!$A$3,IF($C21="Yes",VLOOKUP($A21,Questions!$A$2:$X$333,17,0)&amp;"",IF($C21="No",VLOOKUP($A21,Questions!$A$2:$X$333,16,0)&amp;"",VLOOKUP($A21,Questions!$A$2:$X$333,15,0)&amp;"")))</f>
        <v>Describe the currently implemented WAF.</v>
      </c>
      <c r="F21" s="47" t="str">
        <f>VLOOKUP($A21,'Institution Evaluation'!$A$56:$F$346,6,0)&amp;""</f>
        <v/>
      </c>
      <c r="G21" s="2"/>
      <c r="H21" s="2"/>
      <c r="I21" s="6"/>
      <c r="J21" s="6"/>
      <c r="K21" s="2"/>
      <c r="L21" s="2"/>
      <c r="M21" s="2"/>
      <c r="N21" s="2"/>
      <c r="O21" s="2"/>
      <c r="P21" s="2"/>
      <c r="Q21" s="2"/>
      <c r="R21" s="2"/>
      <c r="S21" s="2"/>
      <c r="T21" s="2"/>
      <c r="U21" s="2"/>
      <c r="V21" s="2"/>
      <c r="W21" s="2"/>
      <c r="X21" s="2"/>
      <c r="Y21" s="2"/>
      <c r="Z21" s="2"/>
    </row>
    <row r="22" ht="66.75" customHeight="1">
      <c r="A22" s="34" t="s">
        <v>216</v>
      </c>
      <c r="B22" s="43" t="str">
        <f>VLOOKUP($A22,Questions!$A$2:$X$333,2,0)</f>
        <v>Are only currently supported operating system(s), software, and libraries leveraged by the system(s)/application(s) that will have access to institution's data?*</v>
      </c>
      <c r="C22" s="44" t="s">
        <v>26</v>
      </c>
      <c r="D22" s="84" t="s">
        <v>217</v>
      </c>
      <c r="E22" s="46" t="str">
        <f>IF($C$18="No",'Auto Responses'!$A$3,IF($C22="Yes",VLOOKUP($A22,Questions!$A$2:$X$333,17,0)&amp;"",IF($C22="No",VLOOKUP($A22,Questions!$A$2:$X$333,16,0)&amp;"",VLOOKUP($A22,Questions!$A$2:$X$333,15,0)&amp;"")))</f>
        <v>Please provide a list of all required dependencies.</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ht="38.25" customHeight="1">
      <c r="A23" s="34" t="s">
        <v>218</v>
      </c>
      <c r="B23" s="43" t="str">
        <f>VLOOKUP($A23,Questions!$A$2:$X$333,2,0)</f>
        <v>Does your application require access to location or GPS data?*</v>
      </c>
      <c r="C23" s="44" t="s">
        <v>39</v>
      </c>
      <c r="D23" s="84"/>
      <c r="E23" s="46" t="str">
        <f>IF($C$18="No",'Auto Responses'!$A$3,IF($C23="Yes",VLOOKUP($A23,Questions!$A$2:$X$333,17,0)&amp;"",IF($C23="No",VLOOKUP($A23,Questions!$A$2:$X$333,16,0)&amp;"",VLOOKUP($A23,Questions!$A$2:$X$333,15,0)&amp;"")))</f>
        <v>Please indicate any future plans that would require access to this data</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ht="50.25" customHeight="1">
      <c r="A24" s="34" t="s">
        <v>219</v>
      </c>
      <c r="B24" s="43" t="str">
        <f>VLOOKUP($A24,Questions!$A$2:$X$333,2,0)</f>
        <v>Does your application provide separation of duties between security administration, system administration, and standard user functions?*</v>
      </c>
      <c r="C24" s="44" t="s">
        <v>39</v>
      </c>
      <c r="D24" s="76" t="s">
        <v>213</v>
      </c>
      <c r="E24" s="46" t="str">
        <f>IF($C$18="No",'Auto Responses'!$A$3,IF($C24="Yes",VLOOKUP($A24,Questions!$A$2:$X$333,17,0)&amp;"",IF($C24="No",VLOOKUP($A24,Questions!$A$2:$X$333,16,0)&amp;"",VLOOKUP($A24,Questions!$A$2:$X$333,15,0)&amp;"")))</f>
        <v>State plans to implement functionality to provide separation of duties between security administration and system administration functions.</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ht="57.75" customHeight="1">
      <c r="A25" s="34" t="s">
        <v>220</v>
      </c>
      <c r="B25" s="43" t="str">
        <f>VLOOKUP($A25,Questions!$A$2:$X$333,2,0)</f>
        <v>Do you subject your code to static code analysis and/or static application security testing prior to release?*</v>
      </c>
      <c r="C25" s="44" t="s">
        <v>26</v>
      </c>
      <c r="D25" s="84" t="s">
        <v>221</v>
      </c>
      <c r="E25" s="46" t="str">
        <f>IF($C$18="No",'Auto Responses'!$A$3,IF($C25="Yes",VLOOKUP($A25,Questions!$A$2:$X$333,17,0)&amp;"",IF($C25="No",VLOOKUP($A25,Questions!$A$2:$X$333,16,0)&amp;"",VLOOKUP($A25,Questions!$A$2:$X$333,15,0)&amp;"")))</f>
        <v>Provide a list of all tools utilized during static code analysis or static application security testing.</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ht="38.25" customHeight="1">
      <c r="A26" s="34" t="s">
        <v>222</v>
      </c>
      <c r="B26" s="43" t="str">
        <f>VLOOKUP($A26,Questions!$A$2:$X$333,2,0)</f>
        <v>Do you have software testing processes (dynamic or static) that are established and followed?*</v>
      </c>
      <c r="C26" s="44" t="s">
        <v>26</v>
      </c>
      <c r="D26" s="84" t="s">
        <v>223</v>
      </c>
      <c r="E26" s="46" t="str">
        <f>IF($C$18="No",'Auto Responses'!$A$3,IF($C26="Yes",VLOOKUP($A26,Questions!$A$2:$X$333,17,0)&amp;"",IF($C26="No",VLOOKUP($A26,Questions!$A$2:$X$333,16,0)&amp;"",VLOOKUP($A26,Questions!$A$2:$X$333,15,0)&amp;"")))</f>
        <v>Describe testing processes, including but not limited to, development of test plans, personnel involved in the testing process, and authorized individual accountable for approval and certification of test results.</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ht="111.0" customHeight="1">
      <c r="A27" s="34" t="s">
        <v>224</v>
      </c>
      <c r="B27" s="43" t="str">
        <f>VLOOKUP($A27,Questions!$A$2:$X$333,2,0)</f>
        <v>Are access controls for staff within your organization based on structured rules, such as RBAC, ABAC, or PBAC?</v>
      </c>
      <c r="C27" s="44" t="s">
        <v>26</v>
      </c>
      <c r="D27" s="76" t="s">
        <v>225</v>
      </c>
      <c r="E27" s="46" t="str">
        <f>IF($C$18="No",'Auto Responses'!$A$3,IF($C27="Yes",VLOOKUP($A27,Questions!$A$2:$X$333,17,0)&amp;"",IF($C27="No",VLOOKUP($A27,Questions!$A$2:$X$333,16,0)&amp;"",VLOOKUP($A27,Questions!$A$2:$X$333,15,0)&amp;"")))</f>
        <v>This includes system administrators and third-party personnel with access to the system. PBAC would include various dynamic controls such as conditional access, risk-based access, location-based access, or system activity–based access.</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ht="38.25" customHeight="1">
      <c r="A28" s="34" t="s">
        <v>226</v>
      </c>
      <c r="B28" s="43" t="str">
        <f>VLOOKUP($A28,Questions!$A$2:$X$333,2,0)</f>
        <v>Does the system provide data input validation and error messages?</v>
      </c>
      <c r="C28" s="44" t="s">
        <v>26</v>
      </c>
      <c r="D28" s="84" t="s">
        <v>227</v>
      </c>
      <c r="E28" s="46" t="str">
        <f>IF($C$18="No",'Auto Responses'!$A$3,IF($C28="Yes",VLOOKUP($A28,Questions!$A$2:$X$333,17,0)&amp;"",IF($C28="No",VLOOKUP($A28,Questions!$A$2:$X$333,16,0)&amp;"",VLOOKUP($A28,Questions!$A$2:$X$333,15,0)&amp;"")))</f>
        <v>Describe how your system(s) provide data input validation and error messages.</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ht="51.75" customHeight="1">
      <c r="A29" s="34" t="s">
        <v>228</v>
      </c>
      <c r="B29" s="43" t="str">
        <f>VLOOKUP($A29,Questions!$A$2:$X$333,2,0)</f>
        <v>Do you have a process and implemented procedures for managing your software supply chain (e.g., libraries, repositories, frameworks, etc.)</v>
      </c>
      <c r="C29" s="44" t="s">
        <v>26</v>
      </c>
      <c r="D29" s="84" t="s">
        <v>229</v>
      </c>
      <c r="E29" s="46" t="str">
        <f>IF($C$18="No",'Auto Responses'!$A$3,IF($C29="Yes",VLOOKUP($A29,Questions!$A$2:$X$333,17,0)&amp;"",IF($C29="No",VLOOKUP($A29,Questions!$A$2:$X$333,16,0)&amp;"",VLOOKUP($A29,Questions!$A$2:$X$333,15,0)&amp;"")))</f>
        <v>Provide supporting documentation of your processes.</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ht="38.25" customHeight="1">
      <c r="A30" s="34" t="s">
        <v>230</v>
      </c>
      <c r="B30" s="43" t="str">
        <f>VLOOKUP($A30,Questions!$A$2:$X$333,2,0)</f>
        <v>Have your developers been trained in secure coding techniques?</v>
      </c>
      <c r="C30" s="44" t="s">
        <v>26</v>
      </c>
      <c r="D30" s="84" t="s">
        <v>231</v>
      </c>
      <c r="E30" s="46" t="str">
        <f>IF($C$18="No",'Auto Responses'!$A$3,IF($C30="Yes",VLOOKUP($A30,Questions!$A$2:$X$333,17,0)&amp;"",IF($C30="No",VLOOKUP($A30,Questions!$A$2:$X$333,16,0)&amp;"",VLOOKUP($A30,Questions!$A$2:$X$333,15,0)&amp;"")))</f>
        <v>Summarize your secure coding training.</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ht="45.75" customHeight="1">
      <c r="A31" s="34" t="s">
        <v>232</v>
      </c>
      <c r="B31" s="43" t="str">
        <f>VLOOKUP($A31,Questions!$A$2:$X$333,2,0)</f>
        <v>Was your application developed using secure coding techniques?</v>
      </c>
      <c r="C31" s="44" t="s">
        <v>26</v>
      </c>
      <c r="D31" s="45" t="s">
        <v>233</v>
      </c>
      <c r="E31" s="46" t="str">
        <f>IF($C$18="No",'Auto Responses'!$A$3,IF($C31="Yes",VLOOKUP($A31,Questions!$A$2:$X$333,17,0)&amp;"",IF($C31="No",VLOOKUP($A31,Questions!$A$2:$X$333,16,0)&amp;"",VLOOKUP($A31,Questions!$A$2:$X$333,15,0)&amp;"")))</f>
        <v>Summarize your secure coding practices.</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ht="48.0" customHeight="1">
      <c r="A32" s="34" t="s">
        <v>234</v>
      </c>
      <c r="B32" s="43" t="str">
        <f>VLOOKUP($A32,Questions!$A$2:$X$333,2,0)</f>
        <v>If mobile, is the application available from a trusted source (e.g., App Store, Google Play Store)?</v>
      </c>
      <c r="C32" s="44" t="s">
        <v>235</v>
      </c>
      <c r="D32" s="45" t="s">
        <v>236</v>
      </c>
      <c r="E32" s="46" t="str">
        <f>IF($C$18="No",'Auto Responses'!$A$3,IF($C32="Yes",VLOOKUP($A32,Questions!$A$2:$X$333,17,0)&amp;"",IF($C32="No",VLOOKUP($A32,Questions!$A$2:$X$333,16,0)&amp;"",IF($C32="N/A",VLOOKUP($A32,Questions!$A$2:$X$333,18,0)&amp;"",VLOOKUP($A32,Questions!$A$2:$X$333,15,0)&amp;""))))</f>
        <v>Please explain why this does not apply to your product or service.</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ht="61.5" customHeight="1">
      <c r="A33" s="34" t="s">
        <v>237</v>
      </c>
      <c r="B33" s="43" t="str">
        <f>VLOOKUP($A33,Questions!$A$2:$X$333,2,0)</f>
        <v>Do you have a fully implemented policy or procedure that details how your employees obtain administrator access to institutional instance of the application?</v>
      </c>
      <c r="C33" s="44" t="s">
        <v>39</v>
      </c>
      <c r="D33" s="45" t="s">
        <v>238</v>
      </c>
      <c r="E33" s="46" t="str">
        <f>IF($C$18="No",'Auto Responses'!$A$3,IF($C33="Yes",VLOOKUP($A33,Questions!$A$2:$X$333,17,0)&amp;"",IF($C33="No",VLOOKUP($A33,Questions!$A$2:$X$333,16,0)&amp;"",VLOOKUP($A33,Questions!$A$2:$X$333,15,0)&amp;"")))</f>
        <v>State plans to fully implement policy or procedure that details how administrator access is handled in your environment.</v>
      </c>
      <c r="F33" s="47" t="str">
        <f>VLOOKUP($A33,'Institution Evaluation'!$A$56:$F$346,6,0)&amp;""</f>
        <v/>
      </c>
      <c r="G33" s="51" t="s">
        <v>35</v>
      </c>
      <c r="H33" s="2"/>
      <c r="I33" s="6"/>
      <c r="J33" s="6"/>
      <c r="K33" s="2"/>
      <c r="L33" s="2"/>
      <c r="M33" s="2"/>
      <c r="N33" s="2"/>
      <c r="O33" s="2"/>
      <c r="P33" s="2"/>
      <c r="Q33" s="2"/>
      <c r="R33" s="2"/>
      <c r="S33" s="2"/>
      <c r="T33" s="2"/>
      <c r="U33" s="2"/>
      <c r="V33" s="2"/>
      <c r="W33" s="2"/>
      <c r="X33" s="2"/>
      <c r="Y33" s="2"/>
      <c r="Z33" s="2"/>
    </row>
    <row r="34" ht="36.75" customHeight="1">
      <c r="A34" s="18" t="str">
        <f>VLOOKUP(LEFT($A35,4),'Auto Responses'!$N$4:$O$38,2,0)&amp;""</f>
        <v> Datacenter</v>
      </c>
      <c r="B34" s="40"/>
      <c r="C34" s="19" t="s">
        <v>21</v>
      </c>
      <c r="D34" s="19" t="s">
        <v>22</v>
      </c>
      <c r="E34" s="41" t="s">
        <v>23</v>
      </c>
      <c r="F34" s="52" t="s">
        <v>24</v>
      </c>
      <c r="G34" s="2"/>
      <c r="H34" s="2"/>
      <c r="I34" s="6"/>
      <c r="J34" s="6"/>
      <c r="K34" s="2"/>
      <c r="L34" s="2"/>
      <c r="M34" s="2"/>
      <c r="N34" s="2"/>
      <c r="O34" s="2"/>
      <c r="P34" s="2"/>
      <c r="Q34" s="2"/>
      <c r="R34" s="2"/>
      <c r="S34" s="2"/>
      <c r="T34" s="2"/>
      <c r="U34" s="2"/>
      <c r="V34" s="2"/>
      <c r="W34" s="2"/>
      <c r="X34" s="2"/>
      <c r="Y34" s="2"/>
      <c r="Z34" s="2"/>
    </row>
    <row r="35" ht="84.0" customHeight="1">
      <c r="A35" s="34" t="s">
        <v>239</v>
      </c>
      <c r="B35" s="43" t="str">
        <f>VLOOKUP($A35,Questions!$A$2:$X$333,2,0)</f>
        <v>Select your hosting option.</v>
      </c>
      <c r="C35" s="85" t="s">
        <v>240</v>
      </c>
      <c r="D35" s="76" t="s">
        <v>241</v>
      </c>
      <c r="E35" s="46" t="str">
        <f>IF(OR($C35="",$C35="Other"),VLOOKUP($A35,Questions!$A$2:$X$333,15,0),"")&amp;""</f>
        <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ht="53.25" customHeight="1">
      <c r="A36" s="34" t="s">
        <v>242</v>
      </c>
      <c r="B36" s="43" t="str">
        <f>VLOOKUP($A36,Questions!$A$2:$X$333,2,0)</f>
        <v>Is a SOC 2 Type 2 report available for the hosting environment?</v>
      </c>
      <c r="C36" s="44" t="s">
        <v>26</v>
      </c>
      <c r="E36" s="46" t="str">
        <f>IF($C$35="","",IF(OR($C$35='Auto Responses'!$J$20,$C$35='Auto Responses'!$J$21,$C$35='Auto Responses'!$J$22),'Auto Responses'!$A$26,IF($C36="Yes",VLOOKUP($A36,Questions!$A$2:$X$333,17,0)&amp;"",IF($C36="No",VLOOKUP($A36,Questions!$A$2:$X$333,16,0)&amp;"",VLOOKUP($A36,Questions!$A$2:$X$333,15,0)&amp;""))))</f>
        <v>Based on the response to DCTR-01, this question does not apply to this product or service.</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ht="58.5" customHeight="1">
      <c r="A37" s="34" t="s">
        <v>243</v>
      </c>
      <c r="B37" s="43" t="str">
        <f>VLOOKUP($A37,Questions!$A$2:$X$333,2,0)</f>
        <v>Are you generally able to accommodate storing each institution's data within its geographic region?</v>
      </c>
      <c r="C37" s="44" t="s">
        <v>26</v>
      </c>
      <c r="D37" s="45" t="s">
        <v>244</v>
      </c>
      <c r="E37" s="46" t="str">
        <f>IF($C$35="","",IF($C37="Yes",VLOOKUP($A37,Questions!$A$2:$X$333,17,0)&amp;"",IF($C37="No",VLOOKUP($A37,Questions!$A$2:$X$333,16,0)&amp;"",VLOOKUP($A37,Questions!$A$2:$X$333,15,0)&amp;"")))</f>
        <v>Please indicate which geographic regions you can provide storage in the Additional Info column.</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ht="53.25" customHeight="1">
      <c r="A38" s="34" t="s">
        <v>245</v>
      </c>
      <c r="B38" s="43" t="str">
        <f>VLOOKUP($A38,Questions!$A$2:$X$333,2,0)</f>
        <v>Are the data centers staffed 24 hours a day, seven days a week (i.e., 24 x 7 x 365)?</v>
      </c>
      <c r="C38" s="44"/>
      <c r="D38" s="45"/>
      <c r="E38" s="46" t="str">
        <f>IF($C$35="","",IF(OR($C$35='Auto Responses'!$J$20,$C$35='Auto Responses'!$J$21,$C$35='Auto Responses'!$J$22),'Auto Responses'!$A$26,IF($C38="Yes",VLOOKUP($A38,Questions!$A$2:$X$333,17,0)&amp;"",IF($C38="No",VLOOKUP($A38,Questions!$A$2:$X$333,16,0)&amp;"",VLOOKUP($A38,Questions!$A$2:$X$333,15,0)&amp;""))))</f>
        <v>Based on the response to DCTR-01, this question does not apply to this product or service.</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ht="55.5" customHeight="1">
      <c r="A39" s="34" t="s">
        <v>246</v>
      </c>
      <c r="B39" s="43" t="str">
        <f>VLOOKUP($A39,Questions!$A$2:$X$333,2,0)</f>
        <v>Are your servers separated from other companies via a physical barrier, such as a cage or hard walls?</v>
      </c>
      <c r="C39" s="44"/>
      <c r="D39" s="49"/>
      <c r="E39" s="46" t="str">
        <f>IF($C$35="","",IF(OR($C$35='Auto Responses'!$J$17,$C$35='Auto Responses'!$J$19,$C$35='Auto Responses'!$J$20,$C$35='Auto Responses'!$J$21,$C$35='Auto Responses'!$J$22),'Auto Responses'!$A$26,IF($C39="Yes",VLOOKUP($A39,Questions!$A$2:$X$333,17,0)&amp;"",IF($C39="No",VLOOKUP($A39,Questions!$A$2:$X$333,16,0)&amp;"",VLOOKUP($A39,Questions!$A$2:$X$333,15,0)&amp;""))))</f>
        <v>Based on the response to DCTR-01, this question does not apply to this product or service.</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ht="56.25" customHeight="1">
      <c r="A40" s="34" t="s">
        <v>247</v>
      </c>
      <c r="B40" s="43" t="str">
        <f>VLOOKUP($A40,Questions!$A$2:$X$333,2,0)</f>
        <v>Does a physical barrier fully enclose the physical space, preventing unauthorized physical contact with any of your devices?*</v>
      </c>
      <c r="C40" s="86"/>
      <c r="D40" s="49"/>
      <c r="E40" s="46" t="str">
        <f>IF($C$35="","",IF(OR($C$35='Auto Responses'!$J$19,$C$35='Auto Responses'!$J$20,$C$35='Auto Responses'!$J$21,$C$35='Auto Responses'!$J$22),'Auto Responses'!$A$26,IF($C40="Yes",VLOOKUP($A40,Questions!$A$2:$X$333,17,0)&amp;"",IF($C40="No",VLOOKUP($A40,Questions!$A$2:$X$333,16,0)&amp;"",VLOOKUP($A40,Questions!$A$2:$X$333,15,0)&amp;""))))</f>
        <v>Based on the response to DCTR-01, this question does not apply to this product or service.</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ht="48.75" customHeight="1">
      <c r="A41" s="34" t="s">
        <v>248</v>
      </c>
      <c r="B41" s="43" t="str">
        <f>VLOOKUP($A41,Questions!$A$2:$X$333,2,0)</f>
        <v>Are your primary and secondary data centers geographically diverse?</v>
      </c>
      <c r="C41" s="44" t="s">
        <v>26</v>
      </c>
      <c r="D41" s="45" t="s">
        <v>249</v>
      </c>
      <c r="E41" s="46" t="str">
        <f>IF($C$35="","",IF($C41="Yes",VLOOKUP($A41,Questions!$A$2:$X$333,17,0)&amp;"",IF($C41="No",VLOOKUP($A41,Questions!$A$2:$X$333,16,0)&amp;"",VLOOKUP($A41,Questions!$A$2:$X$333,15,0)&amp;"")))</f>
        <v>State your primary and secondary data center locations. For cloud infrastructures, state the primary and secondary zones.</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ht="48.0" customHeight="1">
      <c r="A42" s="34" t="s">
        <v>250</v>
      </c>
      <c r="B42" s="43" t="str">
        <f>VLOOKUP($A42,Questions!$A$2:$X$333,2,0)</f>
        <v>Is the service hosted in a high-availability environment?</v>
      </c>
      <c r="C42" s="44" t="s">
        <v>26</v>
      </c>
      <c r="D42" s="45" t="s">
        <v>251</v>
      </c>
      <c r="E42" s="46" t="str">
        <f>IF($C$35="","",IF($C42="Yes",VLOOKUP($A42,Questions!$A$2:$X$333,17,0)&amp;"",IF($C42="No",VLOOKUP($A42,Questions!$A$2:$X$333,16,0)&amp;"",VLOOKUP($A42,Questions!$A$2:$X$333,15,0)&amp;"")))</f>
        <v>Provide a summary to support your response selection.</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ht="55.5" customHeight="1">
      <c r="A43" s="34" t="s">
        <v>252</v>
      </c>
      <c r="B43" s="43" t="str">
        <f>VLOOKUP($A43,Questions!$A$2:$X$333,2,0)</f>
        <v>Is redundant power available for all data centers where institutional data will reside?</v>
      </c>
      <c r="C43" s="86"/>
      <c r="D43" s="49"/>
      <c r="E43" s="46" t="str">
        <f>IF($C$35="","",IF(OR($C$35='Auto Responses'!$J$20,$C$35='Auto Responses'!$J$21,$C$35='Auto Responses'!$J$22),'Auto Responses'!$A$26,IF($C43="Yes",VLOOKUP($A43,Questions!$A$2:$X$333,17,0)&amp;"",IF($C43="No",VLOOKUP($A43,Questions!$A$2:$X$333,16,0)&amp;"",VLOOKUP($A43,Questions!$A$2:$X$333,15,0)&amp;""))))</f>
        <v>Based on the response to DCTR-01, this question does not apply to this product or service.</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ht="56.25" customHeight="1">
      <c r="A44" s="34" t="s">
        <v>253</v>
      </c>
      <c r="B44" s="43" t="str">
        <f>VLOOKUP($A44,Questions!$A$2:$X$333,2,0)</f>
        <v>Are redundant power strategies tested?*</v>
      </c>
      <c r="C44" s="86"/>
      <c r="D44" s="49"/>
      <c r="E44" s="46" t="str">
        <f>IF($C$35="","",IF(OR($C$35='Auto Responses'!$J$20,$C$35='Auto Responses'!$J$21,$C$35='Auto Responses'!$J$22),'Auto Responses'!$A$26,IF($C44="Yes",VLOOKUP($A44,Questions!$A$2:$X$333,17,0)&amp;"",IF($C44="No",VLOOKUP($A44,Questions!$A$2:$X$333,16,0)&amp;"",VLOOKUP($A44,Questions!$A$2:$X$333,15,0)&amp;""))))</f>
        <v>Based on the response to DCTR-01, this question does not apply to this product or service.</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ht="60.0" customHeight="1">
      <c r="A45" s="34" t="s">
        <v>254</v>
      </c>
      <c r="B45" s="43" t="str">
        <f>VLOOKUP($A45,Questions!$A$2:$X$333,2,0)</f>
        <v>Does the center where the data will reside have cooling and fire-suppression systems that are active and regularly tested?</v>
      </c>
      <c r="C45" s="86"/>
      <c r="D45" s="49"/>
      <c r="E45" s="46" t="str">
        <f>IF($C$35="","",IF(OR($C$35='Auto Responses'!$J$19,$C$35='Auto Responses'!$J$20,$C$35='Auto Responses'!$J$21,$C$35='Auto Responses'!$J$22,$C$35='Auto Responses'!$J$23),'Auto Responses'!$A$26,IF($C45="Yes",VLOOKUP($A45,Questions!$A$2:$X$333,17,0)&amp;"",IF($C45="No",VLOOKUP($A45,Questions!$A$2:$X$333,16,0)&amp;"",VLOOKUP($A45,Questions!$A$2:$X$333,15,0)&amp;""))))</f>
        <v>Based on the response to DCTR-01, this question does not apply to this product or service.</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ht="55.5" customHeight="1">
      <c r="A46" s="34" t="s">
        <v>255</v>
      </c>
      <c r="B46" s="43" t="str">
        <f>VLOOKUP($A46,Questions!$A$2:$X$333,2,0)</f>
        <v>Do you have Internet Service Provider (ISP) redundancy?</v>
      </c>
      <c r="C46" s="86"/>
      <c r="D46" s="49"/>
      <c r="E46" s="46" t="str">
        <f>IF($C$35="","",IF(OR($C$35='Auto Responses'!$J$20,$C$35='Auto Responses'!$J$21,$C$35='Auto Responses'!$J$22),'Auto Responses'!$A$26,IF($C46="Yes",VLOOKUP($A46,Questions!$A$2:$X$333,17,0)&amp;"",IF($C46="No",VLOOKUP($A46,Questions!$A$2:$X$333,16,0)&amp;"",VLOOKUP($A46,Questions!$A$2:$X$333,15,0)&amp;""))))</f>
        <v>Based on the response to DCTR-01, this question does not apply to this product or service.</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ht="56.25" customHeight="1">
      <c r="A47" s="34" t="s">
        <v>256</v>
      </c>
      <c r="B47" s="43" t="str">
        <f>VLOOKUP($A47,Questions!$A$2:$X$333,2,0)</f>
        <v>Does every data center where the institution's data will reside have multiple telephone company or network provider entrances to the facility?</v>
      </c>
      <c r="C47" s="86"/>
      <c r="D47" s="49"/>
      <c r="E47" s="46" t="str">
        <f>IF($C$35="","",IF(OR($C$35='Auto Responses'!$J$20,$C$35='Auto Responses'!$J$21,$C$35='Auto Responses'!$J$22),'Auto Responses'!$A$26,IF($C47="Yes",VLOOKUP($A47,Questions!$A$2:$X$333,17,0)&amp;"",IF($C47="No",VLOOKUP($A47,Questions!$A$2:$X$333,16,0)&amp;"",VLOOKUP($A47,Questions!$A$2:$X$333,15,0)&amp;""))))</f>
        <v>Based on the response to DCTR-01, this question does not apply to this product or service.</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ht="49.5" customHeight="1">
      <c r="A48" s="34" t="s">
        <v>257</v>
      </c>
      <c r="B48" s="43" t="str">
        <f>VLOOKUP($A48,Questions!$A$2:$X$333,2,0)</f>
        <v>Do you require multifactor authentication for all administrative accounts in your environment?</v>
      </c>
      <c r="C48" s="44" t="s">
        <v>26</v>
      </c>
      <c r="D48" s="45" t="s">
        <v>258</v>
      </c>
      <c r="E48" s="46" t="str">
        <f>IF($C$35="","",IF($C48="Yes",VLOOKUP($A48,Questions!$A$2:$X$333,17,0)&amp;"",IF($C48="No",VLOOKUP($A48,Questions!$A$2:$X$333,16,0)&amp;"",VLOOKUP($A48,Questions!$A$2:$X$333,15,0)&amp;"")))</f>
        <v>State which model of MFA you are using.</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ht="54.0" customHeight="1">
      <c r="A49" s="34" t="s">
        <v>259</v>
      </c>
      <c r="B49" s="43" t="str">
        <f>VLOOKUP($A49,Questions!$A$2:$X$333,2,0)</f>
        <v>Are you using your cloud provider's available hardening tools or pre-hardened images?</v>
      </c>
      <c r="C49" s="44" t="s">
        <v>26</v>
      </c>
      <c r="D49" s="45" t="s">
        <v>260</v>
      </c>
      <c r="E49" s="46" t="str">
        <f>IF($C$35="","",IF(OR($C$35='Auto Responses'!$J$17,$C$35='Auto Responses'!$J$18),'Auto Responses'!$A$26,IF($C49="Yes",VLOOKUP($A49,Questions!$A$2:$X$333,17,0)&amp;"",IF($C49="No",VLOOKUP($A49,Questions!$A$2:$X$333,16,0)&amp;"",VLOOKUP($A49,Questions!$A$2:$X$333,15,0)&amp;""))))</f>
        <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ht="52.5" customHeight="1">
      <c r="A50" s="34" t="s">
        <v>261</v>
      </c>
      <c r="B50" s="43" t="str">
        <f>VLOOKUP($A50,Questions!$A$2:$X$333,2,0)</f>
        <v>Does your cloud solution provider have access to your encryption keys?</v>
      </c>
      <c r="C50" s="44" t="s">
        <v>39</v>
      </c>
      <c r="D50" s="45" t="s">
        <v>262</v>
      </c>
      <c r="E50" s="46" t="str">
        <f>IF($C$35="","",IF(OR($C$35='Auto Responses'!$J$17,$C$35='Auto Responses'!$J$18),'Auto Responses'!$A$26,IF($C50="Yes",VLOOKUP($A50,Questions!$A$2:$X$333,17,0)&amp;"",IF($C50="No",VLOOKUP($A50,Questions!$A$2:$X$333,16,0)&amp;"",VLOOKUP($A50,Questions!$A$2:$X$333,15,0)&amp;""))))</f>
        <v>Describe your key management practices.</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ht="36.75" customHeight="1">
      <c r="A51" s="18" t="str">
        <f>VLOOKUP(LEFT($A52,4),'Auto Responses'!$N$4:$O$38,2,0)&amp;""</f>
        <v> Firewalls, IDS, IPS, and Networking</v>
      </c>
      <c r="B51" s="40"/>
      <c r="C51" s="19" t="s">
        <v>21</v>
      </c>
      <c r="D51" s="19" t="s">
        <v>22</v>
      </c>
      <c r="E51" s="41" t="s">
        <v>23</v>
      </c>
      <c r="F51" s="52" t="s">
        <v>24</v>
      </c>
      <c r="G51" s="2"/>
      <c r="H51" s="2"/>
      <c r="I51" s="6"/>
      <c r="J51" s="6"/>
      <c r="K51" s="2"/>
      <c r="L51" s="2"/>
      <c r="M51" s="2"/>
      <c r="N51" s="2"/>
      <c r="O51" s="2"/>
      <c r="P51" s="2"/>
      <c r="Q51" s="2"/>
      <c r="R51" s="2"/>
      <c r="S51" s="2"/>
      <c r="T51" s="2"/>
      <c r="U51" s="2"/>
      <c r="V51" s="2"/>
      <c r="W51" s="2"/>
      <c r="X51" s="2"/>
      <c r="Y51" s="2"/>
      <c r="Z51" s="2"/>
    </row>
    <row r="52" ht="38.25" customHeight="1">
      <c r="A52" s="34" t="s">
        <v>263</v>
      </c>
      <c r="B52" s="43" t="str">
        <f>VLOOKUP($A52,Questions!$A$2:$X$333,2,0)</f>
        <v>Are you utilizing a stateful packet inspection (SPI) firewall?*</v>
      </c>
      <c r="C52" s="44" t="s">
        <v>26</v>
      </c>
      <c r="D52" s="45" t="s">
        <v>264</v>
      </c>
      <c r="E52" s="46" t="str">
        <f>IF($C$18="No",'Auto Responses'!$A$3,IF($C52="Yes",VLOOKUP($A52,Questions!$A$2:$X$333,17,0)&amp;"",IF($C52="No",VLOOKUP($A52,Questions!$A$2:$X$333,16,0)&amp;"",VLOOKUP($A52,Questions!$A$2:$X$333,15,0)&amp;"")))</f>
        <v>Describe the currently implemented SPI firewall.</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ht="38.25" customHeight="1">
      <c r="A53" s="34" t="s">
        <v>265</v>
      </c>
      <c r="B53" s="43" t="str">
        <f>VLOOKUP($A53,Questions!$A$2:$X$333,2,0)</f>
        <v>Do you have a documented policy for firewall change requests?*</v>
      </c>
      <c r="C53" s="44" t="s">
        <v>26</v>
      </c>
      <c r="D53" s="45" t="s">
        <v>266</v>
      </c>
      <c r="E53" s="46" t="str">
        <f>IF($C$18="No",'Auto Responses'!$A$3,IF($C53="Yes",VLOOKUP($A53,Questions!$A$2:$X$333,17,0)&amp;"",IF($C53="No",VLOOKUP($A53,Questions!$A$2:$X$333,16,0)&amp;"",VLOOKUP($A53,Questions!$A$2:$X$333,15,0)&amp;"")))</f>
        <v>Describe your documented firewall change request policy.</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ht="38.25" customHeight="1">
      <c r="A54" s="34" t="s">
        <v>267</v>
      </c>
      <c r="B54" s="43" t="str">
        <f>VLOOKUP($A54,Questions!$A$2:$X$333,2,0)</f>
        <v>Have you implemented an intrusion detection system (network-based)?*</v>
      </c>
      <c r="C54" s="44" t="s">
        <v>26</v>
      </c>
      <c r="D54" s="76" t="s">
        <v>268</v>
      </c>
      <c r="E54" s="46" t="str">
        <f>IF($C$18="No",'Auto Responses'!$A$3,IF($C54="Yes",VLOOKUP($A54,Questions!$A$2:$X$333,17,0)&amp;"",IF($C54="No",VLOOKUP($A54,Questions!$A$2:$X$333,16,0)&amp;"",VLOOKUP($A54,Questions!$A$2:$X$333,15,0)&amp;"")))</f>
        <v>Describe the currently implemented IDS.</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ht="38.25" customHeight="1">
      <c r="A55" s="34" t="s">
        <v>269</v>
      </c>
      <c r="B55" s="43" t="str">
        <f>VLOOKUP($A55,Questions!$A$2:$X$333,2,0)</f>
        <v>Do you employ host-based intrusion detection?*</v>
      </c>
      <c r="C55" s="44" t="s">
        <v>26</v>
      </c>
      <c r="D55" s="45" t="s">
        <v>270</v>
      </c>
      <c r="E55" s="46" t="str">
        <f>IF($C$18="No",'Auto Responses'!$A$3,IF($C55="Yes",VLOOKUP($A55,Questions!$A$2:$X$333,17,0)&amp;"",IF($C55="No",VLOOKUP($A55,Questions!$A$2:$X$333,16,0)&amp;"",IF($C55="N/A",VLOOKUP($A55,Questions!$A$2:$X$333,18,0)&amp;"",VLOOKUP($A55,Questions!$A$2:$X$333,15,0)&amp;""))))</f>
        <v>Describe the currently implemented host-based IDS solution(s).</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ht="38.25" customHeight="1">
      <c r="A56" s="34" t="s">
        <v>271</v>
      </c>
      <c r="B56" s="43" t="str">
        <f>VLOOKUP($A56,Questions!$A$2:$X$333,2,0)</f>
        <v>Are audit logs available for all changes to the network, firewall, IDS, and IPS systems?*</v>
      </c>
      <c r="C56" s="44" t="s">
        <v>26</v>
      </c>
      <c r="D56" s="45" t="s">
        <v>272</v>
      </c>
      <c r="E56" s="46" t="str">
        <f>IF($C$18="No",'Auto Responses'!$A$3,IF($C56="Yes",VLOOKUP($A56,Questions!$A$2:$X$333,17,0)&amp;"",IF($C56="No",VLOOKUP($A56,Questions!$A$2:$X$333,16,0)&amp;"",VLOOKUP($A56,Questions!$A$2:$X$333,15,0)&amp;"")))</f>
        <v>Describe your current network systems logging strategy.</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ht="48.0" customHeight="1">
      <c r="A57" s="34" t="s">
        <v>273</v>
      </c>
      <c r="B57" s="43" t="str">
        <f>VLOOKUP($A57,Questions!$A$2:$X$333,2,0)</f>
        <v>Is authority for firewall change approval documented? Please list approver names or titles in Additional Info.</v>
      </c>
      <c r="C57" s="44" t="s">
        <v>26</v>
      </c>
      <c r="D57" s="45" t="s">
        <v>274</v>
      </c>
      <c r="E57" s="46" t="str">
        <f>IF($C$18="No",'Auto Responses'!$A$3,IF($C57="Yes",VLOOKUP($A57,Questions!$A$2:$X$333,17,0)&amp;"",IF($C57="No",VLOOKUP($A57,Questions!$A$2:$X$333,16,0)&amp;"",VLOOKUP($A57,Questions!$A$2:$X$333,15,0)&amp;"")))</f>
        <v>List approver names or titles.</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ht="38.25" customHeight="1">
      <c r="A58" s="34" t="s">
        <v>275</v>
      </c>
      <c r="B58" s="43" t="str">
        <f>VLOOKUP($A58,Questions!$A$2:$X$333,2,0)</f>
        <v>Have you implemented an intrusion prevention system (network-based)?</v>
      </c>
      <c r="C58" s="44" t="s">
        <v>26</v>
      </c>
      <c r="D58" s="76" t="s">
        <v>276</v>
      </c>
      <c r="E58" s="46" t="str">
        <f>IF($C$18="No",'Auto Responses'!$A$3,IF($C58="Yes",VLOOKUP($A58,Questions!$A$2:$X$333,17,0)&amp;"",IF($C58="No",VLOOKUP($A58,Questions!$A$2:$X$333,16,0)&amp;"",VLOOKUP($A58,Questions!$A$2:$X$333,15,0)&amp;"")))</f>
        <v>Describe the currently implemented IPS.</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ht="38.25" customHeight="1">
      <c r="A59" s="34" t="s">
        <v>277</v>
      </c>
      <c r="B59" s="43" t="str">
        <f>VLOOKUP($A59,Questions!$A$2:$X$333,2,0)</f>
        <v>Do you employ host-based intrusion prevention?</v>
      </c>
      <c r="C59" s="44" t="s">
        <v>26</v>
      </c>
      <c r="D59" s="45" t="s">
        <v>278</v>
      </c>
      <c r="E59" s="46" t="str">
        <f>IF($C$18="No",'Auto Responses'!$A$3,IF($C59="Yes",VLOOKUP($A59,Questions!$A$2:$X$333,17,0)&amp;"",IF($C59="No",VLOOKUP($A59,Questions!$A$2:$X$333,16,0)&amp;"",IF($C59="N/A",VLOOKUP($A59,Questions!$A$2:$X$333,18,0)&amp;"",VLOOKUP($A59,Questions!$A$2:$X$333,15,0)&amp;""))))</f>
        <v>Describe the currently implemented host-based IPS solution(s).</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ht="38.25" customHeight="1">
      <c r="A60" s="34" t="s">
        <v>279</v>
      </c>
      <c r="B60" s="43" t="str">
        <f>VLOOKUP($A60,Questions!$A$2:$X$333,2,0)</f>
        <v>Are you employing any next-generation persistent threat (NGPT) monitoring?</v>
      </c>
      <c r="C60" s="44" t="s">
        <v>26</v>
      </c>
      <c r="D60" s="45" t="s">
        <v>280</v>
      </c>
      <c r="E60" s="46" t="str">
        <f>IF($C$18="No",'Auto Responses'!$A$3,IF($C60="Yes",VLOOKUP($A60,Questions!$A$2:$X$333,17,0)&amp;"",IF($C60="No",VLOOKUP($A60,Questions!$A$2:$X$333,16,0)&amp;"",VLOOKUP($A60,Questions!$A$2:$X$333,15,0)&amp;"")))</f>
        <v>Describe your NGPT monitoring strategy.</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ht="60.0" customHeight="1">
      <c r="A61" s="34" t="s">
        <v>281</v>
      </c>
      <c r="B61" s="43" t="str">
        <f>VLOOKUP($A61,Questions!$A$2:$X$333,2,0)</f>
        <v>Is intrusion monitoring performed internally or by a third-party service?</v>
      </c>
      <c r="C61" s="87" t="s">
        <v>282</v>
      </c>
      <c r="D61" s="45" t="s">
        <v>283</v>
      </c>
      <c r="E61" s="46" t="str">
        <f>IF($C$18="No",'Auto Responses'!$A$3,IF($C61="Yes",VLOOKUP($A61,Questions!$A$2:$X$333,17,0)&amp;"",IF($C61="No",VLOOKUP($A61,Questions!$A$2:$X$333,16,0)&amp;"",VLOOKUP($A61,Questions!$A$2:$X$333,15,0)&amp;"")))</f>
        <v>In addition to stating your intrusion monitoring strategy, provide a brief summary of its implementation.</v>
      </c>
      <c r="F61" s="47" t="str">
        <f>VLOOKUP($A61,'Institution Evaluation'!$A$56:$F$346,6,0)&amp;""</f>
        <v/>
      </c>
      <c r="G61" s="2"/>
      <c r="H61" s="2"/>
      <c r="I61" s="6"/>
      <c r="J61" s="6"/>
      <c r="K61" s="2"/>
      <c r="L61" s="2"/>
      <c r="M61" s="2"/>
      <c r="N61" s="2"/>
      <c r="O61" s="2"/>
      <c r="P61" s="2"/>
      <c r="Q61" s="2"/>
      <c r="R61" s="2"/>
      <c r="S61" s="2"/>
      <c r="T61" s="2"/>
      <c r="U61" s="2"/>
      <c r="V61" s="2"/>
      <c r="W61" s="2"/>
      <c r="X61" s="2"/>
      <c r="Y61" s="2"/>
      <c r="Z61" s="2"/>
    </row>
    <row r="62" ht="36.0" customHeight="1">
      <c r="A62" s="34" t="s">
        <v>284</v>
      </c>
      <c r="B62" s="43" t="str">
        <f>VLOOKUP($A62,Questions!$A$2:$X$333,2,0)</f>
        <v>Do you monitor for intrusions on a 24 x 7 x 365 basis?</v>
      </c>
      <c r="C62" s="44" t="s">
        <v>26</v>
      </c>
      <c r="D62" s="45" t="s">
        <v>285</v>
      </c>
      <c r="E62" s="46" t="str">
        <f>IF($C$18="No",'Auto Responses'!$A$3,IF($C62="Yes",VLOOKUP($A62,Questions!$A$2:$X$333,17,0)&amp;"",IF($C62="No",VLOOKUP($A62,Questions!$A$2:$X$333,16,0)&amp;"",VLOOKUP($A62,Questions!$A$2:$X$333,15,0)&amp;"")))</f>
        <v>Provide a brief summary of this activity.</v>
      </c>
      <c r="F62" s="47" t="str">
        <f>VLOOKUP($A62,'Institution Evaluation'!$A$56:$F$346,6,0)&amp;""</f>
        <v/>
      </c>
      <c r="G62" s="51" t="s">
        <v>35</v>
      </c>
      <c r="H62" s="2"/>
      <c r="I62" s="6"/>
      <c r="J62" s="6"/>
      <c r="K62" s="2"/>
      <c r="L62" s="2"/>
      <c r="M62" s="2"/>
      <c r="N62" s="2"/>
      <c r="O62" s="2"/>
      <c r="P62" s="2"/>
      <c r="Q62" s="2"/>
      <c r="R62" s="2"/>
      <c r="S62" s="2"/>
      <c r="T62" s="2"/>
      <c r="U62" s="2"/>
      <c r="V62" s="2"/>
      <c r="W62" s="2"/>
      <c r="X62" s="2"/>
      <c r="Y62" s="2"/>
      <c r="Z62" s="2"/>
    </row>
    <row r="63" ht="36.75" customHeight="1">
      <c r="A63" s="18" t="str">
        <f>VLOOKUP(LEFT($A64,4),'Auto Responses'!$N$4:$O$38,2,0)&amp;""</f>
        <v> Incident Handling</v>
      </c>
      <c r="B63" s="40"/>
      <c r="C63" s="19" t="s">
        <v>21</v>
      </c>
      <c r="D63" s="19" t="s">
        <v>22</v>
      </c>
      <c r="E63" s="41" t="s">
        <v>23</v>
      </c>
      <c r="F63" s="52" t="s">
        <v>24</v>
      </c>
      <c r="G63" s="2"/>
      <c r="H63" s="2"/>
      <c r="I63" s="6"/>
      <c r="J63" s="6"/>
      <c r="K63" s="2"/>
      <c r="L63" s="2"/>
      <c r="M63" s="2"/>
      <c r="N63" s="2"/>
      <c r="O63" s="2"/>
      <c r="P63" s="2"/>
      <c r="Q63" s="2"/>
      <c r="R63" s="2"/>
      <c r="S63" s="2"/>
      <c r="T63" s="2"/>
      <c r="U63" s="2"/>
      <c r="V63" s="2"/>
      <c r="W63" s="2"/>
      <c r="X63" s="2"/>
      <c r="Y63" s="2"/>
      <c r="Z63" s="2"/>
    </row>
    <row r="64" ht="27.0" customHeight="1">
      <c r="A64" s="34" t="s">
        <v>286</v>
      </c>
      <c r="B64" s="43" t="str">
        <f>VLOOKUP($A64,Questions!$A$2:$X$333,2,0)</f>
        <v>Do you have a formal incident response plan?</v>
      </c>
      <c r="C64" s="44" t="s">
        <v>26</v>
      </c>
      <c r="D64" s="45" t="s">
        <v>287</v>
      </c>
      <c r="E64" s="46" t="str">
        <f>IF($C$18="No",'Auto Responses'!$A$3,IF($C64="Yes",VLOOKUP($A64,Questions!$A$2:$X$333,17,0)&amp;"",IF($C64="No",VLOOKUP($A64,Questions!$A$2:$X$333,16,0)&amp;"",VLOOKUP($A64,Questions!$A$2:$X$333,15,0)&amp;"")))</f>
        <v>Summarize or provide a link to your formal incident response plan.</v>
      </c>
      <c r="F64" s="47" t="str">
        <f>VLOOKUP($A64,'Institution Evaluation'!$A$56:$F$346,6,0)&amp;""</f>
        <v/>
      </c>
      <c r="G64" s="2"/>
      <c r="H64" s="2"/>
      <c r="I64" s="6"/>
      <c r="J64" s="6"/>
      <c r="K64" s="2"/>
      <c r="L64" s="2"/>
      <c r="M64" s="2"/>
      <c r="N64" s="2"/>
      <c r="O64" s="2"/>
      <c r="P64" s="2"/>
      <c r="Q64" s="2"/>
      <c r="R64" s="2"/>
      <c r="S64" s="2"/>
      <c r="T64" s="2"/>
      <c r="U64" s="2"/>
      <c r="V64" s="2"/>
      <c r="W64" s="2"/>
      <c r="X64" s="2"/>
      <c r="Y64" s="2"/>
      <c r="Z64" s="2"/>
    </row>
    <row r="65" ht="40.5" customHeight="1">
      <c r="A65" s="34" t="s">
        <v>288</v>
      </c>
      <c r="B65" s="43" t="str">
        <f>VLOOKUP($A65,Questions!$A$2:$X$333,2,0)</f>
        <v>Do you either have an internal incident response team or retain an external team?</v>
      </c>
      <c r="C65" s="44" t="s">
        <v>26</v>
      </c>
      <c r="D65" s="45" t="s">
        <v>289</v>
      </c>
      <c r="E65" s="46" t="str">
        <f>IF($C$18="No",'Auto Responses'!$A$3,IF($C65="Yes",VLOOKUP($A65,Questions!$A$2:$X$333,17,0)&amp;"",IF($C65="No",VLOOKUP($A65,Questions!$A$2:$X$333,16,0)&amp;"",VLOOKUP($A65,Questions!$A$2:$X$333,15,0)&amp;"")))</f>
        <v>Summarize your incident response and reporting processes.</v>
      </c>
      <c r="F65" s="47" t="str">
        <f>VLOOKUP($A65,'Institution Evaluation'!$A$56:$F$346,6,0)&amp;""</f>
        <v/>
      </c>
      <c r="G65" s="2"/>
      <c r="H65" s="2"/>
      <c r="I65" s="6"/>
      <c r="J65" s="6"/>
      <c r="K65" s="2"/>
      <c r="L65" s="2"/>
      <c r="M65" s="2"/>
      <c r="N65" s="2"/>
      <c r="O65" s="2"/>
      <c r="P65" s="2"/>
      <c r="Q65" s="2"/>
      <c r="R65" s="2"/>
      <c r="S65" s="2"/>
      <c r="T65" s="2"/>
      <c r="U65" s="2"/>
      <c r="V65" s="2"/>
      <c r="W65" s="2"/>
      <c r="X65" s="2"/>
      <c r="Y65" s="2"/>
      <c r="Z65" s="2"/>
    </row>
    <row r="66" ht="46.5" customHeight="1">
      <c r="A66" s="34" t="s">
        <v>290</v>
      </c>
      <c r="B66" s="43" t="str">
        <f>VLOOKUP($A66,Questions!$A$2:$X$333,2,0)</f>
        <v>Do you have the capability to respond to incidents on a 24 x 7 x 365 basis?</v>
      </c>
      <c r="C66" s="44" t="s">
        <v>26</v>
      </c>
      <c r="D66" s="45" t="s">
        <v>291</v>
      </c>
      <c r="E66" s="46" t="str">
        <f>IF($C$18="No",'Auto Responses'!$A$3,IF($C66="Yes",VLOOKUP($A66,Questions!$A$2:$X$333,17,0)&amp;"",IF($C66="No",VLOOKUP($A66,Questions!$A$2:$X$333,16,0)&amp;"",VLOOKUP($A66,Questions!$A$2:$X$333,15,0)&amp;"")))</f>
        <v>Summarize your internal approach or reference your third-party contractor.</v>
      </c>
      <c r="F66" s="47" t="str">
        <f>VLOOKUP($A66,'Institution Evaluation'!$A$56:$F$346,6,0)&amp;""</f>
        <v/>
      </c>
      <c r="G66" s="2"/>
      <c r="H66" s="2"/>
      <c r="I66" s="6"/>
      <c r="J66" s="6"/>
      <c r="K66" s="2"/>
      <c r="L66" s="2"/>
      <c r="M66" s="2"/>
      <c r="N66" s="2"/>
      <c r="O66" s="2"/>
      <c r="P66" s="2"/>
      <c r="Q66" s="2"/>
      <c r="R66" s="2"/>
      <c r="S66" s="2"/>
      <c r="T66" s="2"/>
      <c r="U66" s="2"/>
      <c r="V66" s="2"/>
      <c r="W66" s="2"/>
      <c r="X66" s="2"/>
      <c r="Y66" s="2"/>
      <c r="Z66" s="2"/>
    </row>
    <row r="67" ht="48.0" customHeight="1">
      <c r="A67" s="34" t="s">
        <v>292</v>
      </c>
      <c r="B67" s="43" t="str">
        <f>VLOOKUP($A67,Questions!$A$2:$X$333,2,0)</f>
        <v>Do you carry cyber-risk insurance to protect against unforeseen service outages, data that is lost or stolen, and security incidents?</v>
      </c>
      <c r="C67" s="44" t="s">
        <v>26</v>
      </c>
      <c r="D67" s="76" t="s">
        <v>293</v>
      </c>
      <c r="E67" s="46" t="str">
        <f>IF($C$18="No",'Auto Responses'!$A$3,IF($C67="Yes",VLOOKUP($A67,Questions!$A$2:$X$333,17,0)&amp;"",IF($C67="No",VLOOKUP($A67,Questions!$A$2:$X$333,16,0)&amp;"",VLOOKUP($A67,Questions!$A$2:$X$333,15,0)&amp;"")))</f>
        <v>Describe the coverage in place for this solution.</v>
      </c>
      <c r="F67" s="47" t="str">
        <f>VLOOKUP($A67,'Institution Evaluation'!$A$56:$F$346,6,0)&amp;""</f>
        <v/>
      </c>
      <c r="G67" s="51" t="s">
        <v>35</v>
      </c>
      <c r="H67" s="2"/>
      <c r="I67" s="6"/>
      <c r="J67" s="6"/>
      <c r="K67" s="2"/>
      <c r="L67" s="2"/>
      <c r="M67" s="2"/>
      <c r="N67" s="2"/>
      <c r="O67" s="2"/>
      <c r="P67" s="2"/>
      <c r="Q67" s="2"/>
      <c r="R67" s="2"/>
      <c r="S67" s="2"/>
      <c r="T67" s="2"/>
      <c r="U67" s="2"/>
      <c r="V67" s="2"/>
      <c r="W67" s="2"/>
      <c r="X67" s="2"/>
      <c r="Y67" s="2"/>
      <c r="Z67" s="2"/>
    </row>
    <row r="68" ht="36.75" customHeight="1">
      <c r="A68" s="18" t="str">
        <f>VLOOKUP(LEFT($A69,4),'Auto Responses'!$N$4:$O$38,2,0)&amp;""</f>
        <v> Vulnerability Management</v>
      </c>
      <c r="B68" s="40"/>
      <c r="C68" s="19" t="s">
        <v>21</v>
      </c>
      <c r="D68" s="19" t="s">
        <v>22</v>
      </c>
      <c r="E68" s="41" t="s">
        <v>23</v>
      </c>
      <c r="F68" s="52" t="s">
        <v>24</v>
      </c>
      <c r="G68" s="2"/>
      <c r="H68" s="2"/>
      <c r="I68" s="6"/>
      <c r="J68" s="6"/>
      <c r="K68" s="2"/>
      <c r="L68" s="2"/>
      <c r="M68" s="2"/>
      <c r="N68" s="2"/>
      <c r="O68" s="2"/>
      <c r="P68" s="2"/>
      <c r="Q68" s="2"/>
      <c r="R68" s="2"/>
      <c r="S68" s="2"/>
      <c r="T68" s="2"/>
      <c r="U68" s="2"/>
      <c r="V68" s="2"/>
      <c r="W68" s="2"/>
      <c r="X68" s="2"/>
      <c r="Y68" s="2"/>
      <c r="Z68" s="2"/>
    </row>
    <row r="69" ht="60.75" customHeight="1">
      <c r="A69" s="34" t="s">
        <v>294</v>
      </c>
      <c r="B69" s="43" t="str">
        <f>VLOOKUP($A69,Questions!$A$2:$X$333,2,0)</f>
        <v>Are your systems and applications scanned with an authenticated user account for vulnerabilities (that are remediated) prior to new releases?*</v>
      </c>
      <c r="C69" s="44" t="s">
        <v>26</v>
      </c>
      <c r="D69" s="76" t="s">
        <v>295</v>
      </c>
      <c r="E69" s="46" t="str">
        <f>IF($C$18="No",'Auto Responses'!$A$3,IF($C69="Yes",VLOOKUP($A69,Questions!$A$2:$X$333,17,0)&amp;"",IF($C69="No",VLOOKUP($A69,Questions!$A$2:$X$333,16,0)&amp;"",VLOOKUP($A69,Questions!$A$2:$X$333,15,0)&amp;"")))</f>
        <v>Provide a brief description.</v>
      </c>
      <c r="F69" s="47" t="str">
        <f>VLOOKUP($A69,'Institution Evaluation'!$A$56:$F$346,6,0)&amp;""</f>
        <v/>
      </c>
      <c r="G69" s="2"/>
      <c r="H69" s="2"/>
      <c r="I69" s="6"/>
      <c r="J69" s="6"/>
      <c r="K69" s="2"/>
      <c r="L69" s="2"/>
      <c r="M69" s="2"/>
      <c r="N69" s="2"/>
      <c r="O69" s="2"/>
      <c r="P69" s="2"/>
      <c r="Q69" s="2"/>
      <c r="R69" s="2"/>
      <c r="S69" s="2"/>
      <c r="T69" s="2"/>
      <c r="U69" s="2"/>
      <c r="V69" s="2"/>
      <c r="W69" s="2"/>
      <c r="X69" s="2"/>
      <c r="Y69" s="2"/>
      <c r="Z69" s="2"/>
    </row>
    <row r="70" ht="36.75" customHeight="1">
      <c r="A70" s="34" t="s">
        <v>296</v>
      </c>
      <c r="B70" s="43" t="str">
        <f>VLOOKUP($A70,Questions!$A$2:$X$333,2,0)</f>
        <v>Will you provide results of application and system vulnerability scans to the institution?*</v>
      </c>
      <c r="C70" s="44" t="s">
        <v>26</v>
      </c>
      <c r="D70" s="76" t="s">
        <v>297</v>
      </c>
      <c r="E70" s="46" t="str">
        <f>IF($C$18="No",'Auto Responses'!$A$3,IF($C70="Yes",VLOOKUP($A70,Questions!$A$2:$X$333,17,0)&amp;"",IF($C70="No",VLOOKUP($A70,Questions!$A$2:$X$333,16,0)&amp;"",VLOOKUP($A70,Questions!$A$2:$X$333,15,0)&amp;"")))</f>
        <v>Provide a reference to security scan documentation.</v>
      </c>
      <c r="F70" s="47" t="str">
        <f>VLOOKUP($A70,'Institution Evaluation'!$A$56:$F$346,6,0)&amp;""</f>
        <v/>
      </c>
      <c r="G70" s="2"/>
      <c r="H70" s="2"/>
      <c r="I70" s="6"/>
      <c r="J70" s="6"/>
      <c r="K70" s="2"/>
      <c r="L70" s="2"/>
      <c r="M70" s="2"/>
      <c r="N70" s="2"/>
      <c r="O70" s="2"/>
      <c r="P70" s="2"/>
      <c r="Q70" s="2"/>
      <c r="R70" s="2"/>
      <c r="S70" s="2"/>
      <c r="T70" s="2"/>
      <c r="U70" s="2"/>
      <c r="V70" s="2"/>
      <c r="W70" s="2"/>
      <c r="X70" s="2"/>
      <c r="Y70" s="2"/>
      <c r="Z70" s="2"/>
    </row>
    <row r="71" ht="51.75" customHeight="1">
      <c r="A71" s="34" t="s">
        <v>298</v>
      </c>
      <c r="B71" s="43" t="str">
        <f>VLOOKUP($A71,Questions!$A$2:$X$333,2,0)</f>
        <v>Will you allow the institution to perform its own vulnerability testing and/or scanning of your systems and/or application, provided that testing is performed at a mutually agreed upon time and date?*</v>
      </c>
      <c r="C71" s="44" t="s">
        <v>26</v>
      </c>
      <c r="D71" s="45" t="s">
        <v>299</v>
      </c>
      <c r="E71" s="46" t="str">
        <f>IF($C$18="No",'Auto Responses'!$A$3,IF($C71="Yes",VLOOKUP($A71,Questions!$A$2:$X$333,17,0)&amp;"",IF($C71="No",VLOOKUP($A71,Questions!$A$2:$X$333,16,0)&amp;"",VLOOKUP($A71,Questions!$A$2:$X$333,15,0)&amp;"")))</f>
        <v>Provide reference to the process or procedure to set up security testing times and scopes.</v>
      </c>
      <c r="F71" s="47" t="str">
        <f>VLOOKUP($A71,'Institution Evaluation'!$A$56:$F$346,6,0)&amp;""</f>
        <v/>
      </c>
      <c r="G71" s="2"/>
      <c r="H71" s="2"/>
      <c r="I71" s="6"/>
      <c r="J71" s="6"/>
      <c r="K71" s="2"/>
      <c r="L71" s="2"/>
      <c r="M71" s="2"/>
      <c r="N71" s="2"/>
      <c r="O71" s="2"/>
      <c r="P71" s="2"/>
      <c r="Q71" s="2"/>
      <c r="R71" s="2"/>
      <c r="S71" s="2"/>
      <c r="T71" s="2"/>
      <c r="U71" s="2"/>
      <c r="V71" s="2"/>
      <c r="W71" s="2"/>
      <c r="X71" s="2"/>
      <c r="Y71" s="2"/>
      <c r="Z71" s="2"/>
    </row>
    <row r="72" ht="54.0" customHeight="1">
      <c r="A72" s="34" t="s">
        <v>300</v>
      </c>
      <c r="B72" s="43" t="str">
        <f>VLOOKUP($A72,Questions!$A$2:$X$333,2,0)</f>
        <v>Have your systems and applications had a third-party security assessment completed in the last year?</v>
      </c>
      <c r="C72" s="44" t="s">
        <v>26</v>
      </c>
      <c r="D72" s="45" t="s">
        <v>301</v>
      </c>
      <c r="E72" s="46" t="str">
        <f>IF($C$18="No",'Auto Responses'!$A$3,IF($C72="Yes",VLOOKUP($A72,Questions!$A$2:$X$333,17,0)&amp;"",IF($C72="No",VLOOKUP($A72,Questions!$A$2:$X$333,16,0)&amp;"",VLOOKUP($A72,Questions!$A$2:$X$333,15,0)&amp;"")))</f>
        <v>Provide the results with this document (link or attached), if possible. State the date of the last completed third-party security assessment.</v>
      </c>
      <c r="F72" s="47" t="str">
        <f>VLOOKUP($A72,'Institution Evaluation'!$A$56:$F$346,6,0)&amp;""</f>
        <v/>
      </c>
      <c r="G72" s="2"/>
      <c r="H72" s="2"/>
      <c r="I72" s="6"/>
      <c r="J72" s="6"/>
      <c r="K72" s="2"/>
      <c r="L72" s="2"/>
      <c r="M72" s="2"/>
      <c r="N72" s="2"/>
      <c r="O72" s="2"/>
      <c r="P72" s="2"/>
      <c r="Q72" s="2"/>
      <c r="R72" s="2"/>
      <c r="S72" s="2"/>
      <c r="T72" s="2"/>
      <c r="U72" s="2"/>
      <c r="V72" s="2"/>
      <c r="W72" s="2"/>
      <c r="X72" s="2"/>
      <c r="Y72" s="2"/>
      <c r="Z72" s="2"/>
    </row>
    <row r="73" ht="60.0" customHeight="1">
      <c r="A73" s="34" t="s">
        <v>302</v>
      </c>
      <c r="B73" s="43" t="str">
        <f>VLOOKUP($A73,Questions!$A$2:$X$333,2,0)</f>
        <v>Do you regularly scan for common web application security vulnerabilities (e.g., SQL injection, XSS, XSRF, etc.)?</v>
      </c>
      <c r="C73" s="44" t="s">
        <v>26</v>
      </c>
      <c r="D73" s="76" t="s">
        <v>303</v>
      </c>
      <c r="E73" s="46" t="str">
        <f>IF($C$18="No",'Auto Responses'!$A$3,IF($C73="Yes",VLOOKUP($A73,Questions!$A$2:$X$333,17,0)&amp;"",IF($C73="No",VLOOKUP($A73,Questions!$A$2:$X$333,16,0)&amp;"",VLOOKUP($A73,Questions!$A$2:$X$333,15,0)&amp;"")))</f>
        <v>Ensure that all elements of VULN-05 are clearly stated in your response.</v>
      </c>
      <c r="F73" s="47" t="str">
        <f>VLOOKUP($A73,'Institution Evaluation'!$A$56:$F$346,6,0)&amp;""</f>
        <v/>
      </c>
      <c r="G73" s="2"/>
      <c r="H73" s="2"/>
      <c r="I73" s="6"/>
      <c r="J73" s="6"/>
      <c r="K73" s="2"/>
      <c r="L73" s="2"/>
      <c r="M73" s="2"/>
      <c r="N73" s="2"/>
      <c r="O73" s="2"/>
      <c r="P73" s="2"/>
      <c r="Q73" s="2"/>
      <c r="R73" s="2"/>
      <c r="S73" s="2"/>
      <c r="T73" s="2"/>
      <c r="U73" s="2"/>
      <c r="V73" s="2"/>
      <c r="W73" s="2"/>
      <c r="X73" s="2"/>
      <c r="Y73" s="2"/>
      <c r="Z73" s="2"/>
    </row>
    <row r="74" ht="56.25" customHeight="1">
      <c r="A74" s="34" t="s">
        <v>304</v>
      </c>
      <c r="B74" s="43" t="str">
        <f>VLOOKUP($A74,Questions!$A$2:$X$333,2,0)</f>
        <v>Are your systems and applications regularly scanned externally for vulnerabilities?</v>
      </c>
      <c r="C74" s="44" t="s">
        <v>26</v>
      </c>
      <c r="D74" s="76" t="s">
        <v>305</v>
      </c>
      <c r="E74" s="46" t="str">
        <f>IF($C$18="No",'Auto Responses'!$A$3,IF($C74="Yes",VLOOKUP($A74,Questions!$A$2:$X$333,17,0)&amp;"",IF($C74="No",VLOOKUP($A74,Questions!$A$2:$X$333,16,0)&amp;"",VLOOKUP($A74,Questions!$A$2:$X$333,15,0)&amp;"")))</f>
        <v>Decribe your external application vulnerability scanning strategy.</v>
      </c>
      <c r="F74" s="47" t="str">
        <f>VLOOKUP($A74,'Institution Evaluation'!$A$56:$F$346,6,0)&amp;""</f>
        <v/>
      </c>
      <c r="G74" s="51" t="s">
        <v>35</v>
      </c>
      <c r="H74" s="6"/>
      <c r="I74" s="2"/>
      <c r="J74" s="2"/>
      <c r="K74" s="2"/>
      <c r="L74" s="2"/>
      <c r="M74" s="2"/>
      <c r="N74" s="2"/>
      <c r="O74" s="2"/>
      <c r="P74" s="2"/>
      <c r="Q74" s="2"/>
      <c r="R74" s="2"/>
      <c r="S74" s="2"/>
      <c r="T74" s="2"/>
      <c r="U74" s="2"/>
      <c r="V74" s="2"/>
      <c r="W74" s="2"/>
      <c r="X74" s="2"/>
      <c r="Y74" s="2"/>
      <c r="Z74" s="2"/>
    </row>
    <row r="75" ht="36.75" customHeight="1">
      <c r="A75" s="62" t="s">
        <v>47</v>
      </c>
      <c r="B75" s="57"/>
      <c r="C75" s="58"/>
      <c r="D75" s="59"/>
      <c r="E75" s="60"/>
      <c r="F75" s="61"/>
      <c r="G75" s="51"/>
      <c r="H75" s="6"/>
      <c r="I75" s="2"/>
      <c r="J75" s="2"/>
      <c r="K75" s="2"/>
      <c r="L75" s="2"/>
      <c r="M75" s="2"/>
      <c r="N75" s="2"/>
      <c r="O75" s="2"/>
      <c r="P75" s="2"/>
      <c r="Q75" s="2"/>
      <c r="R75" s="2"/>
      <c r="S75" s="2"/>
      <c r="T75" s="2"/>
      <c r="U75" s="2"/>
      <c r="V75" s="2"/>
      <c r="W75" s="2"/>
      <c r="X75" s="2"/>
      <c r="Y75" s="2"/>
      <c r="Z75" s="2"/>
    </row>
    <row r="76" ht="15.0" hidden="1" customHeight="1">
      <c r="A76" s="61"/>
      <c r="B76" s="2"/>
      <c r="C76" s="3"/>
      <c r="D76" s="4"/>
      <c r="E76" s="5"/>
      <c r="F76" s="2"/>
      <c r="G76" s="2"/>
      <c r="H76" s="2"/>
      <c r="I76" s="6"/>
      <c r="J76" s="6"/>
      <c r="K76" s="2"/>
      <c r="L76" s="2"/>
      <c r="M76" s="2"/>
      <c r="N76" s="2"/>
      <c r="O76" s="2"/>
      <c r="P76" s="2"/>
      <c r="Q76" s="2"/>
      <c r="R76" s="2"/>
      <c r="S76" s="2"/>
      <c r="T76" s="2"/>
      <c r="U76" s="2"/>
      <c r="V76" s="2"/>
      <c r="W76" s="2"/>
      <c r="X76" s="2"/>
      <c r="Y76" s="2"/>
      <c r="Z76" s="2"/>
    </row>
    <row r="77" ht="15.0" hidden="1" customHeight="1">
      <c r="A77" s="2"/>
      <c r="B77" s="3"/>
      <c r="C77" s="83"/>
      <c r="D77" s="5"/>
      <c r="E77" s="2"/>
      <c r="F77" s="2"/>
      <c r="G77" s="2"/>
      <c r="H77" s="6"/>
      <c r="I77" s="2"/>
      <c r="J77" s="2"/>
      <c r="K77" s="2"/>
      <c r="L77" s="61"/>
      <c r="M77" s="61"/>
      <c r="N77" s="61"/>
      <c r="O77" s="61"/>
      <c r="P77" s="61"/>
      <c r="Q77" s="61"/>
      <c r="R77" s="61"/>
      <c r="S77" s="61"/>
      <c r="T77" s="61"/>
      <c r="U77" s="61"/>
      <c r="V77" s="61"/>
      <c r="W77" s="61"/>
      <c r="X77" s="61"/>
      <c r="Y77" s="61"/>
      <c r="Z77" s="61"/>
    </row>
    <row r="78" hidden="1" customHeight="1">
      <c r="A78" s="34" t="str">
        <f t="shared" ref="A78:A84" si="1">#REF!</f>
        <v>#REF!</v>
      </c>
      <c r="B78" s="2"/>
      <c r="C78" s="3"/>
      <c r="D78" s="4"/>
      <c r="E78" s="5"/>
      <c r="F78" s="2"/>
      <c r="G78" s="2"/>
      <c r="H78" s="2"/>
      <c r="I78" s="6"/>
      <c r="J78" s="6"/>
      <c r="K78" s="2"/>
      <c r="L78" s="2"/>
      <c r="M78" s="61"/>
      <c r="N78" s="61"/>
      <c r="O78" s="61"/>
      <c r="P78" s="61"/>
      <c r="Q78" s="61"/>
      <c r="R78" s="61"/>
      <c r="S78" s="61"/>
      <c r="T78" s="61"/>
      <c r="U78" s="61"/>
      <c r="V78" s="61"/>
      <c r="W78" s="61"/>
      <c r="X78" s="61"/>
      <c r="Y78" s="61"/>
      <c r="Z78" s="61"/>
    </row>
    <row r="79" hidden="1" customHeight="1">
      <c r="A79" s="34" t="str">
        <f t="shared" si="1"/>
        <v>#REF!</v>
      </c>
      <c r="B79" s="2"/>
      <c r="C79" s="3"/>
      <c r="D79" s="4"/>
      <c r="E79" s="5"/>
      <c r="F79" s="2"/>
      <c r="G79" s="2"/>
      <c r="H79" s="2"/>
      <c r="I79" s="6"/>
      <c r="J79" s="6"/>
      <c r="K79" s="2"/>
      <c r="L79" s="2"/>
      <c r="M79" s="61"/>
      <c r="N79" s="61"/>
      <c r="O79" s="61"/>
      <c r="P79" s="61"/>
      <c r="Q79" s="61"/>
      <c r="R79" s="61"/>
      <c r="S79" s="61"/>
      <c r="T79" s="61"/>
      <c r="U79" s="61"/>
      <c r="V79" s="61"/>
      <c r="W79" s="61"/>
      <c r="X79" s="61"/>
      <c r="Y79" s="61"/>
      <c r="Z79" s="61"/>
    </row>
    <row r="80" hidden="1" customHeight="1">
      <c r="A80" s="34" t="str">
        <f t="shared" si="1"/>
        <v>#REF!</v>
      </c>
      <c r="B80" s="2"/>
      <c r="C80" s="3"/>
      <c r="D80" s="4"/>
      <c r="E80" s="5"/>
      <c r="F80" s="2"/>
      <c r="G80" s="2"/>
      <c r="H80" s="2"/>
      <c r="I80" s="6"/>
      <c r="J80" s="6"/>
      <c r="K80" s="2"/>
      <c r="L80" s="2"/>
      <c r="M80" s="61"/>
      <c r="N80" s="61"/>
      <c r="O80" s="61"/>
      <c r="P80" s="61"/>
      <c r="Q80" s="61"/>
      <c r="R80" s="61"/>
      <c r="S80" s="61"/>
      <c r="T80" s="61"/>
      <c r="U80" s="61"/>
      <c r="V80" s="61"/>
      <c r="W80" s="61"/>
      <c r="X80" s="61"/>
      <c r="Y80" s="61"/>
      <c r="Z80" s="61"/>
    </row>
    <row r="81" hidden="1" customHeight="1">
      <c r="A81" s="34" t="str">
        <f t="shared" si="1"/>
        <v>#REF!</v>
      </c>
      <c r="B81" s="2"/>
      <c r="C81" s="3"/>
      <c r="D81" s="4"/>
      <c r="E81" s="5"/>
      <c r="F81" s="2"/>
      <c r="G81" s="2"/>
      <c r="H81" s="2"/>
      <c r="I81" s="6"/>
      <c r="J81" s="6"/>
      <c r="K81" s="2"/>
      <c r="L81" s="2"/>
      <c r="M81" s="61"/>
      <c r="N81" s="61"/>
      <c r="O81" s="61"/>
      <c r="P81" s="61"/>
      <c r="Q81" s="61"/>
      <c r="R81" s="61"/>
      <c r="S81" s="61"/>
      <c r="T81" s="61"/>
      <c r="U81" s="61"/>
      <c r="V81" s="61"/>
      <c r="W81" s="61"/>
      <c r="X81" s="61"/>
      <c r="Y81" s="61"/>
      <c r="Z81" s="61"/>
    </row>
    <row r="82" hidden="1" customHeight="1">
      <c r="A82" s="34" t="str">
        <f t="shared" si="1"/>
        <v>#REF!</v>
      </c>
      <c r="B82" s="2"/>
      <c r="C82" s="3"/>
      <c r="D82" s="4"/>
      <c r="E82" s="5"/>
      <c r="F82" s="2"/>
      <c r="G82" s="2"/>
      <c r="H82" s="2"/>
      <c r="I82" s="6"/>
      <c r="J82" s="6"/>
      <c r="K82" s="2"/>
      <c r="L82" s="2"/>
      <c r="M82" s="61"/>
      <c r="N82" s="61"/>
      <c r="O82" s="61"/>
      <c r="P82" s="61"/>
      <c r="Q82" s="61"/>
      <c r="R82" s="61"/>
      <c r="S82" s="61"/>
      <c r="T82" s="61"/>
      <c r="U82" s="61"/>
      <c r="V82" s="61"/>
      <c r="W82" s="61"/>
      <c r="X82" s="61"/>
      <c r="Y82" s="61"/>
      <c r="Z82" s="61"/>
    </row>
    <row r="83" hidden="1" customHeight="1">
      <c r="A83" s="34" t="str">
        <f t="shared" si="1"/>
        <v>#REF!</v>
      </c>
      <c r="B83" s="2"/>
      <c r="C83" s="3"/>
      <c r="D83" s="4"/>
      <c r="E83" s="5"/>
      <c r="F83" s="2"/>
      <c r="G83" s="2"/>
      <c r="H83" s="2"/>
      <c r="I83" s="6"/>
      <c r="J83" s="6"/>
      <c r="K83" s="2"/>
      <c r="L83" s="2"/>
      <c r="M83" s="61"/>
      <c r="N83" s="61"/>
      <c r="O83" s="61"/>
      <c r="P83" s="61"/>
      <c r="Q83" s="61"/>
      <c r="R83" s="61"/>
      <c r="S83" s="61"/>
      <c r="T83" s="61"/>
      <c r="U83" s="61"/>
      <c r="V83" s="61"/>
      <c r="W83" s="61"/>
      <c r="X83" s="61"/>
      <c r="Y83" s="61"/>
      <c r="Z83" s="61"/>
    </row>
    <row r="84" hidden="1" customHeight="1">
      <c r="A84" s="34" t="str">
        <f t="shared" si="1"/>
        <v>#REF!</v>
      </c>
      <c r="B84" s="2"/>
      <c r="C84" s="3"/>
      <c r="D84" s="4"/>
      <c r="E84" s="5"/>
      <c r="F84" s="2"/>
      <c r="G84" s="2"/>
      <c r="H84" s="2"/>
      <c r="I84" s="6"/>
      <c r="J84" s="6"/>
      <c r="K84" s="2"/>
      <c r="L84" s="2"/>
      <c r="M84" s="61"/>
      <c r="N84" s="61"/>
      <c r="O84" s="61"/>
      <c r="P84" s="61"/>
      <c r="Q84" s="61"/>
      <c r="R84" s="61"/>
      <c r="S84" s="61"/>
      <c r="T84" s="61"/>
      <c r="U84" s="61"/>
      <c r="V84" s="61"/>
      <c r="W84" s="61"/>
      <c r="X84" s="61"/>
      <c r="Y84" s="61"/>
      <c r="Z84" s="61"/>
    </row>
    <row r="85" ht="15.75" customHeight="1">
      <c r="A85" s="61"/>
      <c r="B85" s="2"/>
      <c r="C85" s="3"/>
      <c r="D85" s="4"/>
      <c r="E85" s="5"/>
      <c r="F85" s="2"/>
      <c r="G85" s="2"/>
      <c r="H85" s="2"/>
      <c r="I85" s="6"/>
      <c r="J85" s="6"/>
      <c r="K85" s="2"/>
      <c r="L85" s="2"/>
      <c r="M85" s="61"/>
      <c r="N85" s="61"/>
      <c r="O85" s="61"/>
      <c r="P85" s="61"/>
      <c r="Q85" s="61"/>
      <c r="R85" s="61"/>
      <c r="S85" s="61"/>
      <c r="T85" s="61"/>
      <c r="U85" s="61"/>
      <c r="V85" s="61"/>
      <c r="W85" s="61"/>
      <c r="X85" s="61"/>
      <c r="Y85" s="61"/>
      <c r="Z85" s="61"/>
    </row>
    <row r="86" ht="15.75" customHeight="1">
      <c r="A86" s="61"/>
      <c r="B86" s="2"/>
      <c r="C86" s="3"/>
      <c r="D86" s="4"/>
      <c r="E86" s="5"/>
      <c r="F86" s="2"/>
      <c r="G86" s="2"/>
      <c r="H86" s="2"/>
      <c r="I86" s="6"/>
      <c r="J86" s="6"/>
      <c r="K86" s="2"/>
      <c r="L86" s="2"/>
      <c r="M86" s="61"/>
      <c r="N86" s="61"/>
      <c r="O86" s="61"/>
      <c r="P86" s="61"/>
      <c r="Q86" s="61"/>
      <c r="R86" s="61"/>
      <c r="S86" s="61"/>
      <c r="T86" s="61"/>
      <c r="U86" s="61"/>
      <c r="V86" s="61"/>
      <c r="W86" s="61"/>
      <c r="X86" s="61"/>
      <c r="Y86" s="61"/>
      <c r="Z86" s="61"/>
    </row>
    <row r="87" ht="15.75" customHeight="1">
      <c r="A87" s="61"/>
      <c r="B87" s="2"/>
      <c r="C87" s="3"/>
      <c r="D87" s="4"/>
      <c r="E87" s="5"/>
      <c r="F87" s="2"/>
      <c r="G87" s="2"/>
      <c r="H87" s="2"/>
      <c r="I87" s="6"/>
      <c r="J87" s="6"/>
      <c r="K87" s="2"/>
      <c r="L87" s="2"/>
      <c r="M87" s="61"/>
      <c r="N87" s="61"/>
      <c r="O87" s="61"/>
      <c r="P87" s="61"/>
      <c r="Q87" s="61"/>
      <c r="R87" s="61"/>
      <c r="S87" s="61"/>
      <c r="T87" s="61"/>
      <c r="U87" s="61"/>
      <c r="V87" s="61"/>
      <c r="W87" s="61"/>
      <c r="X87" s="61"/>
      <c r="Y87" s="61"/>
      <c r="Z87" s="61"/>
    </row>
    <row r="88" ht="15.75" customHeight="1">
      <c r="A88" s="61"/>
      <c r="B88" s="2"/>
      <c r="C88" s="3"/>
      <c r="D88" s="4"/>
      <c r="E88" s="5"/>
      <c r="F88" s="2"/>
      <c r="G88" s="2"/>
      <c r="H88" s="2"/>
      <c r="I88" s="6"/>
      <c r="J88" s="6"/>
      <c r="K88" s="2"/>
      <c r="L88" s="2"/>
      <c r="M88" s="61"/>
      <c r="N88" s="61"/>
      <c r="O88" s="61"/>
      <c r="P88" s="61"/>
      <c r="Q88" s="61"/>
      <c r="R88" s="61"/>
      <c r="S88" s="61"/>
      <c r="T88" s="61"/>
      <c r="U88" s="61"/>
      <c r="V88" s="61"/>
      <c r="W88" s="61"/>
      <c r="X88" s="61"/>
      <c r="Y88" s="61"/>
      <c r="Z88" s="61"/>
    </row>
    <row r="89" ht="15.75" customHeight="1">
      <c r="A89" s="61"/>
      <c r="B89" s="2"/>
      <c r="C89" s="3"/>
      <c r="D89" s="4"/>
      <c r="E89" s="5"/>
      <c r="F89" s="2"/>
      <c r="G89" s="2"/>
      <c r="H89" s="2"/>
      <c r="I89" s="6"/>
      <c r="J89" s="6"/>
      <c r="K89" s="2"/>
      <c r="L89" s="2"/>
      <c r="M89" s="61"/>
      <c r="N89" s="61"/>
      <c r="O89" s="61"/>
      <c r="P89" s="61"/>
      <c r="Q89" s="61"/>
      <c r="R89" s="61"/>
      <c r="S89" s="61"/>
      <c r="T89" s="61"/>
      <c r="U89" s="61"/>
      <c r="V89" s="61"/>
      <c r="W89" s="61"/>
      <c r="X89" s="61"/>
      <c r="Y89" s="61"/>
      <c r="Z89" s="61"/>
    </row>
    <row r="90" ht="15.75" customHeight="1">
      <c r="A90" s="61"/>
      <c r="B90" s="2"/>
      <c r="C90" s="3"/>
      <c r="D90" s="4"/>
      <c r="E90" s="5"/>
      <c r="F90" s="2"/>
      <c r="G90" s="2"/>
      <c r="H90" s="2"/>
      <c r="I90" s="6"/>
      <c r="J90" s="6"/>
      <c r="K90" s="2"/>
      <c r="L90" s="2"/>
      <c r="M90" s="61"/>
      <c r="N90" s="61"/>
      <c r="O90" s="61"/>
      <c r="P90" s="61"/>
      <c r="Q90" s="61"/>
      <c r="R90" s="61"/>
      <c r="S90" s="61"/>
      <c r="T90" s="61"/>
      <c r="U90" s="61"/>
      <c r="V90" s="61"/>
      <c r="W90" s="61"/>
      <c r="X90" s="61"/>
      <c r="Y90" s="61"/>
      <c r="Z90" s="61"/>
    </row>
    <row r="91" ht="15.75" customHeight="1">
      <c r="A91" s="61"/>
      <c r="B91" s="2"/>
      <c r="C91" s="3"/>
      <c r="D91" s="4"/>
      <c r="E91" s="5"/>
      <c r="F91" s="2"/>
      <c r="G91" s="2"/>
      <c r="H91" s="2"/>
      <c r="I91" s="6"/>
      <c r="J91" s="6"/>
      <c r="K91" s="2"/>
      <c r="L91" s="2"/>
      <c r="M91" s="61"/>
      <c r="N91" s="61"/>
      <c r="O91" s="61"/>
      <c r="P91" s="61"/>
      <c r="Q91" s="61"/>
      <c r="R91" s="61"/>
      <c r="S91" s="61"/>
      <c r="T91" s="61"/>
      <c r="U91" s="61"/>
      <c r="V91" s="61"/>
      <c r="W91" s="61"/>
      <c r="X91" s="61"/>
      <c r="Y91" s="61"/>
      <c r="Z91" s="61"/>
    </row>
    <row r="92" ht="15.75" customHeight="1">
      <c r="A92" s="61"/>
      <c r="B92" s="2"/>
      <c r="C92" s="3"/>
      <c r="D92" s="4"/>
      <c r="E92" s="5"/>
      <c r="F92" s="2"/>
      <c r="G92" s="2"/>
      <c r="H92" s="2"/>
      <c r="I92" s="6"/>
      <c r="J92" s="6"/>
      <c r="K92" s="2"/>
      <c r="L92" s="2"/>
      <c r="M92" s="61"/>
      <c r="N92" s="61"/>
      <c r="O92" s="61"/>
      <c r="P92" s="61"/>
      <c r="Q92" s="61"/>
      <c r="R92" s="61"/>
      <c r="S92" s="61"/>
      <c r="T92" s="61"/>
      <c r="U92" s="61"/>
      <c r="V92" s="61"/>
      <c r="W92" s="61"/>
      <c r="X92" s="61"/>
      <c r="Y92" s="61"/>
      <c r="Z92" s="61"/>
    </row>
    <row r="93" ht="15.75" customHeight="1">
      <c r="A93" s="61"/>
      <c r="B93" s="2"/>
      <c r="C93" s="3"/>
      <c r="D93" s="4"/>
      <c r="E93" s="5"/>
      <c r="F93" s="2"/>
      <c r="G93" s="2"/>
      <c r="H93" s="2"/>
      <c r="I93" s="6"/>
      <c r="J93" s="6"/>
      <c r="K93" s="2"/>
      <c r="L93" s="2"/>
      <c r="M93" s="61"/>
      <c r="N93" s="61"/>
      <c r="O93" s="61"/>
      <c r="P93" s="61"/>
      <c r="Q93" s="61"/>
      <c r="R93" s="61"/>
      <c r="S93" s="61"/>
      <c r="T93" s="61"/>
      <c r="U93" s="61"/>
      <c r="V93" s="61"/>
      <c r="W93" s="61"/>
      <c r="X93" s="61"/>
      <c r="Y93" s="61"/>
      <c r="Z93" s="61"/>
    </row>
    <row r="94" ht="15.75" customHeight="1">
      <c r="A94" s="61"/>
      <c r="B94" s="2"/>
      <c r="C94" s="3"/>
      <c r="D94" s="4"/>
      <c r="E94" s="5"/>
      <c r="F94" s="2"/>
      <c r="G94" s="2"/>
      <c r="H94" s="2"/>
      <c r="I94" s="6"/>
      <c r="J94" s="6"/>
      <c r="K94" s="2"/>
      <c r="L94" s="2"/>
      <c r="M94" s="61"/>
      <c r="N94" s="61"/>
      <c r="O94" s="61"/>
      <c r="P94" s="61"/>
      <c r="Q94" s="61"/>
      <c r="R94" s="61"/>
      <c r="S94" s="61"/>
      <c r="T94" s="61"/>
      <c r="U94" s="61"/>
      <c r="V94" s="61"/>
      <c r="W94" s="61"/>
      <c r="X94" s="61"/>
      <c r="Y94" s="61"/>
      <c r="Z94" s="61"/>
    </row>
    <row r="95" ht="15.75" customHeight="1">
      <c r="A95" s="61"/>
      <c r="B95" s="2"/>
      <c r="C95" s="3"/>
      <c r="D95" s="4"/>
      <c r="E95" s="5"/>
      <c r="F95" s="2"/>
      <c r="G95" s="2"/>
      <c r="H95" s="2"/>
      <c r="I95" s="6"/>
      <c r="J95" s="6"/>
      <c r="K95" s="2"/>
      <c r="L95" s="2"/>
      <c r="M95" s="61"/>
      <c r="N95" s="61"/>
      <c r="O95" s="61"/>
      <c r="P95" s="61"/>
      <c r="Q95" s="61"/>
      <c r="R95" s="61"/>
      <c r="S95" s="61"/>
      <c r="T95" s="61"/>
      <c r="U95" s="61"/>
      <c r="V95" s="61"/>
      <c r="W95" s="61"/>
      <c r="X95" s="61"/>
      <c r="Y95" s="61"/>
      <c r="Z95" s="61"/>
    </row>
    <row r="96" ht="15.75" customHeight="1">
      <c r="A96" s="61"/>
      <c r="B96" s="2"/>
      <c r="C96" s="3"/>
      <c r="D96" s="4"/>
      <c r="E96" s="5"/>
      <c r="F96" s="2"/>
      <c r="G96" s="2"/>
      <c r="H96" s="2"/>
      <c r="I96" s="6"/>
      <c r="J96" s="6"/>
      <c r="K96" s="2"/>
      <c r="L96" s="2"/>
      <c r="M96" s="61"/>
      <c r="N96" s="61"/>
      <c r="O96" s="61"/>
      <c r="P96" s="61"/>
      <c r="Q96" s="61"/>
      <c r="R96" s="61"/>
      <c r="S96" s="61"/>
      <c r="T96" s="61"/>
      <c r="U96" s="61"/>
      <c r="V96" s="61"/>
      <c r="W96" s="61"/>
      <c r="X96" s="61"/>
      <c r="Y96" s="61"/>
      <c r="Z96" s="61"/>
    </row>
    <row r="97" ht="15.75" customHeight="1">
      <c r="A97" s="61"/>
      <c r="B97" s="2"/>
      <c r="C97" s="3"/>
      <c r="D97" s="4"/>
      <c r="E97" s="5"/>
      <c r="F97" s="2"/>
      <c r="G97" s="2"/>
      <c r="H97" s="2"/>
      <c r="I97" s="6"/>
      <c r="J97" s="6"/>
      <c r="K97" s="2"/>
      <c r="L97" s="2"/>
      <c r="M97" s="61"/>
      <c r="N97" s="61"/>
      <c r="O97" s="61"/>
      <c r="P97" s="61"/>
      <c r="Q97" s="61"/>
      <c r="R97" s="61"/>
      <c r="S97" s="61"/>
      <c r="T97" s="61"/>
      <c r="U97" s="61"/>
      <c r="V97" s="61"/>
      <c r="W97" s="61"/>
      <c r="X97" s="61"/>
      <c r="Y97" s="61"/>
      <c r="Z97" s="61"/>
    </row>
    <row r="98" ht="15.75" customHeight="1">
      <c r="A98" s="61"/>
      <c r="B98" s="2"/>
      <c r="C98" s="3"/>
      <c r="D98" s="4"/>
      <c r="E98" s="5"/>
      <c r="F98" s="2"/>
      <c r="G98" s="2"/>
      <c r="H98" s="2"/>
      <c r="I98" s="6"/>
      <c r="J98" s="6"/>
      <c r="K98" s="2"/>
      <c r="L98" s="2"/>
      <c r="M98" s="61"/>
      <c r="N98" s="61"/>
      <c r="O98" s="61"/>
      <c r="P98" s="61"/>
      <c r="Q98" s="61"/>
      <c r="R98" s="61"/>
      <c r="S98" s="61"/>
      <c r="T98" s="61"/>
      <c r="U98" s="61"/>
      <c r="V98" s="61"/>
      <c r="W98" s="61"/>
      <c r="X98" s="61"/>
      <c r="Y98" s="61"/>
      <c r="Z98" s="61"/>
    </row>
    <row r="99" ht="15.75" customHeight="1">
      <c r="A99" s="61"/>
      <c r="B99" s="2"/>
      <c r="C99" s="3"/>
      <c r="D99" s="4"/>
      <c r="E99" s="5"/>
      <c r="F99" s="2"/>
      <c r="G99" s="2"/>
      <c r="H99" s="2"/>
      <c r="I99" s="6"/>
      <c r="J99" s="6"/>
      <c r="K99" s="2"/>
      <c r="L99" s="2"/>
      <c r="M99" s="61"/>
      <c r="N99" s="61"/>
      <c r="O99" s="61"/>
      <c r="P99" s="61"/>
      <c r="Q99" s="61"/>
      <c r="R99" s="61"/>
      <c r="S99" s="61"/>
      <c r="T99" s="61"/>
      <c r="U99" s="61"/>
      <c r="V99" s="61"/>
      <c r="W99" s="61"/>
      <c r="X99" s="61"/>
      <c r="Y99" s="61"/>
      <c r="Z99" s="61"/>
    </row>
    <row r="100" ht="15.75" customHeight="1">
      <c r="A100" s="61"/>
      <c r="B100" s="2"/>
      <c r="C100" s="3"/>
      <c r="D100" s="4"/>
      <c r="E100" s="5"/>
      <c r="F100" s="2"/>
      <c r="G100" s="2"/>
      <c r="H100" s="2"/>
      <c r="I100" s="6"/>
      <c r="J100" s="6"/>
      <c r="K100" s="2"/>
      <c r="L100" s="2"/>
      <c r="M100" s="61"/>
      <c r="N100" s="61"/>
      <c r="O100" s="61"/>
      <c r="P100" s="61"/>
      <c r="Q100" s="61"/>
      <c r="R100" s="61"/>
      <c r="S100" s="61"/>
      <c r="T100" s="61"/>
      <c r="U100" s="61"/>
      <c r="V100" s="61"/>
      <c r="W100" s="61"/>
      <c r="X100" s="61"/>
      <c r="Y100" s="61"/>
      <c r="Z100" s="61"/>
    </row>
    <row r="101" ht="15.75" customHeight="1">
      <c r="A101" s="61"/>
      <c r="B101" s="2"/>
      <c r="C101" s="3"/>
      <c r="D101" s="4"/>
      <c r="E101" s="5"/>
      <c r="F101" s="2"/>
      <c r="G101" s="2"/>
      <c r="H101" s="2"/>
      <c r="I101" s="6"/>
      <c r="J101" s="6"/>
      <c r="K101" s="2"/>
      <c r="L101" s="2"/>
      <c r="M101" s="61"/>
      <c r="N101" s="61"/>
      <c r="O101" s="61"/>
      <c r="P101" s="61"/>
      <c r="Q101" s="61"/>
      <c r="R101" s="61"/>
      <c r="S101" s="61"/>
      <c r="T101" s="61"/>
      <c r="U101" s="61"/>
      <c r="V101" s="61"/>
      <c r="W101" s="61"/>
      <c r="X101" s="61"/>
      <c r="Y101" s="61"/>
      <c r="Z101" s="61"/>
    </row>
    <row r="102" ht="15.75" customHeight="1">
      <c r="A102" s="61"/>
      <c r="B102" s="2"/>
      <c r="C102" s="3"/>
      <c r="D102" s="4"/>
      <c r="E102" s="5"/>
      <c r="F102" s="2"/>
      <c r="G102" s="2"/>
      <c r="H102" s="2"/>
      <c r="I102" s="6"/>
      <c r="J102" s="6"/>
      <c r="K102" s="2"/>
      <c r="L102" s="2"/>
      <c r="M102" s="61"/>
      <c r="N102" s="61"/>
      <c r="O102" s="61"/>
      <c r="P102" s="61"/>
      <c r="Q102" s="61"/>
      <c r="R102" s="61"/>
      <c r="S102" s="61"/>
      <c r="T102" s="61"/>
      <c r="U102" s="61"/>
      <c r="V102" s="61"/>
      <c r="W102" s="61"/>
      <c r="X102" s="61"/>
      <c r="Y102" s="61"/>
      <c r="Z102" s="61"/>
    </row>
    <row r="103" ht="15.75" customHeight="1">
      <c r="A103" s="61"/>
      <c r="B103" s="2"/>
      <c r="C103" s="3"/>
      <c r="D103" s="4"/>
      <c r="E103" s="5"/>
      <c r="F103" s="2"/>
      <c r="G103" s="2"/>
      <c r="H103" s="2"/>
      <c r="I103" s="6"/>
      <c r="J103" s="6"/>
      <c r="K103" s="2"/>
      <c r="L103" s="2"/>
      <c r="M103" s="61"/>
      <c r="N103" s="61"/>
      <c r="O103" s="61"/>
      <c r="P103" s="61"/>
      <c r="Q103" s="61"/>
      <c r="R103" s="61"/>
      <c r="S103" s="61"/>
      <c r="T103" s="61"/>
      <c r="U103" s="61"/>
      <c r="V103" s="61"/>
      <c r="W103" s="61"/>
      <c r="X103" s="61"/>
      <c r="Y103" s="61"/>
      <c r="Z103" s="61"/>
    </row>
    <row r="104" ht="15.75" customHeight="1">
      <c r="A104" s="61"/>
      <c r="B104" s="2"/>
      <c r="C104" s="3"/>
      <c r="D104" s="4"/>
      <c r="E104" s="5"/>
      <c r="F104" s="2"/>
      <c r="G104" s="2"/>
      <c r="H104" s="2"/>
      <c r="I104" s="6"/>
      <c r="J104" s="6"/>
      <c r="K104" s="2"/>
      <c r="L104" s="2"/>
      <c r="M104" s="61"/>
      <c r="N104" s="61"/>
      <c r="O104" s="61"/>
      <c r="P104" s="61"/>
      <c r="Q104" s="61"/>
      <c r="R104" s="61"/>
      <c r="S104" s="61"/>
      <c r="T104" s="61"/>
      <c r="U104" s="61"/>
      <c r="V104" s="61"/>
      <c r="W104" s="61"/>
      <c r="X104" s="61"/>
      <c r="Y104" s="61"/>
      <c r="Z104" s="61"/>
    </row>
    <row r="105" ht="15.75" customHeight="1">
      <c r="A105" s="61"/>
      <c r="B105" s="2"/>
      <c r="C105" s="3"/>
      <c r="D105" s="4"/>
      <c r="E105" s="5"/>
      <c r="F105" s="2"/>
      <c r="G105" s="2"/>
      <c r="H105" s="2"/>
      <c r="I105" s="6"/>
      <c r="J105" s="6"/>
      <c r="K105" s="2"/>
      <c r="L105" s="2"/>
      <c r="M105" s="61"/>
      <c r="N105" s="61"/>
      <c r="O105" s="61"/>
      <c r="P105" s="61"/>
      <c r="Q105" s="61"/>
      <c r="R105" s="61"/>
      <c r="S105" s="61"/>
      <c r="T105" s="61"/>
      <c r="U105" s="61"/>
      <c r="V105" s="61"/>
      <c r="W105" s="61"/>
      <c r="X105" s="61"/>
      <c r="Y105" s="61"/>
      <c r="Z105" s="61"/>
    </row>
    <row r="106" ht="15.75" customHeight="1">
      <c r="A106" s="61"/>
      <c r="B106" s="2"/>
      <c r="C106" s="3"/>
      <c r="D106" s="4"/>
      <c r="E106" s="5"/>
      <c r="F106" s="2"/>
      <c r="G106" s="2"/>
      <c r="H106" s="2"/>
      <c r="I106" s="6"/>
      <c r="J106" s="6"/>
      <c r="K106" s="2"/>
      <c r="L106" s="2"/>
      <c r="M106" s="61"/>
      <c r="N106" s="61"/>
      <c r="O106" s="61"/>
      <c r="P106" s="61"/>
      <c r="Q106" s="61"/>
      <c r="R106" s="61"/>
      <c r="S106" s="61"/>
      <c r="T106" s="61"/>
      <c r="U106" s="61"/>
      <c r="V106" s="61"/>
      <c r="W106" s="61"/>
      <c r="X106" s="61"/>
      <c r="Y106" s="61"/>
      <c r="Z106" s="61"/>
    </row>
    <row r="107" ht="15.75" customHeight="1">
      <c r="A107" s="61"/>
      <c r="B107" s="2"/>
      <c r="C107" s="3"/>
      <c r="D107" s="4"/>
      <c r="E107" s="5"/>
      <c r="F107" s="2"/>
      <c r="G107" s="2"/>
      <c r="H107" s="2"/>
      <c r="I107" s="6"/>
      <c r="J107" s="6"/>
      <c r="K107" s="2"/>
      <c r="L107" s="2"/>
      <c r="M107" s="61"/>
      <c r="N107" s="61"/>
      <c r="O107" s="61"/>
      <c r="P107" s="61"/>
      <c r="Q107" s="61"/>
      <c r="R107" s="61"/>
      <c r="S107" s="61"/>
      <c r="T107" s="61"/>
      <c r="U107" s="61"/>
      <c r="V107" s="61"/>
      <c r="W107" s="61"/>
      <c r="X107" s="61"/>
      <c r="Y107" s="61"/>
      <c r="Z107" s="61"/>
    </row>
    <row r="108" ht="15.75" customHeight="1">
      <c r="A108" s="61"/>
      <c r="B108" s="2"/>
      <c r="C108" s="3"/>
      <c r="D108" s="4"/>
      <c r="E108" s="5"/>
      <c r="F108" s="2"/>
      <c r="G108" s="2"/>
      <c r="H108" s="2"/>
      <c r="I108" s="6"/>
      <c r="J108" s="6"/>
      <c r="K108" s="2"/>
      <c r="L108" s="2"/>
      <c r="M108" s="61"/>
      <c r="N108" s="61"/>
      <c r="O108" s="61"/>
      <c r="P108" s="61"/>
      <c r="Q108" s="61"/>
      <c r="R108" s="61"/>
      <c r="S108" s="61"/>
      <c r="T108" s="61"/>
      <c r="U108" s="61"/>
      <c r="V108" s="61"/>
      <c r="W108" s="61"/>
      <c r="X108" s="61"/>
      <c r="Y108" s="61"/>
      <c r="Z108" s="61"/>
    </row>
    <row r="109" ht="15.75" customHeight="1">
      <c r="A109" s="61"/>
      <c r="B109" s="2"/>
      <c r="C109" s="3"/>
      <c r="D109" s="4"/>
      <c r="E109" s="5"/>
      <c r="F109" s="2"/>
      <c r="G109" s="2"/>
      <c r="H109" s="2"/>
      <c r="I109" s="6"/>
      <c r="J109" s="6"/>
      <c r="K109" s="2"/>
      <c r="L109" s="2"/>
      <c r="M109" s="61"/>
      <c r="N109" s="61"/>
      <c r="O109" s="61"/>
      <c r="P109" s="61"/>
      <c r="Q109" s="61"/>
      <c r="R109" s="61"/>
      <c r="S109" s="61"/>
      <c r="T109" s="61"/>
      <c r="U109" s="61"/>
      <c r="V109" s="61"/>
      <c r="W109" s="61"/>
      <c r="X109" s="61"/>
      <c r="Y109" s="61"/>
      <c r="Z109" s="61"/>
    </row>
    <row r="110" ht="15.75" customHeight="1">
      <c r="A110" s="61"/>
      <c r="B110" s="2"/>
      <c r="C110" s="3"/>
      <c r="D110" s="4"/>
      <c r="E110" s="5"/>
      <c r="F110" s="2"/>
      <c r="G110" s="2"/>
      <c r="H110" s="2"/>
      <c r="I110" s="6"/>
      <c r="J110" s="6"/>
      <c r="K110" s="2"/>
      <c r="L110" s="2"/>
      <c r="M110" s="61"/>
      <c r="N110" s="61"/>
      <c r="O110" s="61"/>
      <c r="P110" s="61"/>
      <c r="Q110" s="61"/>
      <c r="R110" s="61"/>
      <c r="S110" s="61"/>
      <c r="T110" s="61"/>
      <c r="U110" s="61"/>
      <c r="V110" s="61"/>
      <c r="W110" s="61"/>
      <c r="X110" s="61"/>
      <c r="Y110" s="61"/>
      <c r="Z110" s="61"/>
    </row>
    <row r="111" ht="15.75" customHeight="1">
      <c r="A111" s="61"/>
      <c r="B111" s="2"/>
      <c r="C111" s="3"/>
      <c r="D111" s="4"/>
      <c r="E111" s="5"/>
      <c r="F111" s="2"/>
      <c r="G111" s="2"/>
      <c r="H111" s="2"/>
      <c r="I111" s="6"/>
      <c r="J111" s="6"/>
      <c r="K111" s="2"/>
      <c r="L111" s="2"/>
      <c r="M111" s="61"/>
      <c r="N111" s="61"/>
      <c r="O111" s="61"/>
      <c r="P111" s="61"/>
      <c r="Q111" s="61"/>
      <c r="R111" s="61"/>
      <c r="S111" s="61"/>
      <c r="T111" s="61"/>
      <c r="U111" s="61"/>
      <c r="V111" s="61"/>
      <c r="W111" s="61"/>
      <c r="X111" s="61"/>
      <c r="Y111" s="61"/>
      <c r="Z111" s="61"/>
    </row>
    <row r="112" ht="15.75" customHeight="1">
      <c r="A112" s="61"/>
      <c r="B112" s="2"/>
      <c r="C112" s="3"/>
      <c r="D112" s="4"/>
      <c r="E112" s="5"/>
      <c r="F112" s="2"/>
      <c r="G112" s="2"/>
      <c r="H112" s="2"/>
      <c r="I112" s="6"/>
      <c r="J112" s="6"/>
      <c r="K112" s="2"/>
      <c r="L112" s="2"/>
      <c r="M112" s="61"/>
      <c r="N112" s="61"/>
      <c r="O112" s="61"/>
      <c r="P112" s="61"/>
      <c r="Q112" s="61"/>
      <c r="R112" s="61"/>
      <c r="S112" s="61"/>
      <c r="T112" s="61"/>
      <c r="U112" s="61"/>
      <c r="V112" s="61"/>
      <c r="W112" s="61"/>
      <c r="X112" s="61"/>
      <c r="Y112" s="61"/>
      <c r="Z112" s="61"/>
    </row>
    <row r="113" ht="15.75" customHeight="1">
      <c r="A113" s="61"/>
      <c r="B113" s="2"/>
      <c r="C113" s="3"/>
      <c r="D113" s="4"/>
      <c r="E113" s="5"/>
      <c r="F113" s="2"/>
      <c r="G113" s="2"/>
      <c r="H113" s="2"/>
      <c r="I113" s="6"/>
      <c r="J113" s="6"/>
      <c r="K113" s="2"/>
      <c r="L113" s="2"/>
      <c r="M113" s="61"/>
      <c r="N113" s="61"/>
      <c r="O113" s="61"/>
      <c r="P113" s="61"/>
      <c r="Q113" s="61"/>
      <c r="R113" s="61"/>
      <c r="S113" s="61"/>
      <c r="T113" s="61"/>
      <c r="U113" s="61"/>
      <c r="V113" s="61"/>
      <c r="W113" s="61"/>
      <c r="X113" s="61"/>
      <c r="Y113" s="61"/>
      <c r="Z113" s="61"/>
    </row>
    <row r="114" ht="15.75" customHeight="1">
      <c r="A114" s="61"/>
      <c r="B114" s="2"/>
      <c r="C114" s="3"/>
      <c r="D114" s="4"/>
      <c r="E114" s="5"/>
      <c r="F114" s="2"/>
      <c r="G114" s="2"/>
      <c r="H114" s="2"/>
      <c r="I114" s="6"/>
      <c r="J114" s="6"/>
      <c r="K114" s="2"/>
      <c r="L114" s="2"/>
      <c r="M114" s="61"/>
      <c r="N114" s="61"/>
      <c r="O114" s="61"/>
      <c r="P114" s="61"/>
      <c r="Q114" s="61"/>
      <c r="R114" s="61"/>
      <c r="S114" s="61"/>
      <c r="T114" s="61"/>
      <c r="U114" s="61"/>
      <c r="V114" s="61"/>
      <c r="W114" s="61"/>
      <c r="X114" s="61"/>
      <c r="Y114" s="61"/>
      <c r="Z114" s="61"/>
    </row>
    <row r="115" ht="15.75" customHeight="1">
      <c r="A115" s="61"/>
      <c r="B115" s="2"/>
      <c r="C115" s="3"/>
      <c r="D115" s="4"/>
      <c r="E115" s="5"/>
      <c r="F115" s="2"/>
      <c r="G115" s="2"/>
      <c r="H115" s="2"/>
      <c r="I115" s="6"/>
      <c r="J115" s="6"/>
      <c r="K115" s="2"/>
      <c r="L115" s="2"/>
      <c r="M115" s="61"/>
      <c r="N115" s="61"/>
      <c r="O115" s="61"/>
      <c r="P115" s="61"/>
      <c r="Q115" s="61"/>
      <c r="R115" s="61"/>
      <c r="S115" s="61"/>
      <c r="T115" s="61"/>
      <c r="U115" s="61"/>
      <c r="V115" s="61"/>
      <c r="W115" s="61"/>
      <c r="X115" s="61"/>
      <c r="Y115" s="61"/>
      <c r="Z115" s="61"/>
    </row>
    <row r="116" ht="15.75" customHeight="1">
      <c r="A116" s="61"/>
      <c r="B116" s="2"/>
      <c r="C116" s="3"/>
      <c r="D116" s="4"/>
      <c r="E116" s="5"/>
      <c r="F116" s="2"/>
      <c r="G116" s="2"/>
      <c r="H116" s="2"/>
      <c r="I116" s="6"/>
      <c r="J116" s="6"/>
      <c r="K116" s="2"/>
      <c r="L116" s="2"/>
      <c r="M116" s="61"/>
      <c r="N116" s="61"/>
      <c r="O116" s="61"/>
      <c r="P116" s="61"/>
      <c r="Q116" s="61"/>
      <c r="R116" s="61"/>
      <c r="S116" s="61"/>
      <c r="T116" s="61"/>
      <c r="U116" s="61"/>
      <c r="V116" s="61"/>
      <c r="W116" s="61"/>
      <c r="X116" s="61"/>
      <c r="Y116" s="61"/>
      <c r="Z116" s="61"/>
    </row>
    <row r="117" ht="15.75" customHeight="1">
      <c r="A117" s="61"/>
      <c r="B117" s="2"/>
      <c r="C117" s="3"/>
      <c r="D117" s="4"/>
      <c r="E117" s="5"/>
      <c r="F117" s="2"/>
      <c r="G117" s="2"/>
      <c r="H117" s="2"/>
      <c r="I117" s="6"/>
      <c r="J117" s="6"/>
      <c r="K117" s="2"/>
      <c r="L117" s="2"/>
      <c r="M117" s="61"/>
      <c r="N117" s="61"/>
      <c r="O117" s="61"/>
      <c r="P117" s="61"/>
      <c r="Q117" s="61"/>
      <c r="R117" s="61"/>
      <c r="S117" s="61"/>
      <c r="T117" s="61"/>
      <c r="U117" s="61"/>
      <c r="V117" s="61"/>
      <c r="W117" s="61"/>
      <c r="X117" s="61"/>
      <c r="Y117" s="61"/>
      <c r="Z117" s="61"/>
    </row>
    <row r="118" ht="15.75" customHeight="1">
      <c r="A118" s="61"/>
      <c r="B118" s="2"/>
      <c r="C118" s="3"/>
      <c r="D118" s="4"/>
      <c r="E118" s="5"/>
      <c r="F118" s="2"/>
      <c r="G118" s="2"/>
      <c r="H118" s="2"/>
      <c r="I118" s="6"/>
      <c r="J118" s="6"/>
      <c r="K118" s="2"/>
      <c r="L118" s="2"/>
      <c r="M118" s="61"/>
      <c r="N118" s="61"/>
      <c r="O118" s="61"/>
      <c r="P118" s="61"/>
      <c r="Q118" s="61"/>
      <c r="R118" s="61"/>
      <c r="S118" s="61"/>
      <c r="T118" s="61"/>
      <c r="U118" s="61"/>
      <c r="V118" s="61"/>
      <c r="W118" s="61"/>
      <c r="X118" s="61"/>
      <c r="Y118" s="61"/>
      <c r="Z118" s="61"/>
    </row>
    <row r="119" ht="15.75" customHeight="1">
      <c r="A119" s="61"/>
      <c r="B119" s="2"/>
      <c r="C119" s="3"/>
      <c r="D119" s="4"/>
      <c r="E119" s="5"/>
      <c r="F119" s="2"/>
      <c r="G119" s="2"/>
      <c r="H119" s="2"/>
      <c r="I119" s="6"/>
      <c r="J119" s="6"/>
      <c r="K119" s="2"/>
      <c r="L119" s="2"/>
      <c r="M119" s="61"/>
      <c r="N119" s="61"/>
      <c r="O119" s="61"/>
      <c r="P119" s="61"/>
      <c r="Q119" s="61"/>
      <c r="R119" s="61"/>
      <c r="S119" s="61"/>
      <c r="T119" s="61"/>
      <c r="U119" s="61"/>
      <c r="V119" s="61"/>
      <c r="W119" s="61"/>
      <c r="X119" s="61"/>
      <c r="Y119" s="61"/>
      <c r="Z119" s="61"/>
    </row>
    <row r="120" ht="15.75" customHeight="1">
      <c r="A120" s="61"/>
      <c r="B120" s="2"/>
      <c r="C120" s="3"/>
      <c r="D120" s="4"/>
      <c r="E120" s="5"/>
      <c r="F120" s="2"/>
      <c r="G120" s="2"/>
      <c r="H120" s="2"/>
      <c r="I120" s="6"/>
      <c r="J120" s="6"/>
      <c r="K120" s="2"/>
      <c r="L120" s="2"/>
      <c r="M120" s="61"/>
      <c r="N120" s="61"/>
      <c r="O120" s="61"/>
      <c r="P120" s="61"/>
      <c r="Q120" s="61"/>
      <c r="R120" s="61"/>
      <c r="S120" s="61"/>
      <c r="T120" s="61"/>
      <c r="U120" s="61"/>
      <c r="V120" s="61"/>
      <c r="W120" s="61"/>
      <c r="X120" s="61"/>
      <c r="Y120" s="61"/>
      <c r="Z120" s="61"/>
    </row>
    <row r="121" ht="15.75" customHeight="1">
      <c r="A121" s="61"/>
      <c r="B121" s="2"/>
      <c r="C121" s="3"/>
      <c r="D121" s="4"/>
      <c r="E121" s="5"/>
      <c r="F121" s="2"/>
      <c r="G121" s="2"/>
      <c r="H121" s="2"/>
      <c r="I121" s="6"/>
      <c r="J121" s="6"/>
      <c r="K121" s="2"/>
      <c r="L121" s="2"/>
      <c r="M121" s="61"/>
      <c r="N121" s="61"/>
      <c r="O121" s="61"/>
      <c r="P121" s="61"/>
      <c r="Q121" s="61"/>
      <c r="R121" s="61"/>
      <c r="S121" s="61"/>
      <c r="T121" s="61"/>
      <c r="U121" s="61"/>
      <c r="V121" s="61"/>
      <c r="W121" s="61"/>
      <c r="X121" s="61"/>
      <c r="Y121" s="61"/>
      <c r="Z121" s="61"/>
    </row>
    <row r="122" ht="15.75" customHeight="1">
      <c r="A122" s="61"/>
      <c r="B122" s="2"/>
      <c r="C122" s="3"/>
      <c r="D122" s="4"/>
      <c r="E122" s="5"/>
      <c r="F122" s="2"/>
      <c r="G122" s="2"/>
      <c r="H122" s="2"/>
      <c r="I122" s="6"/>
      <c r="J122" s="6"/>
      <c r="K122" s="2"/>
      <c r="L122" s="2"/>
      <c r="M122" s="61"/>
      <c r="N122" s="61"/>
      <c r="O122" s="61"/>
      <c r="P122" s="61"/>
      <c r="Q122" s="61"/>
      <c r="R122" s="61"/>
      <c r="S122" s="61"/>
      <c r="T122" s="61"/>
      <c r="U122" s="61"/>
      <c r="V122" s="61"/>
      <c r="W122" s="61"/>
      <c r="X122" s="61"/>
      <c r="Y122" s="61"/>
      <c r="Z122" s="61"/>
    </row>
    <row r="123" ht="15.75" customHeight="1">
      <c r="A123" s="61"/>
      <c r="B123" s="2"/>
      <c r="C123" s="3"/>
      <c r="D123" s="4"/>
      <c r="E123" s="5"/>
      <c r="F123" s="2"/>
      <c r="G123" s="2"/>
      <c r="H123" s="2"/>
      <c r="I123" s="6"/>
      <c r="J123" s="6"/>
      <c r="K123" s="2"/>
      <c r="L123" s="2"/>
      <c r="M123" s="61"/>
      <c r="N123" s="61"/>
      <c r="O123" s="61"/>
      <c r="P123" s="61"/>
      <c r="Q123" s="61"/>
      <c r="R123" s="61"/>
      <c r="S123" s="61"/>
      <c r="T123" s="61"/>
      <c r="U123" s="61"/>
      <c r="V123" s="61"/>
      <c r="W123" s="61"/>
      <c r="X123" s="61"/>
      <c r="Y123" s="61"/>
      <c r="Z123" s="61"/>
    </row>
    <row r="124" ht="15.75" customHeight="1">
      <c r="A124" s="61"/>
      <c r="B124" s="2"/>
      <c r="C124" s="3"/>
      <c r="D124" s="4"/>
      <c r="E124" s="5"/>
      <c r="F124" s="2"/>
      <c r="G124" s="2"/>
      <c r="H124" s="2"/>
      <c r="I124" s="6"/>
      <c r="J124" s="6"/>
      <c r="K124" s="2"/>
      <c r="L124" s="2"/>
      <c r="M124" s="61"/>
      <c r="N124" s="61"/>
      <c r="O124" s="61"/>
      <c r="P124" s="61"/>
      <c r="Q124" s="61"/>
      <c r="R124" s="61"/>
      <c r="S124" s="61"/>
      <c r="T124" s="61"/>
      <c r="U124" s="61"/>
      <c r="V124" s="61"/>
      <c r="W124" s="61"/>
      <c r="X124" s="61"/>
      <c r="Y124" s="61"/>
      <c r="Z124" s="61"/>
    </row>
    <row r="125" ht="15.75" customHeight="1">
      <c r="A125" s="61"/>
      <c r="B125" s="2"/>
      <c r="C125" s="3"/>
      <c r="D125" s="4"/>
      <c r="E125" s="5"/>
      <c r="F125" s="2"/>
      <c r="G125" s="2"/>
      <c r="H125" s="2"/>
      <c r="I125" s="6"/>
      <c r="J125" s="6"/>
      <c r="K125" s="2"/>
      <c r="L125" s="2"/>
      <c r="M125" s="61"/>
      <c r="N125" s="61"/>
      <c r="O125" s="61"/>
      <c r="P125" s="61"/>
      <c r="Q125" s="61"/>
      <c r="R125" s="61"/>
      <c r="S125" s="61"/>
      <c r="T125" s="61"/>
      <c r="U125" s="61"/>
      <c r="V125" s="61"/>
      <c r="W125" s="61"/>
      <c r="X125" s="61"/>
      <c r="Y125" s="61"/>
      <c r="Z125" s="61"/>
    </row>
    <row r="126" ht="15.75" customHeight="1">
      <c r="A126" s="61"/>
      <c r="B126" s="2"/>
      <c r="C126" s="3"/>
      <c r="D126" s="4"/>
      <c r="E126" s="5"/>
      <c r="F126" s="2"/>
      <c r="G126" s="2"/>
      <c r="H126" s="2"/>
      <c r="I126" s="6"/>
      <c r="J126" s="6"/>
      <c r="K126" s="2"/>
      <c r="L126" s="2"/>
      <c r="M126" s="61"/>
      <c r="N126" s="61"/>
      <c r="O126" s="61"/>
      <c r="P126" s="61"/>
      <c r="Q126" s="61"/>
      <c r="R126" s="61"/>
      <c r="S126" s="61"/>
      <c r="T126" s="61"/>
      <c r="U126" s="61"/>
      <c r="V126" s="61"/>
      <c r="W126" s="61"/>
      <c r="X126" s="61"/>
      <c r="Y126" s="61"/>
      <c r="Z126" s="61"/>
    </row>
    <row r="127" ht="15.75" customHeight="1">
      <c r="A127" s="61"/>
      <c r="B127" s="2"/>
      <c r="C127" s="3"/>
      <c r="D127" s="4"/>
      <c r="E127" s="5"/>
      <c r="F127" s="2"/>
      <c r="G127" s="2"/>
      <c r="H127" s="2"/>
      <c r="I127" s="6"/>
      <c r="J127" s="6"/>
      <c r="K127" s="2"/>
      <c r="L127" s="2"/>
      <c r="M127" s="61"/>
      <c r="N127" s="61"/>
      <c r="O127" s="61"/>
      <c r="P127" s="61"/>
      <c r="Q127" s="61"/>
      <c r="R127" s="61"/>
      <c r="S127" s="61"/>
      <c r="T127" s="61"/>
      <c r="U127" s="61"/>
      <c r="V127" s="61"/>
      <c r="W127" s="61"/>
      <c r="X127" s="61"/>
      <c r="Y127" s="61"/>
      <c r="Z127" s="61"/>
    </row>
    <row r="128" ht="15.75" customHeight="1">
      <c r="A128" s="61"/>
      <c r="B128" s="2"/>
      <c r="C128" s="3"/>
      <c r="D128" s="4"/>
      <c r="E128" s="5"/>
      <c r="F128" s="2"/>
      <c r="G128" s="2"/>
      <c r="H128" s="2"/>
      <c r="I128" s="6"/>
      <c r="J128" s="6"/>
      <c r="K128" s="2"/>
      <c r="L128" s="2"/>
      <c r="M128" s="61"/>
      <c r="N128" s="61"/>
      <c r="O128" s="61"/>
      <c r="P128" s="61"/>
      <c r="Q128" s="61"/>
      <c r="R128" s="61"/>
      <c r="S128" s="61"/>
      <c r="T128" s="61"/>
      <c r="U128" s="61"/>
      <c r="V128" s="61"/>
      <c r="W128" s="61"/>
      <c r="X128" s="61"/>
      <c r="Y128" s="61"/>
      <c r="Z128" s="61"/>
    </row>
    <row r="129" ht="15.75" customHeight="1">
      <c r="A129" s="61"/>
      <c r="B129" s="2"/>
      <c r="C129" s="3"/>
      <c r="D129" s="4"/>
      <c r="E129" s="5"/>
      <c r="F129" s="2"/>
      <c r="G129" s="2"/>
      <c r="H129" s="2"/>
      <c r="I129" s="6"/>
      <c r="J129" s="6"/>
      <c r="K129" s="2"/>
      <c r="L129" s="2"/>
      <c r="M129" s="61"/>
      <c r="N129" s="61"/>
      <c r="O129" s="61"/>
      <c r="P129" s="61"/>
      <c r="Q129" s="61"/>
      <c r="R129" s="61"/>
      <c r="S129" s="61"/>
      <c r="T129" s="61"/>
      <c r="U129" s="61"/>
      <c r="V129" s="61"/>
      <c r="W129" s="61"/>
      <c r="X129" s="61"/>
      <c r="Y129" s="61"/>
      <c r="Z129" s="61"/>
    </row>
    <row r="130" ht="15.75" customHeight="1">
      <c r="A130" s="61"/>
      <c r="B130" s="2"/>
      <c r="C130" s="3"/>
      <c r="D130" s="4"/>
      <c r="E130" s="5"/>
      <c r="F130" s="2"/>
      <c r="G130" s="2"/>
      <c r="H130" s="2"/>
      <c r="I130" s="6"/>
      <c r="J130" s="6"/>
      <c r="K130" s="2"/>
      <c r="L130" s="2"/>
      <c r="M130" s="61"/>
      <c r="N130" s="61"/>
      <c r="O130" s="61"/>
      <c r="P130" s="61"/>
      <c r="Q130" s="61"/>
      <c r="R130" s="61"/>
      <c r="S130" s="61"/>
      <c r="T130" s="61"/>
      <c r="U130" s="61"/>
      <c r="V130" s="61"/>
      <c r="W130" s="61"/>
      <c r="X130" s="61"/>
      <c r="Y130" s="61"/>
      <c r="Z130" s="61"/>
    </row>
    <row r="131" ht="15.75" customHeight="1">
      <c r="A131" s="61"/>
      <c r="B131" s="2"/>
      <c r="C131" s="3"/>
      <c r="D131" s="4"/>
      <c r="E131" s="5"/>
      <c r="F131" s="2"/>
      <c r="G131" s="2"/>
      <c r="H131" s="2"/>
      <c r="I131" s="6"/>
      <c r="J131" s="6"/>
      <c r="K131" s="2"/>
      <c r="L131" s="2"/>
      <c r="M131" s="61"/>
      <c r="N131" s="61"/>
      <c r="O131" s="61"/>
      <c r="P131" s="61"/>
      <c r="Q131" s="61"/>
      <c r="R131" s="61"/>
      <c r="S131" s="61"/>
      <c r="T131" s="61"/>
      <c r="U131" s="61"/>
      <c r="V131" s="61"/>
      <c r="W131" s="61"/>
      <c r="X131" s="61"/>
      <c r="Y131" s="61"/>
      <c r="Z131" s="61"/>
    </row>
    <row r="132" ht="15.75" customHeight="1">
      <c r="A132" s="61"/>
      <c r="B132" s="2"/>
      <c r="C132" s="3"/>
      <c r="D132" s="4"/>
      <c r="E132" s="5"/>
      <c r="F132" s="2"/>
      <c r="G132" s="2"/>
      <c r="H132" s="2"/>
      <c r="I132" s="6"/>
      <c r="J132" s="6"/>
      <c r="K132" s="2"/>
      <c r="L132" s="2"/>
      <c r="M132" s="61"/>
      <c r="N132" s="61"/>
      <c r="O132" s="61"/>
      <c r="P132" s="61"/>
      <c r="Q132" s="61"/>
      <c r="R132" s="61"/>
      <c r="S132" s="61"/>
      <c r="T132" s="61"/>
      <c r="U132" s="61"/>
      <c r="V132" s="61"/>
      <c r="W132" s="61"/>
      <c r="X132" s="61"/>
      <c r="Y132" s="61"/>
      <c r="Z132" s="61"/>
    </row>
    <row r="133" ht="15.75" customHeight="1">
      <c r="A133" s="61"/>
      <c r="B133" s="2"/>
      <c r="C133" s="3"/>
      <c r="D133" s="4"/>
      <c r="E133" s="5"/>
      <c r="F133" s="2"/>
      <c r="G133" s="2"/>
      <c r="H133" s="2"/>
      <c r="I133" s="6"/>
      <c r="J133" s="6"/>
      <c r="K133" s="2"/>
      <c r="L133" s="2"/>
      <c r="M133" s="61"/>
      <c r="N133" s="61"/>
      <c r="O133" s="61"/>
      <c r="P133" s="61"/>
      <c r="Q133" s="61"/>
      <c r="R133" s="61"/>
      <c r="S133" s="61"/>
      <c r="T133" s="61"/>
      <c r="U133" s="61"/>
      <c r="V133" s="61"/>
      <c r="W133" s="61"/>
      <c r="X133" s="61"/>
      <c r="Y133" s="61"/>
      <c r="Z133" s="61"/>
    </row>
    <row r="134" ht="15.75" customHeight="1">
      <c r="A134" s="61"/>
      <c r="B134" s="2"/>
      <c r="C134" s="3"/>
      <c r="D134" s="4"/>
      <c r="E134" s="5"/>
      <c r="F134" s="2"/>
      <c r="G134" s="2"/>
      <c r="H134" s="2"/>
      <c r="I134" s="6"/>
      <c r="J134" s="6"/>
      <c r="K134" s="2"/>
      <c r="L134" s="2"/>
      <c r="M134" s="61"/>
      <c r="N134" s="61"/>
      <c r="O134" s="61"/>
      <c r="P134" s="61"/>
      <c r="Q134" s="61"/>
      <c r="R134" s="61"/>
      <c r="S134" s="61"/>
      <c r="T134" s="61"/>
      <c r="U134" s="61"/>
      <c r="V134" s="61"/>
      <c r="W134" s="61"/>
      <c r="X134" s="61"/>
      <c r="Y134" s="61"/>
      <c r="Z134" s="61"/>
    </row>
    <row r="135" ht="15.75" customHeight="1">
      <c r="A135" s="61"/>
      <c r="B135" s="2"/>
      <c r="C135" s="3"/>
      <c r="D135" s="4"/>
      <c r="E135" s="5"/>
      <c r="F135" s="2"/>
      <c r="G135" s="2"/>
      <c r="H135" s="2"/>
      <c r="I135" s="6"/>
      <c r="J135" s="6"/>
      <c r="K135" s="2"/>
      <c r="L135" s="2"/>
      <c r="M135" s="61"/>
      <c r="N135" s="61"/>
      <c r="O135" s="61"/>
      <c r="P135" s="61"/>
      <c r="Q135" s="61"/>
      <c r="R135" s="61"/>
      <c r="S135" s="61"/>
      <c r="T135" s="61"/>
      <c r="U135" s="61"/>
      <c r="V135" s="61"/>
      <c r="W135" s="61"/>
      <c r="X135" s="61"/>
      <c r="Y135" s="61"/>
      <c r="Z135" s="61"/>
    </row>
    <row r="136" ht="15.75" customHeight="1">
      <c r="A136" s="61"/>
      <c r="B136" s="2"/>
      <c r="C136" s="3"/>
      <c r="D136" s="4"/>
      <c r="E136" s="5"/>
      <c r="F136" s="2"/>
      <c r="G136" s="2"/>
      <c r="H136" s="2"/>
      <c r="I136" s="6"/>
      <c r="J136" s="6"/>
      <c r="K136" s="2"/>
      <c r="L136" s="2"/>
      <c r="M136" s="61"/>
      <c r="N136" s="61"/>
      <c r="O136" s="61"/>
      <c r="P136" s="61"/>
      <c r="Q136" s="61"/>
      <c r="R136" s="61"/>
      <c r="S136" s="61"/>
      <c r="T136" s="61"/>
      <c r="U136" s="61"/>
      <c r="V136" s="61"/>
      <c r="W136" s="61"/>
      <c r="X136" s="61"/>
      <c r="Y136" s="61"/>
      <c r="Z136" s="61"/>
    </row>
    <row r="137" ht="15.75" customHeight="1">
      <c r="A137" s="61"/>
      <c r="B137" s="2"/>
      <c r="C137" s="3"/>
      <c r="D137" s="4"/>
      <c r="E137" s="5"/>
      <c r="F137" s="2"/>
      <c r="G137" s="2"/>
      <c r="H137" s="2"/>
      <c r="I137" s="6"/>
      <c r="J137" s="6"/>
      <c r="K137" s="2"/>
      <c r="L137" s="2"/>
      <c r="M137" s="61"/>
      <c r="N137" s="61"/>
      <c r="O137" s="61"/>
      <c r="P137" s="61"/>
      <c r="Q137" s="61"/>
      <c r="R137" s="61"/>
      <c r="S137" s="61"/>
      <c r="T137" s="61"/>
      <c r="U137" s="61"/>
      <c r="V137" s="61"/>
      <c r="W137" s="61"/>
      <c r="X137" s="61"/>
      <c r="Y137" s="61"/>
      <c r="Z137" s="61"/>
    </row>
    <row r="138" ht="15.75" customHeight="1">
      <c r="A138" s="61"/>
      <c r="B138" s="2"/>
      <c r="C138" s="3"/>
      <c r="D138" s="4"/>
      <c r="E138" s="5"/>
      <c r="F138" s="2"/>
      <c r="G138" s="2"/>
      <c r="H138" s="2"/>
      <c r="I138" s="6"/>
      <c r="J138" s="6"/>
      <c r="K138" s="2"/>
      <c r="L138" s="2"/>
      <c r="M138" s="61"/>
      <c r="N138" s="61"/>
      <c r="O138" s="61"/>
      <c r="P138" s="61"/>
      <c r="Q138" s="61"/>
      <c r="R138" s="61"/>
      <c r="S138" s="61"/>
      <c r="T138" s="61"/>
      <c r="U138" s="61"/>
      <c r="V138" s="61"/>
      <c r="W138" s="61"/>
      <c r="X138" s="61"/>
      <c r="Y138" s="61"/>
      <c r="Z138" s="61"/>
    </row>
    <row r="139" ht="15.75" customHeight="1">
      <c r="A139" s="61"/>
      <c r="B139" s="2"/>
      <c r="C139" s="3"/>
      <c r="D139" s="4"/>
      <c r="E139" s="5"/>
      <c r="F139" s="2"/>
      <c r="G139" s="2"/>
      <c r="H139" s="2"/>
      <c r="I139" s="6"/>
      <c r="J139" s="6"/>
      <c r="K139" s="2"/>
      <c r="L139" s="2"/>
      <c r="M139" s="61"/>
      <c r="N139" s="61"/>
      <c r="O139" s="61"/>
      <c r="P139" s="61"/>
      <c r="Q139" s="61"/>
      <c r="R139" s="61"/>
      <c r="S139" s="61"/>
      <c r="T139" s="61"/>
      <c r="U139" s="61"/>
      <c r="V139" s="61"/>
      <c r="W139" s="61"/>
      <c r="X139" s="61"/>
      <c r="Y139" s="61"/>
      <c r="Z139" s="61"/>
    </row>
    <row r="140" ht="15.75" customHeight="1">
      <c r="A140" s="61"/>
      <c r="B140" s="2"/>
      <c r="C140" s="3"/>
      <c r="D140" s="4"/>
      <c r="E140" s="5"/>
      <c r="F140" s="2"/>
      <c r="G140" s="2"/>
      <c r="H140" s="2"/>
      <c r="I140" s="6"/>
      <c r="J140" s="6"/>
      <c r="K140" s="2"/>
      <c r="L140" s="2"/>
      <c r="M140" s="61"/>
      <c r="N140" s="61"/>
      <c r="O140" s="61"/>
      <c r="P140" s="61"/>
      <c r="Q140" s="61"/>
      <c r="R140" s="61"/>
      <c r="S140" s="61"/>
      <c r="T140" s="61"/>
      <c r="U140" s="61"/>
      <c r="V140" s="61"/>
      <c r="W140" s="61"/>
      <c r="X140" s="61"/>
      <c r="Y140" s="61"/>
      <c r="Z140" s="61"/>
    </row>
    <row r="141" ht="15.75" customHeight="1">
      <c r="A141" s="61"/>
      <c r="B141" s="2"/>
      <c r="C141" s="3"/>
      <c r="D141" s="4"/>
      <c r="E141" s="5"/>
      <c r="F141" s="2"/>
      <c r="G141" s="2"/>
      <c r="H141" s="2"/>
      <c r="I141" s="6"/>
      <c r="J141" s="6"/>
      <c r="K141" s="2"/>
      <c r="L141" s="2"/>
      <c r="M141" s="61"/>
      <c r="N141" s="61"/>
      <c r="O141" s="61"/>
      <c r="P141" s="61"/>
      <c r="Q141" s="61"/>
      <c r="R141" s="61"/>
      <c r="S141" s="61"/>
      <c r="T141" s="61"/>
      <c r="U141" s="61"/>
      <c r="V141" s="61"/>
      <c r="W141" s="61"/>
      <c r="X141" s="61"/>
      <c r="Y141" s="61"/>
      <c r="Z141" s="61"/>
    </row>
    <row r="142" ht="15.75" customHeight="1">
      <c r="A142" s="61"/>
      <c r="B142" s="2"/>
      <c r="C142" s="3"/>
      <c r="D142" s="4"/>
      <c r="E142" s="5"/>
      <c r="F142" s="2"/>
      <c r="G142" s="2"/>
      <c r="H142" s="2"/>
      <c r="I142" s="6"/>
      <c r="J142" s="6"/>
      <c r="K142" s="2"/>
      <c r="L142" s="2"/>
      <c r="M142" s="61"/>
      <c r="N142" s="61"/>
      <c r="O142" s="61"/>
      <c r="P142" s="61"/>
      <c r="Q142" s="61"/>
      <c r="R142" s="61"/>
      <c r="S142" s="61"/>
      <c r="T142" s="61"/>
      <c r="U142" s="61"/>
      <c r="V142" s="61"/>
      <c r="W142" s="61"/>
      <c r="X142" s="61"/>
      <c r="Y142" s="61"/>
      <c r="Z142" s="61"/>
    </row>
    <row r="143" ht="15.75" customHeight="1">
      <c r="A143" s="61"/>
      <c r="B143" s="2"/>
      <c r="C143" s="3"/>
      <c r="D143" s="4"/>
      <c r="E143" s="5"/>
      <c r="F143" s="2"/>
      <c r="G143" s="2"/>
      <c r="H143" s="2"/>
      <c r="I143" s="6"/>
      <c r="J143" s="6"/>
      <c r="K143" s="2"/>
      <c r="L143" s="2"/>
      <c r="M143" s="61"/>
      <c r="N143" s="61"/>
      <c r="O143" s="61"/>
      <c r="P143" s="61"/>
      <c r="Q143" s="61"/>
      <c r="R143" s="61"/>
      <c r="S143" s="61"/>
      <c r="T143" s="61"/>
      <c r="U143" s="61"/>
      <c r="V143" s="61"/>
      <c r="W143" s="61"/>
      <c r="X143" s="61"/>
      <c r="Y143" s="61"/>
      <c r="Z143" s="61"/>
    </row>
    <row r="144" ht="15.75" customHeight="1">
      <c r="A144" s="61"/>
      <c r="B144" s="2"/>
      <c r="C144" s="3"/>
      <c r="D144" s="4"/>
      <c r="E144" s="5"/>
      <c r="F144" s="2"/>
      <c r="G144" s="2"/>
      <c r="H144" s="2"/>
      <c r="I144" s="6"/>
      <c r="J144" s="6"/>
      <c r="K144" s="2"/>
      <c r="L144" s="2"/>
      <c r="M144" s="61"/>
      <c r="N144" s="61"/>
      <c r="O144" s="61"/>
      <c r="P144" s="61"/>
      <c r="Q144" s="61"/>
      <c r="R144" s="61"/>
      <c r="S144" s="61"/>
      <c r="T144" s="61"/>
      <c r="U144" s="61"/>
      <c r="V144" s="61"/>
      <c r="W144" s="61"/>
      <c r="X144" s="61"/>
      <c r="Y144" s="61"/>
      <c r="Z144" s="61"/>
    </row>
    <row r="145" ht="15.75" customHeight="1">
      <c r="A145" s="61"/>
      <c r="B145" s="2"/>
      <c r="C145" s="3"/>
      <c r="D145" s="4"/>
      <c r="E145" s="5"/>
      <c r="F145" s="2"/>
      <c r="G145" s="2"/>
      <c r="H145" s="2"/>
      <c r="I145" s="6"/>
      <c r="J145" s="6"/>
      <c r="K145" s="2"/>
      <c r="L145" s="2"/>
      <c r="M145" s="61"/>
      <c r="N145" s="61"/>
      <c r="O145" s="61"/>
      <c r="P145" s="61"/>
      <c r="Q145" s="61"/>
      <c r="R145" s="61"/>
      <c r="S145" s="61"/>
      <c r="T145" s="61"/>
      <c r="U145" s="61"/>
      <c r="V145" s="61"/>
      <c r="W145" s="61"/>
      <c r="X145" s="61"/>
      <c r="Y145" s="61"/>
      <c r="Z145" s="61"/>
    </row>
    <row r="146" ht="15.75" customHeight="1">
      <c r="A146" s="61"/>
      <c r="B146" s="2"/>
      <c r="C146" s="3"/>
      <c r="D146" s="4"/>
      <c r="E146" s="5"/>
      <c r="F146" s="2"/>
      <c r="G146" s="2"/>
      <c r="H146" s="2"/>
      <c r="I146" s="6"/>
      <c r="J146" s="6"/>
      <c r="K146" s="2"/>
      <c r="L146" s="2"/>
      <c r="M146" s="61"/>
      <c r="N146" s="61"/>
      <c r="O146" s="61"/>
      <c r="P146" s="61"/>
      <c r="Q146" s="61"/>
      <c r="R146" s="61"/>
      <c r="S146" s="61"/>
      <c r="T146" s="61"/>
      <c r="U146" s="61"/>
      <c r="V146" s="61"/>
      <c r="W146" s="61"/>
      <c r="X146" s="61"/>
      <c r="Y146" s="61"/>
      <c r="Z146" s="61"/>
    </row>
    <row r="147" ht="15.75" customHeight="1">
      <c r="A147" s="61"/>
      <c r="B147" s="2"/>
      <c r="C147" s="3"/>
      <c r="D147" s="4"/>
      <c r="E147" s="5"/>
      <c r="F147" s="2"/>
      <c r="G147" s="2"/>
      <c r="H147" s="2"/>
      <c r="I147" s="6"/>
      <c r="J147" s="6"/>
      <c r="K147" s="2"/>
      <c r="L147" s="2"/>
      <c r="M147" s="61"/>
      <c r="N147" s="61"/>
      <c r="O147" s="61"/>
      <c r="P147" s="61"/>
      <c r="Q147" s="61"/>
      <c r="R147" s="61"/>
      <c r="S147" s="61"/>
      <c r="T147" s="61"/>
      <c r="U147" s="61"/>
      <c r="V147" s="61"/>
      <c r="W147" s="61"/>
      <c r="X147" s="61"/>
      <c r="Y147" s="61"/>
      <c r="Z147" s="61"/>
    </row>
    <row r="148" ht="15.75" customHeight="1">
      <c r="A148" s="61"/>
      <c r="B148" s="2"/>
      <c r="C148" s="3"/>
      <c r="D148" s="4"/>
      <c r="E148" s="5"/>
      <c r="F148" s="2"/>
      <c r="G148" s="2"/>
      <c r="H148" s="2"/>
      <c r="I148" s="6"/>
      <c r="J148" s="6"/>
      <c r="K148" s="2"/>
      <c r="L148" s="2"/>
      <c r="M148" s="61"/>
      <c r="N148" s="61"/>
      <c r="O148" s="61"/>
      <c r="P148" s="61"/>
      <c r="Q148" s="61"/>
      <c r="R148" s="61"/>
      <c r="S148" s="61"/>
      <c r="T148" s="61"/>
      <c r="U148" s="61"/>
      <c r="V148" s="61"/>
      <c r="W148" s="61"/>
      <c r="X148" s="61"/>
      <c r="Y148" s="61"/>
      <c r="Z148" s="61"/>
    </row>
    <row r="149" ht="15.75" customHeight="1">
      <c r="A149" s="61"/>
      <c r="B149" s="2"/>
      <c r="C149" s="3"/>
      <c r="D149" s="4"/>
      <c r="E149" s="5"/>
      <c r="F149" s="2"/>
      <c r="G149" s="2"/>
      <c r="H149" s="2"/>
      <c r="I149" s="6"/>
      <c r="J149" s="6"/>
      <c r="K149" s="2"/>
      <c r="L149" s="2"/>
      <c r="M149" s="61"/>
      <c r="N149" s="61"/>
      <c r="O149" s="61"/>
      <c r="P149" s="61"/>
      <c r="Q149" s="61"/>
      <c r="R149" s="61"/>
      <c r="S149" s="61"/>
      <c r="T149" s="61"/>
      <c r="U149" s="61"/>
      <c r="V149" s="61"/>
      <c r="W149" s="61"/>
      <c r="X149" s="61"/>
      <c r="Y149" s="61"/>
      <c r="Z149" s="61"/>
    </row>
    <row r="150" ht="15.75" customHeight="1">
      <c r="A150" s="61"/>
      <c r="B150" s="2"/>
      <c r="C150" s="3"/>
      <c r="D150" s="4"/>
      <c r="E150" s="5"/>
      <c r="F150" s="2"/>
      <c r="G150" s="2"/>
      <c r="H150" s="2"/>
      <c r="I150" s="6"/>
      <c r="J150" s="6"/>
      <c r="K150" s="2"/>
      <c r="L150" s="2"/>
      <c r="M150" s="61"/>
      <c r="N150" s="61"/>
      <c r="O150" s="61"/>
      <c r="P150" s="61"/>
      <c r="Q150" s="61"/>
      <c r="R150" s="61"/>
      <c r="S150" s="61"/>
      <c r="T150" s="61"/>
      <c r="U150" s="61"/>
      <c r="V150" s="61"/>
      <c r="W150" s="61"/>
      <c r="X150" s="61"/>
      <c r="Y150" s="61"/>
      <c r="Z150" s="61"/>
    </row>
    <row r="151" ht="15.75" customHeight="1">
      <c r="A151" s="61"/>
      <c r="B151" s="2"/>
      <c r="C151" s="3"/>
      <c r="D151" s="4"/>
      <c r="E151" s="5"/>
      <c r="F151" s="2"/>
      <c r="G151" s="2"/>
      <c r="H151" s="2"/>
      <c r="I151" s="6"/>
      <c r="J151" s="6"/>
      <c r="K151" s="2"/>
      <c r="L151" s="2"/>
      <c r="M151" s="61"/>
      <c r="N151" s="61"/>
      <c r="O151" s="61"/>
      <c r="P151" s="61"/>
      <c r="Q151" s="61"/>
      <c r="R151" s="61"/>
      <c r="S151" s="61"/>
      <c r="T151" s="61"/>
      <c r="U151" s="61"/>
      <c r="V151" s="61"/>
      <c r="W151" s="61"/>
      <c r="X151" s="61"/>
      <c r="Y151" s="61"/>
      <c r="Z151" s="61"/>
    </row>
    <row r="152" ht="15.75" customHeight="1">
      <c r="A152" s="61"/>
      <c r="B152" s="2"/>
      <c r="C152" s="3"/>
      <c r="D152" s="4"/>
      <c r="E152" s="5"/>
      <c r="F152" s="2"/>
      <c r="G152" s="2"/>
      <c r="H152" s="2"/>
      <c r="I152" s="6"/>
      <c r="J152" s="6"/>
      <c r="K152" s="2"/>
      <c r="L152" s="2"/>
      <c r="M152" s="61"/>
      <c r="N152" s="61"/>
      <c r="O152" s="61"/>
      <c r="P152" s="61"/>
      <c r="Q152" s="61"/>
      <c r="R152" s="61"/>
      <c r="S152" s="61"/>
      <c r="T152" s="61"/>
      <c r="U152" s="61"/>
      <c r="V152" s="61"/>
      <c r="W152" s="61"/>
      <c r="X152" s="61"/>
      <c r="Y152" s="61"/>
      <c r="Z152" s="61"/>
    </row>
    <row r="153" ht="15.75" customHeight="1">
      <c r="A153" s="61"/>
      <c r="B153" s="2"/>
      <c r="C153" s="3"/>
      <c r="D153" s="4"/>
      <c r="E153" s="5"/>
      <c r="F153" s="2"/>
      <c r="G153" s="2"/>
      <c r="H153" s="2"/>
      <c r="I153" s="6"/>
      <c r="J153" s="6"/>
      <c r="K153" s="2"/>
      <c r="L153" s="2"/>
      <c r="M153" s="61"/>
      <c r="N153" s="61"/>
      <c r="O153" s="61"/>
      <c r="P153" s="61"/>
      <c r="Q153" s="61"/>
      <c r="R153" s="61"/>
      <c r="S153" s="61"/>
      <c r="T153" s="61"/>
      <c r="U153" s="61"/>
      <c r="V153" s="61"/>
      <c r="W153" s="61"/>
      <c r="X153" s="61"/>
      <c r="Y153" s="61"/>
      <c r="Z153" s="61"/>
    </row>
    <row r="154" ht="15.75" customHeight="1">
      <c r="A154" s="61"/>
      <c r="B154" s="2"/>
      <c r="C154" s="3"/>
      <c r="D154" s="4"/>
      <c r="E154" s="5"/>
      <c r="F154" s="2"/>
      <c r="G154" s="2"/>
      <c r="H154" s="2"/>
      <c r="I154" s="6"/>
      <c r="J154" s="6"/>
      <c r="K154" s="2"/>
      <c r="L154" s="2"/>
      <c r="M154" s="61"/>
      <c r="N154" s="61"/>
      <c r="O154" s="61"/>
      <c r="P154" s="61"/>
      <c r="Q154" s="61"/>
      <c r="R154" s="61"/>
      <c r="S154" s="61"/>
      <c r="T154" s="61"/>
      <c r="U154" s="61"/>
      <c r="V154" s="61"/>
      <c r="W154" s="61"/>
      <c r="X154" s="61"/>
      <c r="Y154" s="61"/>
      <c r="Z154" s="61"/>
    </row>
    <row r="155" ht="15.75" customHeight="1">
      <c r="A155" s="61"/>
      <c r="B155" s="2"/>
      <c r="C155" s="3"/>
      <c r="D155" s="4"/>
      <c r="E155" s="5"/>
      <c r="F155" s="2"/>
      <c r="G155" s="2"/>
      <c r="H155" s="2"/>
      <c r="I155" s="6"/>
      <c r="J155" s="6"/>
      <c r="K155" s="2"/>
      <c r="L155" s="2"/>
      <c r="M155" s="61"/>
      <c r="N155" s="61"/>
      <c r="O155" s="61"/>
      <c r="P155" s="61"/>
      <c r="Q155" s="61"/>
      <c r="R155" s="61"/>
      <c r="S155" s="61"/>
      <c r="T155" s="61"/>
      <c r="U155" s="61"/>
      <c r="V155" s="61"/>
      <c r="W155" s="61"/>
      <c r="X155" s="61"/>
      <c r="Y155" s="61"/>
      <c r="Z155" s="61"/>
    </row>
    <row r="156" ht="15.75" customHeight="1">
      <c r="A156" s="61"/>
      <c r="B156" s="2"/>
      <c r="C156" s="3"/>
      <c r="D156" s="4"/>
      <c r="E156" s="5"/>
      <c r="F156" s="2"/>
      <c r="G156" s="2"/>
      <c r="H156" s="2"/>
      <c r="I156" s="6"/>
      <c r="J156" s="6"/>
      <c r="K156" s="2"/>
      <c r="L156" s="2"/>
      <c r="M156" s="61"/>
      <c r="N156" s="61"/>
      <c r="O156" s="61"/>
      <c r="P156" s="61"/>
      <c r="Q156" s="61"/>
      <c r="R156" s="61"/>
      <c r="S156" s="61"/>
      <c r="T156" s="61"/>
      <c r="U156" s="61"/>
      <c r="V156" s="61"/>
      <c r="W156" s="61"/>
      <c r="X156" s="61"/>
      <c r="Y156" s="61"/>
      <c r="Z156" s="61"/>
    </row>
    <row r="157" ht="15.75" customHeight="1">
      <c r="A157" s="61"/>
      <c r="B157" s="2"/>
      <c r="C157" s="3"/>
      <c r="D157" s="4"/>
      <c r="E157" s="5"/>
      <c r="F157" s="2"/>
      <c r="G157" s="2"/>
      <c r="H157" s="2"/>
      <c r="I157" s="6"/>
      <c r="J157" s="6"/>
      <c r="K157" s="2"/>
      <c r="L157" s="2"/>
      <c r="M157" s="61"/>
      <c r="N157" s="61"/>
      <c r="O157" s="61"/>
      <c r="P157" s="61"/>
      <c r="Q157" s="61"/>
      <c r="R157" s="61"/>
      <c r="S157" s="61"/>
      <c r="T157" s="61"/>
      <c r="U157" s="61"/>
      <c r="V157" s="61"/>
      <c r="W157" s="61"/>
      <c r="X157" s="61"/>
      <c r="Y157" s="61"/>
      <c r="Z157" s="61"/>
    </row>
    <row r="158" ht="15.75" customHeight="1">
      <c r="A158" s="61"/>
      <c r="B158" s="2"/>
      <c r="C158" s="3"/>
      <c r="D158" s="4"/>
      <c r="E158" s="5"/>
      <c r="F158" s="2"/>
      <c r="G158" s="2"/>
      <c r="H158" s="2"/>
      <c r="I158" s="6"/>
      <c r="J158" s="6"/>
      <c r="K158" s="2"/>
      <c r="L158" s="2"/>
      <c r="M158" s="61"/>
      <c r="N158" s="61"/>
      <c r="O158" s="61"/>
      <c r="P158" s="61"/>
      <c r="Q158" s="61"/>
      <c r="R158" s="61"/>
      <c r="S158" s="61"/>
      <c r="T158" s="61"/>
      <c r="U158" s="61"/>
      <c r="V158" s="61"/>
      <c r="W158" s="61"/>
      <c r="X158" s="61"/>
      <c r="Y158" s="61"/>
      <c r="Z158" s="61"/>
    </row>
    <row r="159" ht="15.75" customHeight="1">
      <c r="A159" s="61"/>
      <c r="B159" s="2"/>
      <c r="C159" s="3"/>
      <c r="D159" s="4"/>
      <c r="E159" s="5"/>
      <c r="F159" s="2"/>
      <c r="G159" s="2"/>
      <c r="H159" s="2"/>
      <c r="I159" s="6"/>
      <c r="J159" s="6"/>
      <c r="K159" s="2"/>
      <c r="L159" s="2"/>
      <c r="M159" s="61"/>
      <c r="N159" s="61"/>
      <c r="O159" s="61"/>
      <c r="P159" s="61"/>
      <c r="Q159" s="61"/>
      <c r="R159" s="61"/>
      <c r="S159" s="61"/>
      <c r="T159" s="61"/>
      <c r="U159" s="61"/>
      <c r="V159" s="61"/>
      <c r="W159" s="61"/>
      <c r="X159" s="61"/>
      <c r="Y159" s="61"/>
      <c r="Z159" s="61"/>
    </row>
    <row r="160" ht="15.75" customHeight="1">
      <c r="A160" s="61"/>
      <c r="B160" s="2"/>
      <c r="C160" s="3"/>
      <c r="D160" s="4"/>
      <c r="E160" s="5"/>
      <c r="F160" s="2"/>
      <c r="G160" s="2"/>
      <c r="H160" s="2"/>
      <c r="I160" s="6"/>
      <c r="J160" s="6"/>
      <c r="K160" s="2"/>
      <c r="L160" s="2"/>
      <c r="M160" s="61"/>
      <c r="N160" s="61"/>
      <c r="O160" s="61"/>
      <c r="P160" s="61"/>
      <c r="Q160" s="61"/>
      <c r="R160" s="61"/>
      <c r="S160" s="61"/>
      <c r="T160" s="61"/>
      <c r="U160" s="61"/>
      <c r="V160" s="61"/>
      <c r="W160" s="61"/>
      <c r="X160" s="61"/>
      <c r="Y160" s="61"/>
      <c r="Z160" s="61"/>
    </row>
    <row r="161" ht="15.75" customHeight="1">
      <c r="A161" s="61"/>
      <c r="B161" s="2"/>
      <c r="C161" s="3"/>
      <c r="D161" s="4"/>
      <c r="E161" s="5"/>
      <c r="F161" s="2"/>
      <c r="G161" s="2"/>
      <c r="H161" s="2"/>
      <c r="I161" s="6"/>
      <c r="J161" s="6"/>
      <c r="K161" s="2"/>
      <c r="L161" s="2"/>
      <c r="M161" s="61"/>
      <c r="N161" s="61"/>
      <c r="O161" s="61"/>
      <c r="P161" s="61"/>
      <c r="Q161" s="61"/>
      <c r="R161" s="61"/>
      <c r="S161" s="61"/>
      <c r="T161" s="61"/>
      <c r="U161" s="61"/>
      <c r="V161" s="61"/>
      <c r="W161" s="61"/>
      <c r="X161" s="61"/>
      <c r="Y161" s="61"/>
      <c r="Z161" s="61"/>
    </row>
    <row r="162" ht="15.75" customHeight="1">
      <c r="A162" s="61"/>
      <c r="B162" s="2"/>
      <c r="C162" s="3"/>
      <c r="D162" s="4"/>
      <c r="E162" s="5"/>
      <c r="F162" s="2"/>
      <c r="G162" s="2"/>
      <c r="H162" s="2"/>
      <c r="I162" s="6"/>
      <c r="J162" s="6"/>
      <c r="K162" s="2"/>
      <c r="L162" s="2"/>
      <c r="M162" s="61"/>
      <c r="N162" s="61"/>
      <c r="O162" s="61"/>
      <c r="P162" s="61"/>
      <c r="Q162" s="61"/>
      <c r="R162" s="61"/>
      <c r="S162" s="61"/>
      <c r="T162" s="61"/>
      <c r="U162" s="61"/>
      <c r="V162" s="61"/>
      <c r="W162" s="61"/>
      <c r="X162" s="61"/>
      <c r="Y162" s="61"/>
      <c r="Z162" s="61"/>
    </row>
    <row r="163" ht="15.75" customHeight="1">
      <c r="A163" s="61"/>
      <c r="B163" s="2"/>
      <c r="C163" s="3"/>
      <c r="D163" s="4"/>
      <c r="E163" s="5"/>
      <c r="F163" s="2"/>
      <c r="G163" s="2"/>
      <c r="H163" s="2"/>
      <c r="I163" s="6"/>
      <c r="J163" s="6"/>
      <c r="K163" s="2"/>
      <c r="L163" s="2"/>
      <c r="M163" s="61"/>
      <c r="N163" s="61"/>
      <c r="O163" s="61"/>
      <c r="P163" s="61"/>
      <c r="Q163" s="61"/>
      <c r="R163" s="61"/>
      <c r="S163" s="61"/>
      <c r="T163" s="61"/>
      <c r="U163" s="61"/>
      <c r="V163" s="61"/>
      <c r="W163" s="61"/>
      <c r="X163" s="61"/>
      <c r="Y163" s="61"/>
      <c r="Z163" s="61"/>
    </row>
    <row r="164" ht="15.75" customHeight="1">
      <c r="A164" s="61"/>
      <c r="B164" s="2"/>
      <c r="C164" s="3"/>
      <c r="D164" s="4"/>
      <c r="E164" s="5"/>
      <c r="F164" s="2"/>
      <c r="G164" s="2"/>
      <c r="H164" s="2"/>
      <c r="I164" s="6"/>
      <c r="J164" s="6"/>
      <c r="K164" s="2"/>
      <c r="L164" s="2"/>
      <c r="M164" s="61"/>
      <c r="N164" s="61"/>
      <c r="O164" s="61"/>
      <c r="P164" s="61"/>
      <c r="Q164" s="61"/>
      <c r="R164" s="61"/>
      <c r="S164" s="61"/>
      <c r="T164" s="61"/>
      <c r="U164" s="61"/>
      <c r="V164" s="61"/>
      <c r="W164" s="61"/>
      <c r="X164" s="61"/>
      <c r="Y164" s="61"/>
      <c r="Z164" s="61"/>
    </row>
    <row r="165" ht="15.75" customHeight="1">
      <c r="A165" s="61"/>
      <c r="B165" s="2"/>
      <c r="C165" s="3"/>
      <c r="D165" s="4"/>
      <c r="E165" s="5"/>
      <c r="F165" s="2"/>
      <c r="G165" s="2"/>
      <c r="H165" s="2"/>
      <c r="I165" s="6"/>
      <c r="J165" s="6"/>
      <c r="K165" s="2"/>
      <c r="L165" s="2"/>
      <c r="M165" s="61"/>
      <c r="N165" s="61"/>
      <c r="O165" s="61"/>
      <c r="P165" s="61"/>
      <c r="Q165" s="61"/>
      <c r="R165" s="61"/>
      <c r="S165" s="61"/>
      <c r="T165" s="61"/>
      <c r="U165" s="61"/>
      <c r="V165" s="61"/>
      <c r="W165" s="61"/>
      <c r="X165" s="61"/>
      <c r="Y165" s="61"/>
      <c r="Z165" s="61"/>
    </row>
    <row r="166" ht="15.75" customHeight="1">
      <c r="A166" s="61"/>
      <c r="B166" s="2"/>
      <c r="C166" s="3"/>
      <c r="D166" s="4"/>
      <c r="E166" s="5"/>
      <c r="F166" s="2"/>
      <c r="G166" s="2"/>
      <c r="H166" s="2"/>
      <c r="I166" s="6"/>
      <c r="J166" s="6"/>
      <c r="K166" s="2"/>
      <c r="L166" s="2"/>
      <c r="M166" s="61"/>
      <c r="N166" s="61"/>
      <c r="O166" s="61"/>
      <c r="P166" s="61"/>
      <c r="Q166" s="61"/>
      <c r="R166" s="61"/>
      <c r="S166" s="61"/>
      <c r="T166" s="61"/>
      <c r="U166" s="61"/>
      <c r="V166" s="61"/>
      <c r="W166" s="61"/>
      <c r="X166" s="61"/>
      <c r="Y166" s="61"/>
      <c r="Z166" s="61"/>
    </row>
    <row r="167" ht="15.75" customHeight="1">
      <c r="A167" s="61"/>
      <c r="B167" s="2"/>
      <c r="C167" s="3"/>
      <c r="D167" s="4"/>
      <c r="E167" s="5"/>
      <c r="F167" s="2"/>
      <c r="G167" s="2"/>
      <c r="H167" s="2"/>
      <c r="I167" s="6"/>
      <c r="J167" s="6"/>
      <c r="K167" s="2"/>
      <c r="L167" s="2"/>
      <c r="M167" s="61"/>
      <c r="N167" s="61"/>
      <c r="O167" s="61"/>
      <c r="P167" s="61"/>
      <c r="Q167" s="61"/>
      <c r="R167" s="61"/>
      <c r="S167" s="61"/>
      <c r="T167" s="61"/>
      <c r="U167" s="61"/>
      <c r="V167" s="61"/>
      <c r="W167" s="61"/>
      <c r="X167" s="61"/>
      <c r="Y167" s="61"/>
      <c r="Z167" s="61"/>
    </row>
    <row r="168" ht="15.75" customHeight="1">
      <c r="A168" s="61"/>
      <c r="B168" s="2"/>
      <c r="C168" s="3"/>
      <c r="D168" s="4"/>
      <c r="E168" s="5"/>
      <c r="F168" s="2"/>
      <c r="G168" s="2"/>
      <c r="H168" s="2"/>
      <c r="I168" s="6"/>
      <c r="J168" s="6"/>
      <c r="K168" s="2"/>
      <c r="L168" s="2"/>
      <c r="M168" s="61"/>
      <c r="N168" s="61"/>
      <c r="O168" s="61"/>
      <c r="P168" s="61"/>
      <c r="Q168" s="61"/>
      <c r="R168" s="61"/>
      <c r="S168" s="61"/>
      <c r="T168" s="61"/>
      <c r="U168" s="61"/>
      <c r="V168" s="61"/>
      <c r="W168" s="61"/>
      <c r="X168" s="61"/>
      <c r="Y168" s="61"/>
      <c r="Z168" s="61"/>
    </row>
    <row r="169" ht="15.75" customHeight="1">
      <c r="A169" s="61"/>
      <c r="B169" s="2"/>
      <c r="C169" s="3"/>
      <c r="D169" s="4"/>
      <c r="E169" s="5"/>
      <c r="F169" s="2"/>
      <c r="G169" s="2"/>
      <c r="H169" s="2"/>
      <c r="I169" s="6"/>
      <c r="J169" s="6"/>
      <c r="K169" s="2"/>
      <c r="L169" s="2"/>
      <c r="M169" s="61"/>
      <c r="N169" s="61"/>
      <c r="O169" s="61"/>
      <c r="P169" s="61"/>
      <c r="Q169" s="61"/>
      <c r="R169" s="61"/>
      <c r="S169" s="61"/>
      <c r="T169" s="61"/>
      <c r="U169" s="61"/>
      <c r="V169" s="61"/>
      <c r="W169" s="61"/>
      <c r="X169" s="61"/>
      <c r="Y169" s="61"/>
      <c r="Z169" s="61"/>
    </row>
    <row r="170" ht="15.75" customHeight="1">
      <c r="A170" s="61"/>
      <c r="B170" s="2"/>
      <c r="C170" s="3"/>
      <c r="D170" s="4"/>
      <c r="E170" s="5"/>
      <c r="F170" s="2"/>
      <c r="G170" s="2"/>
      <c r="H170" s="2"/>
      <c r="I170" s="6"/>
      <c r="J170" s="6"/>
      <c r="K170" s="2"/>
      <c r="L170" s="2"/>
      <c r="M170" s="61"/>
      <c r="N170" s="61"/>
      <c r="O170" s="61"/>
      <c r="P170" s="61"/>
      <c r="Q170" s="61"/>
      <c r="R170" s="61"/>
      <c r="S170" s="61"/>
      <c r="T170" s="61"/>
      <c r="U170" s="61"/>
      <c r="V170" s="61"/>
      <c r="W170" s="61"/>
      <c r="X170" s="61"/>
      <c r="Y170" s="61"/>
      <c r="Z170" s="61"/>
    </row>
    <row r="171" ht="15.75" customHeight="1">
      <c r="A171" s="61"/>
      <c r="B171" s="2"/>
      <c r="C171" s="3"/>
      <c r="D171" s="4"/>
      <c r="E171" s="5"/>
      <c r="F171" s="2"/>
      <c r="G171" s="2"/>
      <c r="H171" s="2"/>
      <c r="I171" s="6"/>
      <c r="J171" s="6"/>
      <c r="K171" s="2"/>
      <c r="L171" s="2"/>
      <c r="M171" s="61"/>
      <c r="N171" s="61"/>
      <c r="O171" s="61"/>
      <c r="P171" s="61"/>
      <c r="Q171" s="61"/>
      <c r="R171" s="61"/>
      <c r="S171" s="61"/>
      <c r="T171" s="61"/>
      <c r="U171" s="61"/>
      <c r="V171" s="61"/>
      <c r="W171" s="61"/>
      <c r="X171" s="61"/>
      <c r="Y171" s="61"/>
      <c r="Z171" s="61"/>
    </row>
    <row r="172" ht="15.75" customHeight="1">
      <c r="A172" s="61"/>
      <c r="B172" s="2"/>
      <c r="C172" s="3"/>
      <c r="D172" s="4"/>
      <c r="E172" s="5"/>
      <c r="F172" s="2"/>
      <c r="G172" s="2"/>
      <c r="H172" s="2"/>
      <c r="I172" s="6"/>
      <c r="J172" s="6"/>
      <c r="K172" s="2"/>
      <c r="L172" s="2"/>
      <c r="M172" s="61"/>
      <c r="N172" s="61"/>
      <c r="O172" s="61"/>
      <c r="P172" s="61"/>
      <c r="Q172" s="61"/>
      <c r="R172" s="61"/>
      <c r="S172" s="61"/>
      <c r="T172" s="61"/>
      <c r="U172" s="61"/>
      <c r="V172" s="61"/>
      <c r="W172" s="61"/>
      <c r="X172" s="61"/>
      <c r="Y172" s="61"/>
      <c r="Z172" s="61"/>
    </row>
    <row r="173" ht="15.75" customHeight="1">
      <c r="A173" s="61"/>
      <c r="B173" s="2"/>
      <c r="C173" s="3"/>
      <c r="D173" s="4"/>
      <c r="E173" s="5"/>
      <c r="F173" s="2"/>
      <c r="G173" s="2"/>
      <c r="H173" s="2"/>
      <c r="I173" s="6"/>
      <c r="J173" s="6"/>
      <c r="K173" s="2"/>
      <c r="L173" s="2"/>
      <c r="M173" s="61"/>
      <c r="N173" s="61"/>
      <c r="O173" s="61"/>
      <c r="P173" s="61"/>
      <c r="Q173" s="61"/>
      <c r="R173" s="61"/>
      <c r="S173" s="61"/>
      <c r="T173" s="61"/>
      <c r="U173" s="61"/>
      <c r="V173" s="61"/>
      <c r="W173" s="61"/>
      <c r="X173" s="61"/>
      <c r="Y173" s="61"/>
      <c r="Z173" s="61"/>
    </row>
    <row r="174" ht="15.75" customHeight="1">
      <c r="A174" s="61"/>
      <c r="B174" s="2"/>
      <c r="C174" s="3"/>
      <c r="D174" s="4"/>
      <c r="E174" s="5"/>
      <c r="F174" s="2"/>
      <c r="G174" s="2"/>
      <c r="H174" s="2"/>
      <c r="I174" s="6"/>
      <c r="J174" s="6"/>
      <c r="K174" s="2"/>
      <c r="L174" s="2"/>
      <c r="M174" s="61"/>
      <c r="N174" s="61"/>
      <c r="O174" s="61"/>
      <c r="P174" s="61"/>
      <c r="Q174" s="61"/>
      <c r="R174" s="61"/>
      <c r="S174" s="61"/>
      <c r="T174" s="61"/>
      <c r="U174" s="61"/>
      <c r="V174" s="61"/>
      <c r="W174" s="61"/>
      <c r="X174" s="61"/>
      <c r="Y174" s="61"/>
      <c r="Z174" s="61"/>
    </row>
    <row r="175" ht="15.75" customHeight="1">
      <c r="A175" s="61"/>
      <c r="B175" s="2"/>
      <c r="C175" s="3"/>
      <c r="D175" s="4"/>
      <c r="E175" s="5"/>
      <c r="F175" s="2"/>
      <c r="G175" s="2"/>
      <c r="H175" s="2"/>
      <c r="I175" s="6"/>
      <c r="J175" s="6"/>
      <c r="K175" s="2"/>
      <c r="L175" s="2"/>
      <c r="M175" s="61"/>
      <c r="N175" s="61"/>
      <c r="O175" s="61"/>
      <c r="P175" s="61"/>
      <c r="Q175" s="61"/>
      <c r="R175" s="61"/>
      <c r="S175" s="61"/>
      <c r="T175" s="61"/>
      <c r="U175" s="61"/>
      <c r="V175" s="61"/>
      <c r="W175" s="61"/>
      <c r="X175" s="61"/>
      <c r="Y175" s="61"/>
      <c r="Z175" s="61"/>
    </row>
    <row r="176" ht="15.75" customHeight="1">
      <c r="A176" s="61"/>
      <c r="B176" s="2"/>
      <c r="C176" s="3"/>
      <c r="D176" s="4"/>
      <c r="E176" s="5"/>
      <c r="F176" s="2"/>
      <c r="G176" s="2"/>
      <c r="H176" s="2"/>
      <c r="I176" s="6"/>
      <c r="J176" s="6"/>
      <c r="K176" s="2"/>
      <c r="L176" s="2"/>
      <c r="M176" s="61"/>
      <c r="N176" s="61"/>
      <c r="O176" s="61"/>
      <c r="P176" s="61"/>
      <c r="Q176" s="61"/>
      <c r="R176" s="61"/>
      <c r="S176" s="61"/>
      <c r="T176" s="61"/>
      <c r="U176" s="61"/>
      <c r="V176" s="61"/>
      <c r="W176" s="61"/>
      <c r="X176" s="61"/>
      <c r="Y176" s="61"/>
      <c r="Z176" s="61"/>
    </row>
    <row r="177" ht="15.75" customHeight="1">
      <c r="A177" s="61"/>
      <c r="B177" s="2"/>
      <c r="C177" s="3"/>
      <c r="D177" s="4"/>
      <c r="E177" s="5"/>
      <c r="F177" s="2"/>
      <c r="G177" s="2"/>
      <c r="H177" s="2"/>
      <c r="I177" s="6"/>
      <c r="J177" s="6"/>
      <c r="K177" s="2"/>
      <c r="L177" s="2"/>
      <c r="M177" s="61"/>
      <c r="N177" s="61"/>
      <c r="O177" s="61"/>
      <c r="P177" s="61"/>
      <c r="Q177" s="61"/>
      <c r="R177" s="61"/>
      <c r="S177" s="61"/>
      <c r="T177" s="61"/>
      <c r="U177" s="61"/>
      <c r="V177" s="61"/>
      <c r="W177" s="61"/>
      <c r="X177" s="61"/>
      <c r="Y177" s="61"/>
      <c r="Z177" s="61"/>
    </row>
    <row r="178" ht="15.75" customHeight="1">
      <c r="A178" s="61"/>
      <c r="B178" s="2"/>
      <c r="C178" s="3"/>
      <c r="D178" s="4"/>
      <c r="E178" s="5"/>
      <c r="F178" s="2"/>
      <c r="G178" s="2"/>
      <c r="H178" s="2"/>
      <c r="I178" s="6"/>
      <c r="J178" s="6"/>
      <c r="K178" s="2"/>
      <c r="L178" s="2"/>
      <c r="M178" s="61"/>
      <c r="N178" s="61"/>
      <c r="O178" s="61"/>
      <c r="P178" s="61"/>
      <c r="Q178" s="61"/>
      <c r="R178" s="61"/>
      <c r="S178" s="61"/>
      <c r="T178" s="61"/>
      <c r="U178" s="61"/>
      <c r="V178" s="61"/>
      <c r="W178" s="61"/>
      <c r="X178" s="61"/>
      <c r="Y178" s="61"/>
      <c r="Z178" s="61"/>
    </row>
    <row r="179" ht="15.75" customHeight="1">
      <c r="A179" s="61"/>
      <c r="B179" s="2"/>
      <c r="C179" s="3"/>
      <c r="D179" s="4"/>
      <c r="E179" s="5"/>
      <c r="F179" s="2"/>
      <c r="G179" s="2"/>
      <c r="H179" s="2"/>
      <c r="I179" s="6"/>
      <c r="J179" s="6"/>
      <c r="K179" s="2"/>
      <c r="L179" s="2"/>
      <c r="M179" s="61"/>
      <c r="N179" s="61"/>
      <c r="O179" s="61"/>
      <c r="P179" s="61"/>
      <c r="Q179" s="61"/>
      <c r="R179" s="61"/>
      <c r="S179" s="61"/>
      <c r="T179" s="61"/>
      <c r="U179" s="61"/>
      <c r="V179" s="61"/>
      <c r="W179" s="61"/>
      <c r="X179" s="61"/>
      <c r="Y179" s="61"/>
      <c r="Z179" s="61"/>
    </row>
    <row r="180" ht="15.75" customHeight="1">
      <c r="A180" s="61"/>
      <c r="B180" s="2"/>
      <c r="C180" s="3"/>
      <c r="D180" s="4"/>
      <c r="E180" s="5"/>
      <c r="F180" s="2"/>
      <c r="G180" s="2"/>
      <c r="H180" s="2"/>
      <c r="I180" s="6"/>
      <c r="J180" s="6"/>
      <c r="K180" s="2"/>
      <c r="L180" s="2"/>
      <c r="M180" s="61"/>
      <c r="N180" s="61"/>
      <c r="O180" s="61"/>
      <c r="P180" s="61"/>
      <c r="Q180" s="61"/>
      <c r="R180" s="61"/>
      <c r="S180" s="61"/>
      <c r="T180" s="61"/>
      <c r="U180" s="61"/>
      <c r="V180" s="61"/>
      <c r="W180" s="61"/>
      <c r="X180" s="61"/>
      <c r="Y180" s="61"/>
      <c r="Z180" s="61"/>
    </row>
    <row r="181" ht="15.75" customHeight="1">
      <c r="A181" s="61"/>
      <c r="B181" s="2"/>
      <c r="C181" s="3"/>
      <c r="D181" s="4"/>
      <c r="E181" s="5"/>
      <c r="F181" s="2"/>
      <c r="G181" s="2"/>
      <c r="H181" s="2"/>
      <c r="I181" s="6"/>
      <c r="J181" s="6"/>
      <c r="K181" s="2"/>
      <c r="L181" s="2"/>
      <c r="M181" s="61"/>
      <c r="N181" s="61"/>
      <c r="O181" s="61"/>
      <c r="P181" s="61"/>
      <c r="Q181" s="61"/>
      <c r="R181" s="61"/>
      <c r="S181" s="61"/>
      <c r="T181" s="61"/>
      <c r="U181" s="61"/>
      <c r="V181" s="61"/>
      <c r="W181" s="61"/>
      <c r="X181" s="61"/>
      <c r="Y181" s="61"/>
      <c r="Z181" s="61"/>
    </row>
    <row r="182" ht="15.75" customHeight="1">
      <c r="A182" s="61"/>
      <c r="B182" s="2"/>
      <c r="C182" s="3"/>
      <c r="D182" s="4"/>
      <c r="E182" s="5"/>
      <c r="F182" s="2"/>
      <c r="G182" s="2"/>
      <c r="H182" s="2"/>
      <c r="I182" s="6"/>
      <c r="J182" s="6"/>
      <c r="K182" s="2"/>
      <c r="L182" s="2"/>
      <c r="M182" s="61"/>
      <c r="N182" s="61"/>
      <c r="O182" s="61"/>
      <c r="P182" s="61"/>
      <c r="Q182" s="61"/>
      <c r="R182" s="61"/>
      <c r="S182" s="61"/>
      <c r="T182" s="61"/>
      <c r="U182" s="61"/>
      <c r="V182" s="61"/>
      <c r="W182" s="61"/>
      <c r="X182" s="61"/>
      <c r="Y182" s="61"/>
      <c r="Z182" s="61"/>
    </row>
    <row r="183" ht="15.75" customHeight="1">
      <c r="A183" s="61"/>
      <c r="B183" s="2"/>
      <c r="C183" s="3"/>
      <c r="D183" s="4"/>
      <c r="E183" s="5"/>
      <c r="F183" s="2"/>
      <c r="G183" s="2"/>
      <c r="H183" s="2"/>
      <c r="I183" s="6"/>
      <c r="J183" s="6"/>
      <c r="K183" s="2"/>
      <c r="L183" s="2"/>
      <c r="M183" s="61"/>
      <c r="N183" s="61"/>
      <c r="O183" s="61"/>
      <c r="P183" s="61"/>
      <c r="Q183" s="61"/>
      <c r="R183" s="61"/>
      <c r="S183" s="61"/>
      <c r="T183" s="61"/>
      <c r="U183" s="61"/>
      <c r="V183" s="61"/>
      <c r="W183" s="61"/>
      <c r="X183" s="61"/>
      <c r="Y183" s="61"/>
      <c r="Z183" s="61"/>
    </row>
    <row r="184" ht="15.75" customHeight="1">
      <c r="A184" s="61"/>
      <c r="B184" s="2"/>
      <c r="C184" s="3"/>
      <c r="D184" s="4"/>
      <c r="E184" s="5"/>
      <c r="F184" s="2"/>
      <c r="G184" s="2"/>
      <c r="H184" s="2"/>
      <c r="I184" s="6"/>
      <c r="J184" s="6"/>
      <c r="K184" s="2"/>
      <c r="L184" s="2"/>
      <c r="M184" s="61"/>
      <c r="N184" s="61"/>
      <c r="O184" s="61"/>
      <c r="P184" s="61"/>
      <c r="Q184" s="61"/>
      <c r="R184" s="61"/>
      <c r="S184" s="61"/>
      <c r="T184" s="61"/>
      <c r="U184" s="61"/>
      <c r="V184" s="61"/>
      <c r="W184" s="61"/>
      <c r="X184" s="61"/>
      <c r="Y184" s="61"/>
      <c r="Z184" s="61"/>
    </row>
    <row r="185" ht="15.75" customHeight="1">
      <c r="A185" s="61"/>
      <c r="B185" s="2"/>
      <c r="C185" s="3"/>
      <c r="D185" s="4"/>
      <c r="E185" s="5"/>
      <c r="F185" s="2"/>
      <c r="G185" s="2"/>
      <c r="H185" s="2"/>
      <c r="I185" s="6"/>
      <c r="J185" s="6"/>
      <c r="K185" s="2"/>
      <c r="L185" s="2"/>
      <c r="M185" s="61"/>
      <c r="N185" s="61"/>
      <c r="O185" s="61"/>
      <c r="P185" s="61"/>
      <c r="Q185" s="61"/>
      <c r="R185" s="61"/>
      <c r="S185" s="61"/>
      <c r="T185" s="61"/>
      <c r="U185" s="61"/>
      <c r="V185" s="61"/>
      <c r="W185" s="61"/>
      <c r="X185" s="61"/>
      <c r="Y185" s="61"/>
      <c r="Z185" s="61"/>
    </row>
    <row r="186" ht="15.75" customHeight="1">
      <c r="A186" s="61"/>
      <c r="B186" s="2"/>
      <c r="C186" s="3"/>
      <c r="D186" s="4"/>
      <c r="E186" s="5"/>
      <c r="F186" s="2"/>
      <c r="G186" s="2"/>
      <c r="H186" s="2"/>
      <c r="I186" s="6"/>
      <c r="J186" s="6"/>
      <c r="K186" s="2"/>
      <c r="L186" s="2"/>
      <c r="M186" s="61"/>
      <c r="N186" s="61"/>
      <c r="O186" s="61"/>
      <c r="P186" s="61"/>
      <c r="Q186" s="61"/>
      <c r="R186" s="61"/>
      <c r="S186" s="61"/>
      <c r="T186" s="61"/>
      <c r="U186" s="61"/>
      <c r="V186" s="61"/>
      <c r="W186" s="61"/>
      <c r="X186" s="61"/>
      <c r="Y186" s="61"/>
      <c r="Z186" s="61"/>
    </row>
    <row r="187" ht="15.75" customHeight="1">
      <c r="A187" s="61"/>
      <c r="B187" s="2"/>
      <c r="C187" s="3"/>
      <c r="D187" s="4"/>
      <c r="E187" s="5"/>
      <c r="F187" s="2"/>
      <c r="G187" s="2"/>
      <c r="H187" s="2"/>
      <c r="I187" s="6"/>
      <c r="J187" s="6"/>
      <c r="K187" s="2"/>
      <c r="L187" s="2"/>
      <c r="M187" s="61"/>
      <c r="N187" s="61"/>
      <c r="O187" s="61"/>
      <c r="P187" s="61"/>
      <c r="Q187" s="61"/>
      <c r="R187" s="61"/>
      <c r="S187" s="61"/>
      <c r="T187" s="61"/>
      <c r="U187" s="61"/>
      <c r="V187" s="61"/>
      <c r="W187" s="61"/>
      <c r="X187" s="61"/>
      <c r="Y187" s="61"/>
      <c r="Z187" s="61"/>
    </row>
    <row r="188" ht="15.75" customHeight="1">
      <c r="A188" s="61"/>
      <c r="B188" s="2"/>
      <c r="C188" s="3"/>
      <c r="D188" s="4"/>
      <c r="E188" s="5"/>
      <c r="F188" s="2"/>
      <c r="G188" s="2"/>
      <c r="H188" s="2"/>
      <c r="I188" s="6"/>
      <c r="J188" s="6"/>
      <c r="K188" s="2"/>
      <c r="L188" s="2"/>
      <c r="M188" s="61"/>
      <c r="N188" s="61"/>
      <c r="O188" s="61"/>
      <c r="P188" s="61"/>
      <c r="Q188" s="61"/>
      <c r="R188" s="61"/>
      <c r="S188" s="61"/>
      <c r="T188" s="61"/>
      <c r="U188" s="61"/>
      <c r="V188" s="61"/>
      <c r="W188" s="61"/>
      <c r="X188" s="61"/>
      <c r="Y188" s="61"/>
      <c r="Z188" s="61"/>
    </row>
    <row r="189" ht="15.75" customHeight="1">
      <c r="A189" s="61"/>
      <c r="B189" s="2"/>
      <c r="C189" s="3"/>
      <c r="D189" s="4"/>
      <c r="E189" s="5"/>
      <c r="F189" s="2"/>
      <c r="G189" s="2"/>
      <c r="H189" s="2"/>
      <c r="I189" s="6"/>
      <c r="J189" s="6"/>
      <c r="K189" s="2"/>
      <c r="L189" s="2"/>
      <c r="M189" s="61"/>
      <c r="N189" s="61"/>
      <c r="O189" s="61"/>
      <c r="P189" s="61"/>
      <c r="Q189" s="61"/>
      <c r="R189" s="61"/>
      <c r="S189" s="61"/>
      <c r="T189" s="61"/>
      <c r="U189" s="61"/>
      <c r="V189" s="61"/>
      <c r="W189" s="61"/>
      <c r="X189" s="61"/>
      <c r="Y189" s="61"/>
      <c r="Z189" s="61"/>
    </row>
    <row r="190" ht="15.75" customHeight="1">
      <c r="A190" s="61"/>
      <c r="B190" s="2"/>
      <c r="C190" s="3"/>
      <c r="D190" s="4"/>
      <c r="E190" s="5"/>
      <c r="F190" s="2"/>
      <c r="G190" s="2"/>
      <c r="H190" s="2"/>
      <c r="I190" s="6"/>
      <c r="J190" s="6"/>
      <c r="K190" s="2"/>
      <c r="L190" s="2"/>
      <c r="M190" s="61"/>
      <c r="N190" s="61"/>
      <c r="O190" s="61"/>
      <c r="P190" s="61"/>
      <c r="Q190" s="61"/>
      <c r="R190" s="61"/>
      <c r="S190" s="61"/>
      <c r="T190" s="61"/>
      <c r="U190" s="61"/>
      <c r="V190" s="61"/>
      <c r="W190" s="61"/>
      <c r="X190" s="61"/>
      <c r="Y190" s="61"/>
      <c r="Z190" s="61"/>
    </row>
    <row r="191" ht="15.75" customHeight="1">
      <c r="A191" s="61"/>
      <c r="B191" s="2"/>
      <c r="C191" s="3"/>
      <c r="D191" s="4"/>
      <c r="E191" s="5"/>
      <c r="F191" s="2"/>
      <c r="G191" s="2"/>
      <c r="H191" s="2"/>
      <c r="I191" s="6"/>
      <c r="J191" s="6"/>
      <c r="K191" s="2"/>
      <c r="L191" s="2"/>
      <c r="M191" s="61"/>
      <c r="N191" s="61"/>
      <c r="O191" s="61"/>
      <c r="P191" s="61"/>
      <c r="Q191" s="61"/>
      <c r="R191" s="61"/>
      <c r="S191" s="61"/>
      <c r="T191" s="61"/>
      <c r="U191" s="61"/>
      <c r="V191" s="61"/>
      <c r="W191" s="61"/>
      <c r="X191" s="61"/>
      <c r="Y191" s="61"/>
      <c r="Z191" s="61"/>
    </row>
    <row r="192" ht="15.75" customHeight="1">
      <c r="A192" s="61"/>
      <c r="B192" s="2"/>
      <c r="C192" s="3"/>
      <c r="D192" s="4"/>
      <c r="E192" s="5"/>
      <c r="F192" s="2"/>
      <c r="G192" s="2"/>
      <c r="H192" s="2"/>
      <c r="I192" s="6"/>
      <c r="J192" s="6"/>
      <c r="K192" s="2"/>
      <c r="L192" s="2"/>
      <c r="M192" s="61"/>
      <c r="N192" s="61"/>
      <c r="O192" s="61"/>
      <c r="P192" s="61"/>
      <c r="Q192" s="61"/>
      <c r="R192" s="61"/>
      <c r="S192" s="61"/>
      <c r="T192" s="61"/>
      <c r="U192" s="61"/>
      <c r="V192" s="61"/>
      <c r="W192" s="61"/>
      <c r="X192" s="61"/>
      <c r="Y192" s="61"/>
      <c r="Z192" s="61"/>
    </row>
    <row r="193" ht="15.75" customHeight="1">
      <c r="A193" s="61"/>
      <c r="B193" s="2"/>
      <c r="C193" s="3"/>
      <c r="D193" s="4"/>
      <c r="E193" s="5"/>
      <c r="F193" s="2"/>
      <c r="G193" s="2"/>
      <c r="H193" s="2"/>
      <c r="I193" s="6"/>
      <c r="J193" s="6"/>
      <c r="K193" s="2"/>
      <c r="L193" s="2"/>
      <c r="M193" s="61"/>
      <c r="N193" s="61"/>
      <c r="O193" s="61"/>
      <c r="P193" s="61"/>
      <c r="Q193" s="61"/>
      <c r="R193" s="61"/>
      <c r="S193" s="61"/>
      <c r="T193" s="61"/>
      <c r="U193" s="61"/>
      <c r="V193" s="61"/>
      <c r="W193" s="61"/>
      <c r="X193" s="61"/>
      <c r="Y193" s="61"/>
      <c r="Z193" s="61"/>
    </row>
    <row r="194" ht="15.75" customHeight="1">
      <c r="A194" s="61"/>
      <c r="B194" s="2"/>
      <c r="C194" s="3"/>
      <c r="D194" s="4"/>
      <c r="E194" s="5"/>
      <c r="F194" s="2"/>
      <c r="G194" s="2"/>
      <c r="H194" s="2"/>
      <c r="I194" s="6"/>
      <c r="J194" s="6"/>
      <c r="K194" s="2"/>
      <c r="L194" s="2"/>
      <c r="M194" s="61"/>
      <c r="N194" s="61"/>
      <c r="O194" s="61"/>
      <c r="P194" s="61"/>
      <c r="Q194" s="61"/>
      <c r="R194" s="61"/>
      <c r="S194" s="61"/>
      <c r="T194" s="61"/>
      <c r="U194" s="61"/>
      <c r="V194" s="61"/>
      <c r="W194" s="61"/>
      <c r="X194" s="61"/>
      <c r="Y194" s="61"/>
      <c r="Z194" s="61"/>
    </row>
    <row r="195" ht="15.75" customHeight="1">
      <c r="A195" s="61"/>
      <c r="B195" s="2"/>
      <c r="C195" s="3"/>
      <c r="D195" s="4"/>
      <c r="E195" s="5"/>
      <c r="F195" s="2"/>
      <c r="G195" s="2"/>
      <c r="H195" s="2"/>
      <c r="I195" s="6"/>
      <c r="J195" s="6"/>
      <c r="K195" s="2"/>
      <c r="L195" s="2"/>
      <c r="M195" s="61"/>
      <c r="N195" s="61"/>
      <c r="O195" s="61"/>
      <c r="P195" s="61"/>
      <c r="Q195" s="61"/>
      <c r="R195" s="61"/>
      <c r="S195" s="61"/>
      <c r="T195" s="61"/>
      <c r="U195" s="61"/>
      <c r="V195" s="61"/>
      <c r="W195" s="61"/>
      <c r="X195" s="61"/>
      <c r="Y195" s="61"/>
      <c r="Z195" s="61"/>
    </row>
    <row r="196" ht="15.75" customHeight="1">
      <c r="A196" s="61"/>
      <c r="B196" s="2"/>
      <c r="C196" s="3"/>
      <c r="D196" s="4"/>
      <c r="E196" s="5"/>
      <c r="F196" s="2"/>
      <c r="G196" s="2"/>
      <c r="H196" s="2"/>
      <c r="I196" s="6"/>
      <c r="J196" s="6"/>
      <c r="K196" s="2"/>
      <c r="L196" s="2"/>
      <c r="M196" s="61"/>
      <c r="N196" s="61"/>
      <c r="O196" s="61"/>
      <c r="P196" s="61"/>
      <c r="Q196" s="61"/>
      <c r="R196" s="61"/>
      <c r="S196" s="61"/>
      <c r="T196" s="61"/>
      <c r="U196" s="61"/>
      <c r="V196" s="61"/>
      <c r="W196" s="61"/>
      <c r="X196" s="61"/>
      <c r="Y196" s="61"/>
      <c r="Z196" s="61"/>
    </row>
    <row r="197" ht="15.75" customHeight="1">
      <c r="A197" s="61"/>
      <c r="B197" s="2"/>
      <c r="C197" s="3"/>
      <c r="D197" s="4"/>
      <c r="E197" s="5"/>
      <c r="F197" s="2"/>
      <c r="G197" s="2"/>
      <c r="H197" s="2"/>
      <c r="I197" s="6"/>
      <c r="J197" s="6"/>
      <c r="K197" s="2"/>
      <c r="L197" s="2"/>
      <c r="M197" s="61"/>
      <c r="N197" s="61"/>
      <c r="O197" s="61"/>
      <c r="P197" s="61"/>
      <c r="Q197" s="61"/>
      <c r="R197" s="61"/>
      <c r="S197" s="61"/>
      <c r="T197" s="61"/>
      <c r="U197" s="61"/>
      <c r="V197" s="61"/>
      <c r="W197" s="61"/>
      <c r="X197" s="61"/>
      <c r="Y197" s="61"/>
      <c r="Z197" s="61"/>
    </row>
    <row r="198" ht="15.75" customHeight="1">
      <c r="A198" s="61"/>
      <c r="B198" s="2"/>
      <c r="C198" s="3"/>
      <c r="D198" s="4"/>
      <c r="E198" s="5"/>
      <c r="F198" s="2"/>
      <c r="G198" s="2"/>
      <c r="H198" s="2"/>
      <c r="I198" s="6"/>
      <c r="J198" s="6"/>
      <c r="K198" s="2"/>
      <c r="L198" s="2"/>
      <c r="M198" s="61"/>
      <c r="N198" s="61"/>
      <c r="O198" s="61"/>
      <c r="P198" s="61"/>
      <c r="Q198" s="61"/>
      <c r="R198" s="61"/>
      <c r="S198" s="61"/>
      <c r="T198" s="61"/>
      <c r="U198" s="61"/>
      <c r="V198" s="61"/>
      <c r="W198" s="61"/>
      <c r="X198" s="61"/>
      <c r="Y198" s="61"/>
      <c r="Z198" s="61"/>
    </row>
    <row r="199" ht="15.75" customHeight="1">
      <c r="A199" s="61"/>
      <c r="B199" s="2"/>
      <c r="C199" s="3"/>
      <c r="D199" s="4"/>
      <c r="E199" s="5"/>
      <c r="F199" s="2"/>
      <c r="G199" s="2"/>
      <c r="H199" s="2"/>
      <c r="I199" s="6"/>
      <c r="J199" s="6"/>
      <c r="K199" s="2"/>
      <c r="L199" s="2"/>
      <c r="M199" s="61"/>
      <c r="N199" s="61"/>
      <c r="O199" s="61"/>
      <c r="P199" s="61"/>
      <c r="Q199" s="61"/>
      <c r="R199" s="61"/>
      <c r="S199" s="61"/>
      <c r="T199" s="61"/>
      <c r="U199" s="61"/>
      <c r="V199" s="61"/>
      <c r="W199" s="61"/>
      <c r="X199" s="61"/>
      <c r="Y199" s="61"/>
      <c r="Z199" s="61"/>
    </row>
    <row r="200" ht="15.75" customHeight="1">
      <c r="A200" s="61"/>
      <c r="B200" s="2"/>
      <c r="C200" s="3"/>
      <c r="D200" s="4"/>
      <c r="E200" s="5"/>
      <c r="F200" s="2"/>
      <c r="G200" s="2"/>
      <c r="H200" s="2"/>
      <c r="I200" s="6"/>
      <c r="J200" s="6"/>
      <c r="K200" s="2"/>
      <c r="L200" s="2"/>
      <c r="M200" s="61"/>
      <c r="N200" s="61"/>
      <c r="O200" s="61"/>
      <c r="P200" s="61"/>
      <c r="Q200" s="61"/>
      <c r="R200" s="61"/>
      <c r="S200" s="61"/>
      <c r="T200" s="61"/>
      <c r="U200" s="61"/>
      <c r="V200" s="61"/>
      <c r="W200" s="61"/>
      <c r="X200" s="61"/>
      <c r="Y200" s="61"/>
      <c r="Z200" s="61"/>
    </row>
    <row r="201" ht="15.75" customHeight="1">
      <c r="A201" s="61"/>
      <c r="B201" s="2"/>
      <c r="C201" s="3"/>
      <c r="D201" s="4"/>
      <c r="E201" s="5"/>
      <c r="F201" s="2"/>
      <c r="G201" s="2"/>
      <c r="H201" s="2"/>
      <c r="I201" s="6"/>
      <c r="J201" s="6"/>
      <c r="K201" s="2"/>
      <c r="L201" s="2"/>
      <c r="M201" s="61"/>
      <c r="N201" s="61"/>
      <c r="O201" s="61"/>
      <c r="P201" s="61"/>
      <c r="Q201" s="61"/>
      <c r="R201" s="61"/>
      <c r="S201" s="61"/>
      <c r="T201" s="61"/>
      <c r="U201" s="61"/>
      <c r="V201" s="61"/>
      <c r="W201" s="61"/>
      <c r="X201" s="61"/>
      <c r="Y201" s="61"/>
      <c r="Z201" s="61"/>
    </row>
    <row r="202" ht="15.75" customHeight="1">
      <c r="A202" s="61"/>
      <c r="B202" s="2"/>
      <c r="C202" s="3"/>
      <c r="D202" s="4"/>
      <c r="E202" s="5"/>
      <c r="F202" s="2"/>
      <c r="G202" s="2"/>
      <c r="H202" s="2"/>
      <c r="I202" s="6"/>
      <c r="J202" s="6"/>
      <c r="K202" s="2"/>
      <c r="L202" s="2"/>
      <c r="M202" s="61"/>
      <c r="N202" s="61"/>
      <c r="O202" s="61"/>
      <c r="P202" s="61"/>
      <c r="Q202" s="61"/>
      <c r="R202" s="61"/>
      <c r="S202" s="61"/>
      <c r="T202" s="61"/>
      <c r="U202" s="61"/>
      <c r="V202" s="61"/>
      <c r="W202" s="61"/>
      <c r="X202" s="61"/>
      <c r="Y202" s="61"/>
      <c r="Z202" s="61"/>
    </row>
    <row r="203" ht="15.75" customHeight="1">
      <c r="A203" s="61"/>
      <c r="B203" s="2"/>
      <c r="C203" s="3"/>
      <c r="D203" s="4"/>
      <c r="E203" s="5"/>
      <c r="F203" s="2"/>
      <c r="G203" s="2"/>
      <c r="H203" s="2"/>
      <c r="I203" s="6"/>
      <c r="J203" s="6"/>
      <c r="K203" s="2"/>
      <c r="L203" s="2"/>
      <c r="M203" s="61"/>
      <c r="N203" s="61"/>
      <c r="O203" s="61"/>
      <c r="P203" s="61"/>
      <c r="Q203" s="61"/>
      <c r="R203" s="61"/>
      <c r="S203" s="61"/>
      <c r="T203" s="61"/>
      <c r="U203" s="61"/>
      <c r="V203" s="61"/>
      <c r="W203" s="61"/>
      <c r="X203" s="61"/>
      <c r="Y203" s="61"/>
      <c r="Z203" s="61"/>
    </row>
    <row r="204" ht="15.75" customHeight="1">
      <c r="A204" s="61"/>
      <c r="B204" s="2"/>
      <c r="C204" s="3"/>
      <c r="D204" s="4"/>
      <c r="E204" s="5"/>
      <c r="F204" s="2"/>
      <c r="G204" s="2"/>
      <c r="H204" s="2"/>
      <c r="I204" s="6"/>
      <c r="J204" s="6"/>
      <c r="K204" s="2"/>
      <c r="L204" s="2"/>
      <c r="M204" s="61"/>
      <c r="N204" s="61"/>
      <c r="O204" s="61"/>
      <c r="P204" s="61"/>
      <c r="Q204" s="61"/>
      <c r="R204" s="61"/>
      <c r="S204" s="61"/>
      <c r="T204" s="61"/>
      <c r="U204" s="61"/>
      <c r="V204" s="61"/>
      <c r="W204" s="61"/>
      <c r="X204" s="61"/>
      <c r="Y204" s="61"/>
      <c r="Z204" s="61"/>
    </row>
    <row r="205" ht="15.75" customHeight="1">
      <c r="A205" s="61"/>
      <c r="B205" s="2"/>
      <c r="C205" s="3"/>
      <c r="D205" s="4"/>
      <c r="E205" s="5"/>
      <c r="F205" s="2"/>
      <c r="G205" s="2"/>
      <c r="H205" s="2"/>
      <c r="I205" s="6"/>
      <c r="J205" s="6"/>
      <c r="K205" s="2"/>
      <c r="L205" s="2"/>
      <c r="M205" s="61"/>
      <c r="N205" s="61"/>
      <c r="O205" s="61"/>
      <c r="P205" s="61"/>
      <c r="Q205" s="61"/>
      <c r="R205" s="61"/>
      <c r="S205" s="61"/>
      <c r="T205" s="61"/>
      <c r="U205" s="61"/>
      <c r="V205" s="61"/>
      <c r="W205" s="61"/>
      <c r="X205" s="61"/>
      <c r="Y205" s="61"/>
      <c r="Z205" s="61"/>
    </row>
    <row r="206" ht="15.75" customHeight="1">
      <c r="A206" s="61"/>
      <c r="B206" s="2"/>
      <c r="C206" s="3"/>
      <c r="D206" s="4"/>
      <c r="E206" s="5"/>
      <c r="F206" s="2"/>
      <c r="G206" s="2"/>
      <c r="H206" s="2"/>
      <c r="I206" s="6"/>
      <c r="J206" s="6"/>
      <c r="K206" s="2"/>
      <c r="L206" s="2"/>
      <c r="M206" s="61"/>
      <c r="N206" s="61"/>
      <c r="O206" s="61"/>
      <c r="P206" s="61"/>
      <c r="Q206" s="61"/>
      <c r="R206" s="61"/>
      <c r="S206" s="61"/>
      <c r="T206" s="61"/>
      <c r="U206" s="61"/>
      <c r="V206" s="61"/>
      <c r="W206" s="61"/>
      <c r="X206" s="61"/>
      <c r="Y206" s="61"/>
      <c r="Z206" s="61"/>
    </row>
    <row r="207" ht="15.75" customHeight="1">
      <c r="A207" s="61"/>
      <c r="B207" s="2"/>
      <c r="C207" s="3"/>
      <c r="D207" s="4"/>
      <c r="E207" s="5"/>
      <c r="F207" s="2"/>
      <c r="G207" s="2"/>
      <c r="H207" s="2"/>
      <c r="I207" s="6"/>
      <c r="J207" s="6"/>
      <c r="K207" s="2"/>
      <c r="L207" s="2"/>
      <c r="M207" s="61"/>
      <c r="N207" s="61"/>
      <c r="O207" s="61"/>
      <c r="P207" s="61"/>
      <c r="Q207" s="61"/>
      <c r="R207" s="61"/>
      <c r="S207" s="61"/>
      <c r="T207" s="61"/>
      <c r="U207" s="61"/>
      <c r="V207" s="61"/>
      <c r="W207" s="61"/>
      <c r="X207" s="61"/>
      <c r="Y207" s="61"/>
      <c r="Z207" s="61"/>
    </row>
    <row r="208" ht="15.75" customHeight="1">
      <c r="A208" s="61"/>
      <c r="B208" s="2"/>
      <c r="C208" s="3"/>
      <c r="D208" s="4"/>
      <c r="E208" s="5"/>
      <c r="F208" s="2"/>
      <c r="G208" s="2"/>
      <c r="H208" s="2"/>
      <c r="I208" s="6"/>
      <c r="J208" s="6"/>
      <c r="K208" s="2"/>
      <c r="L208" s="2"/>
      <c r="M208" s="61"/>
      <c r="N208" s="61"/>
      <c r="O208" s="61"/>
      <c r="P208" s="61"/>
      <c r="Q208" s="61"/>
      <c r="R208" s="61"/>
      <c r="S208" s="61"/>
      <c r="T208" s="61"/>
      <c r="U208" s="61"/>
      <c r="V208" s="61"/>
      <c r="W208" s="61"/>
      <c r="X208" s="61"/>
      <c r="Y208" s="61"/>
      <c r="Z208" s="61"/>
    </row>
    <row r="209" ht="15.75" customHeight="1">
      <c r="A209" s="61"/>
      <c r="B209" s="2"/>
      <c r="C209" s="3"/>
      <c r="D209" s="4"/>
      <c r="E209" s="5"/>
      <c r="F209" s="2"/>
      <c r="G209" s="2"/>
      <c r="H209" s="2"/>
      <c r="I209" s="6"/>
      <c r="J209" s="6"/>
      <c r="K209" s="2"/>
      <c r="L209" s="2"/>
      <c r="M209" s="61"/>
      <c r="N209" s="61"/>
      <c r="O209" s="61"/>
      <c r="P209" s="61"/>
      <c r="Q209" s="61"/>
      <c r="R209" s="61"/>
      <c r="S209" s="61"/>
      <c r="T209" s="61"/>
      <c r="U209" s="61"/>
      <c r="V209" s="61"/>
      <c r="W209" s="61"/>
      <c r="X209" s="61"/>
      <c r="Y209" s="61"/>
      <c r="Z209" s="61"/>
    </row>
    <row r="210" ht="15.75" customHeight="1">
      <c r="A210" s="61"/>
      <c r="B210" s="2"/>
      <c r="C210" s="3"/>
      <c r="D210" s="4"/>
      <c r="E210" s="5"/>
      <c r="F210" s="2"/>
      <c r="G210" s="2"/>
      <c r="H210" s="2"/>
      <c r="I210" s="6"/>
      <c r="J210" s="6"/>
      <c r="K210" s="2"/>
      <c r="L210" s="2"/>
      <c r="M210" s="61"/>
      <c r="N210" s="61"/>
      <c r="O210" s="61"/>
      <c r="P210" s="61"/>
      <c r="Q210" s="61"/>
      <c r="R210" s="61"/>
      <c r="S210" s="61"/>
      <c r="T210" s="61"/>
      <c r="U210" s="61"/>
      <c r="V210" s="61"/>
      <c r="W210" s="61"/>
      <c r="X210" s="61"/>
      <c r="Y210" s="61"/>
      <c r="Z210" s="61"/>
    </row>
    <row r="211" ht="15.75" customHeight="1">
      <c r="A211" s="61"/>
      <c r="B211" s="2"/>
      <c r="C211" s="3"/>
      <c r="D211" s="4"/>
      <c r="E211" s="5"/>
      <c r="F211" s="2"/>
      <c r="G211" s="2"/>
      <c r="H211" s="2"/>
      <c r="I211" s="6"/>
      <c r="J211" s="6"/>
      <c r="K211" s="2"/>
      <c r="L211" s="2"/>
      <c r="M211" s="61"/>
      <c r="N211" s="61"/>
      <c r="O211" s="61"/>
      <c r="P211" s="61"/>
      <c r="Q211" s="61"/>
      <c r="R211" s="61"/>
      <c r="S211" s="61"/>
      <c r="T211" s="61"/>
      <c r="U211" s="61"/>
      <c r="V211" s="61"/>
      <c r="W211" s="61"/>
      <c r="X211" s="61"/>
      <c r="Y211" s="61"/>
      <c r="Z211" s="61"/>
    </row>
    <row r="212" ht="15.75" customHeight="1">
      <c r="A212" s="61"/>
      <c r="B212" s="2"/>
      <c r="C212" s="3"/>
      <c r="D212" s="4"/>
      <c r="E212" s="5"/>
      <c r="F212" s="2"/>
      <c r="G212" s="2"/>
      <c r="H212" s="2"/>
      <c r="I212" s="6"/>
      <c r="J212" s="6"/>
      <c r="K212" s="2"/>
      <c r="L212" s="2"/>
      <c r="M212" s="61"/>
      <c r="N212" s="61"/>
      <c r="O212" s="61"/>
      <c r="P212" s="61"/>
      <c r="Q212" s="61"/>
      <c r="R212" s="61"/>
      <c r="S212" s="61"/>
      <c r="T212" s="61"/>
      <c r="U212" s="61"/>
      <c r="V212" s="61"/>
      <c r="W212" s="61"/>
      <c r="X212" s="61"/>
      <c r="Y212" s="61"/>
      <c r="Z212" s="61"/>
    </row>
    <row r="213" ht="15.75" customHeight="1">
      <c r="A213" s="61"/>
      <c r="B213" s="2"/>
      <c r="C213" s="3"/>
      <c r="D213" s="4"/>
      <c r="E213" s="5"/>
      <c r="F213" s="2"/>
      <c r="G213" s="2"/>
      <c r="H213" s="2"/>
      <c r="I213" s="6"/>
      <c r="J213" s="6"/>
      <c r="K213" s="2"/>
      <c r="L213" s="2"/>
      <c r="M213" s="61"/>
      <c r="N213" s="61"/>
      <c r="O213" s="61"/>
      <c r="P213" s="61"/>
      <c r="Q213" s="61"/>
      <c r="R213" s="61"/>
      <c r="S213" s="61"/>
      <c r="T213" s="61"/>
      <c r="U213" s="61"/>
      <c r="V213" s="61"/>
      <c r="W213" s="61"/>
      <c r="X213" s="61"/>
      <c r="Y213" s="61"/>
      <c r="Z213" s="61"/>
    </row>
    <row r="214" ht="15.75" customHeight="1">
      <c r="A214" s="61"/>
      <c r="B214" s="2"/>
      <c r="C214" s="3"/>
      <c r="D214" s="4"/>
      <c r="E214" s="5"/>
      <c r="F214" s="2"/>
      <c r="G214" s="2"/>
      <c r="H214" s="2"/>
      <c r="I214" s="6"/>
      <c r="J214" s="6"/>
      <c r="K214" s="2"/>
      <c r="L214" s="2"/>
      <c r="M214" s="61"/>
      <c r="N214" s="61"/>
      <c r="O214" s="61"/>
      <c r="P214" s="61"/>
      <c r="Q214" s="61"/>
      <c r="R214" s="61"/>
      <c r="S214" s="61"/>
      <c r="T214" s="61"/>
      <c r="U214" s="61"/>
      <c r="V214" s="61"/>
      <c r="W214" s="61"/>
      <c r="X214" s="61"/>
      <c r="Y214" s="61"/>
      <c r="Z214" s="61"/>
    </row>
    <row r="215" ht="15.75" customHeight="1">
      <c r="A215" s="61"/>
      <c r="B215" s="2"/>
      <c r="C215" s="3"/>
      <c r="D215" s="4"/>
      <c r="E215" s="5"/>
      <c r="F215" s="2"/>
      <c r="G215" s="2"/>
      <c r="H215" s="2"/>
      <c r="I215" s="6"/>
      <c r="J215" s="6"/>
      <c r="K215" s="2"/>
      <c r="L215" s="2"/>
      <c r="M215" s="61"/>
      <c r="N215" s="61"/>
      <c r="O215" s="61"/>
      <c r="P215" s="61"/>
      <c r="Q215" s="61"/>
      <c r="R215" s="61"/>
      <c r="S215" s="61"/>
      <c r="T215" s="61"/>
      <c r="U215" s="61"/>
      <c r="V215" s="61"/>
      <c r="W215" s="61"/>
      <c r="X215" s="61"/>
      <c r="Y215" s="61"/>
      <c r="Z215" s="61"/>
    </row>
    <row r="216" ht="15.75" customHeight="1">
      <c r="A216" s="61"/>
      <c r="B216" s="2"/>
      <c r="C216" s="3"/>
      <c r="D216" s="4"/>
      <c r="E216" s="5"/>
      <c r="F216" s="2"/>
      <c r="G216" s="2"/>
      <c r="H216" s="2"/>
      <c r="I216" s="6"/>
      <c r="J216" s="6"/>
      <c r="K216" s="2"/>
      <c r="L216" s="2"/>
      <c r="M216" s="61"/>
      <c r="N216" s="61"/>
      <c r="O216" s="61"/>
      <c r="P216" s="61"/>
      <c r="Q216" s="61"/>
      <c r="R216" s="61"/>
      <c r="S216" s="61"/>
      <c r="T216" s="61"/>
      <c r="U216" s="61"/>
      <c r="V216" s="61"/>
      <c r="W216" s="61"/>
      <c r="X216" s="61"/>
      <c r="Y216" s="61"/>
      <c r="Z216" s="61"/>
    </row>
    <row r="217" ht="15.75" customHeight="1">
      <c r="A217" s="61"/>
      <c r="B217" s="2"/>
      <c r="C217" s="3"/>
      <c r="D217" s="4"/>
      <c r="E217" s="5"/>
      <c r="F217" s="2"/>
      <c r="G217" s="2"/>
      <c r="H217" s="2"/>
      <c r="I217" s="6"/>
      <c r="J217" s="6"/>
      <c r="K217" s="2"/>
      <c r="L217" s="2"/>
      <c r="M217" s="61"/>
      <c r="N217" s="61"/>
      <c r="O217" s="61"/>
      <c r="P217" s="61"/>
      <c r="Q217" s="61"/>
      <c r="R217" s="61"/>
      <c r="S217" s="61"/>
      <c r="T217" s="61"/>
      <c r="U217" s="61"/>
      <c r="V217" s="61"/>
      <c r="W217" s="61"/>
      <c r="X217" s="61"/>
      <c r="Y217" s="61"/>
      <c r="Z217" s="61"/>
    </row>
    <row r="218" ht="15.75" customHeight="1">
      <c r="A218" s="61"/>
      <c r="B218" s="2"/>
      <c r="C218" s="3"/>
      <c r="D218" s="4"/>
      <c r="E218" s="5"/>
      <c r="F218" s="2"/>
      <c r="G218" s="2"/>
      <c r="H218" s="2"/>
      <c r="I218" s="6"/>
      <c r="J218" s="6"/>
      <c r="K218" s="2"/>
      <c r="L218" s="2"/>
      <c r="M218" s="61"/>
      <c r="N218" s="61"/>
      <c r="O218" s="61"/>
      <c r="P218" s="61"/>
      <c r="Q218" s="61"/>
      <c r="R218" s="61"/>
      <c r="S218" s="61"/>
      <c r="T218" s="61"/>
      <c r="U218" s="61"/>
      <c r="V218" s="61"/>
      <c r="W218" s="61"/>
      <c r="X218" s="61"/>
      <c r="Y218" s="61"/>
      <c r="Z218" s="61"/>
    </row>
    <row r="219" ht="15.75" customHeight="1">
      <c r="A219" s="61"/>
      <c r="B219" s="2"/>
      <c r="C219" s="3"/>
      <c r="D219" s="4"/>
      <c r="E219" s="5"/>
      <c r="F219" s="2"/>
      <c r="G219" s="2"/>
      <c r="H219" s="2"/>
      <c r="I219" s="6"/>
      <c r="J219" s="6"/>
      <c r="K219" s="2"/>
      <c r="L219" s="2"/>
      <c r="M219" s="61"/>
      <c r="N219" s="61"/>
      <c r="O219" s="61"/>
      <c r="P219" s="61"/>
      <c r="Q219" s="61"/>
      <c r="R219" s="61"/>
      <c r="S219" s="61"/>
      <c r="T219" s="61"/>
      <c r="U219" s="61"/>
      <c r="V219" s="61"/>
      <c r="W219" s="61"/>
      <c r="X219" s="61"/>
      <c r="Y219" s="61"/>
      <c r="Z219" s="61"/>
    </row>
    <row r="220" ht="15.75" customHeight="1">
      <c r="A220" s="61"/>
      <c r="B220" s="2"/>
      <c r="C220" s="3"/>
      <c r="D220" s="4"/>
      <c r="E220" s="5"/>
      <c r="F220" s="2"/>
      <c r="G220" s="2"/>
      <c r="H220" s="2"/>
      <c r="I220" s="6"/>
      <c r="J220" s="6"/>
      <c r="K220" s="2"/>
      <c r="L220" s="2"/>
      <c r="M220" s="61"/>
      <c r="N220" s="61"/>
      <c r="O220" s="61"/>
      <c r="P220" s="61"/>
      <c r="Q220" s="61"/>
      <c r="R220" s="61"/>
      <c r="S220" s="61"/>
      <c r="T220" s="61"/>
      <c r="U220" s="61"/>
      <c r="V220" s="61"/>
      <c r="W220" s="61"/>
      <c r="X220" s="61"/>
      <c r="Y220" s="61"/>
      <c r="Z220" s="61"/>
    </row>
    <row r="221" ht="15.75" customHeight="1">
      <c r="A221" s="61"/>
      <c r="B221" s="2"/>
      <c r="C221" s="3"/>
      <c r="D221" s="4"/>
      <c r="E221" s="5"/>
      <c r="F221" s="2"/>
      <c r="G221" s="2"/>
      <c r="H221" s="2"/>
      <c r="I221" s="6"/>
      <c r="J221" s="6"/>
      <c r="K221" s="2"/>
      <c r="L221" s="2"/>
      <c r="M221" s="61"/>
      <c r="N221" s="61"/>
      <c r="O221" s="61"/>
      <c r="P221" s="61"/>
      <c r="Q221" s="61"/>
      <c r="R221" s="61"/>
      <c r="S221" s="61"/>
      <c r="T221" s="61"/>
      <c r="U221" s="61"/>
      <c r="V221" s="61"/>
      <c r="W221" s="61"/>
      <c r="X221" s="61"/>
      <c r="Y221" s="61"/>
      <c r="Z221" s="61"/>
    </row>
    <row r="222" ht="15.75" customHeight="1">
      <c r="A222" s="61"/>
      <c r="B222" s="2"/>
      <c r="C222" s="3"/>
      <c r="D222" s="4"/>
      <c r="E222" s="5"/>
      <c r="F222" s="2"/>
      <c r="G222" s="2"/>
      <c r="H222" s="2"/>
      <c r="I222" s="6"/>
      <c r="J222" s="6"/>
      <c r="K222" s="2"/>
      <c r="L222" s="2"/>
      <c r="M222" s="61"/>
      <c r="N222" s="61"/>
      <c r="O222" s="61"/>
      <c r="P222" s="61"/>
      <c r="Q222" s="61"/>
      <c r="R222" s="61"/>
      <c r="S222" s="61"/>
      <c r="T222" s="61"/>
      <c r="U222" s="61"/>
      <c r="V222" s="61"/>
      <c r="W222" s="61"/>
      <c r="X222" s="61"/>
      <c r="Y222" s="61"/>
      <c r="Z222" s="61"/>
    </row>
    <row r="223" ht="15.75" customHeight="1">
      <c r="A223" s="61"/>
      <c r="B223" s="2"/>
      <c r="C223" s="3"/>
      <c r="D223" s="4"/>
      <c r="E223" s="5"/>
      <c r="F223" s="2"/>
      <c r="G223" s="2"/>
      <c r="H223" s="2"/>
      <c r="I223" s="6"/>
      <c r="J223" s="6"/>
      <c r="K223" s="2"/>
      <c r="L223" s="2"/>
      <c r="M223" s="61"/>
      <c r="N223" s="61"/>
      <c r="O223" s="61"/>
      <c r="P223" s="61"/>
      <c r="Q223" s="61"/>
      <c r="R223" s="61"/>
      <c r="S223" s="61"/>
      <c r="T223" s="61"/>
      <c r="U223" s="61"/>
      <c r="V223" s="61"/>
      <c r="W223" s="61"/>
      <c r="X223" s="61"/>
      <c r="Y223" s="61"/>
      <c r="Z223" s="61"/>
    </row>
    <row r="224" ht="15.75" customHeight="1">
      <c r="A224" s="61"/>
      <c r="B224" s="2"/>
      <c r="C224" s="3"/>
      <c r="D224" s="4"/>
      <c r="E224" s="5"/>
      <c r="F224" s="2"/>
      <c r="G224" s="2"/>
      <c r="H224" s="2"/>
      <c r="I224" s="6"/>
      <c r="J224" s="6"/>
      <c r="K224" s="2"/>
      <c r="L224" s="2"/>
      <c r="M224" s="61"/>
      <c r="N224" s="61"/>
      <c r="O224" s="61"/>
      <c r="P224" s="61"/>
      <c r="Q224" s="61"/>
      <c r="R224" s="61"/>
      <c r="S224" s="61"/>
      <c r="T224" s="61"/>
      <c r="U224" s="61"/>
      <c r="V224" s="61"/>
      <c r="W224" s="61"/>
      <c r="X224" s="61"/>
      <c r="Y224" s="61"/>
      <c r="Z224" s="61"/>
    </row>
    <row r="225" ht="15.75" customHeight="1">
      <c r="A225" s="61"/>
      <c r="B225" s="2"/>
      <c r="C225" s="3"/>
      <c r="D225" s="4"/>
      <c r="E225" s="5"/>
      <c r="F225" s="2"/>
      <c r="G225" s="2"/>
      <c r="H225" s="2"/>
      <c r="I225" s="6"/>
      <c r="J225" s="6"/>
      <c r="K225" s="2"/>
      <c r="L225" s="2"/>
      <c r="M225" s="61"/>
      <c r="N225" s="61"/>
      <c r="O225" s="61"/>
      <c r="P225" s="61"/>
      <c r="Q225" s="61"/>
      <c r="R225" s="61"/>
      <c r="S225" s="61"/>
      <c r="T225" s="61"/>
      <c r="U225" s="61"/>
      <c r="V225" s="61"/>
      <c r="W225" s="61"/>
      <c r="X225" s="61"/>
      <c r="Y225" s="61"/>
      <c r="Z225" s="61"/>
    </row>
    <row r="226" ht="15.75" customHeight="1">
      <c r="A226" s="61"/>
      <c r="B226" s="2"/>
      <c r="C226" s="3"/>
      <c r="D226" s="4"/>
      <c r="E226" s="5"/>
      <c r="F226" s="2"/>
      <c r="G226" s="2"/>
      <c r="H226" s="2"/>
      <c r="I226" s="6"/>
      <c r="J226" s="6"/>
      <c r="K226" s="2"/>
      <c r="L226" s="2"/>
      <c r="M226" s="61"/>
      <c r="N226" s="61"/>
      <c r="O226" s="61"/>
      <c r="P226" s="61"/>
      <c r="Q226" s="61"/>
      <c r="R226" s="61"/>
      <c r="S226" s="61"/>
      <c r="T226" s="61"/>
      <c r="U226" s="61"/>
      <c r="V226" s="61"/>
      <c r="W226" s="61"/>
      <c r="X226" s="61"/>
      <c r="Y226" s="61"/>
      <c r="Z226" s="61"/>
    </row>
    <row r="227" ht="15.75" customHeight="1">
      <c r="A227" s="61"/>
      <c r="B227" s="2"/>
      <c r="C227" s="3"/>
      <c r="D227" s="4"/>
      <c r="E227" s="5"/>
      <c r="F227" s="2"/>
      <c r="G227" s="2"/>
      <c r="H227" s="2"/>
      <c r="I227" s="6"/>
      <c r="J227" s="6"/>
      <c r="K227" s="2"/>
      <c r="L227" s="2"/>
      <c r="M227" s="61"/>
      <c r="N227" s="61"/>
      <c r="O227" s="61"/>
      <c r="P227" s="61"/>
      <c r="Q227" s="61"/>
      <c r="R227" s="61"/>
      <c r="S227" s="61"/>
      <c r="T227" s="61"/>
      <c r="U227" s="61"/>
      <c r="V227" s="61"/>
      <c r="W227" s="61"/>
      <c r="X227" s="61"/>
      <c r="Y227" s="61"/>
      <c r="Z227" s="61"/>
    </row>
    <row r="228" ht="15.75" customHeight="1">
      <c r="A228" s="61"/>
      <c r="B228" s="2"/>
      <c r="C228" s="3"/>
      <c r="D228" s="4"/>
      <c r="E228" s="5"/>
      <c r="F228" s="2"/>
      <c r="G228" s="2"/>
      <c r="H228" s="2"/>
      <c r="I228" s="6"/>
      <c r="J228" s="6"/>
      <c r="K228" s="2"/>
      <c r="L228" s="2"/>
      <c r="M228" s="61"/>
      <c r="N228" s="61"/>
      <c r="O228" s="61"/>
      <c r="P228" s="61"/>
      <c r="Q228" s="61"/>
      <c r="R228" s="61"/>
      <c r="S228" s="61"/>
      <c r="T228" s="61"/>
      <c r="U228" s="61"/>
      <c r="V228" s="61"/>
      <c r="W228" s="61"/>
      <c r="X228" s="61"/>
      <c r="Y228" s="61"/>
      <c r="Z228" s="61"/>
    </row>
    <row r="229" ht="15.75" customHeight="1">
      <c r="A229" s="61"/>
      <c r="B229" s="2"/>
      <c r="C229" s="3"/>
      <c r="D229" s="4"/>
      <c r="E229" s="5"/>
      <c r="F229" s="2"/>
      <c r="G229" s="2"/>
      <c r="H229" s="2"/>
      <c r="I229" s="6"/>
      <c r="J229" s="6"/>
      <c r="K229" s="2"/>
      <c r="L229" s="2"/>
      <c r="M229" s="61"/>
      <c r="N229" s="61"/>
      <c r="O229" s="61"/>
      <c r="P229" s="61"/>
      <c r="Q229" s="61"/>
      <c r="R229" s="61"/>
      <c r="S229" s="61"/>
      <c r="T229" s="61"/>
      <c r="U229" s="61"/>
      <c r="V229" s="61"/>
      <c r="W229" s="61"/>
      <c r="X229" s="61"/>
      <c r="Y229" s="61"/>
      <c r="Z229" s="61"/>
    </row>
    <row r="230" ht="15.75" customHeight="1">
      <c r="A230" s="61"/>
      <c r="B230" s="2"/>
      <c r="C230" s="3"/>
      <c r="D230" s="4"/>
      <c r="E230" s="5"/>
      <c r="F230" s="2"/>
      <c r="G230" s="2"/>
      <c r="H230" s="2"/>
      <c r="I230" s="6"/>
      <c r="J230" s="6"/>
      <c r="K230" s="2"/>
      <c r="L230" s="2"/>
      <c r="M230" s="61"/>
      <c r="N230" s="61"/>
      <c r="O230" s="61"/>
      <c r="P230" s="61"/>
      <c r="Q230" s="61"/>
      <c r="R230" s="61"/>
      <c r="S230" s="61"/>
      <c r="T230" s="61"/>
      <c r="U230" s="61"/>
      <c r="V230" s="61"/>
      <c r="W230" s="61"/>
      <c r="X230" s="61"/>
      <c r="Y230" s="61"/>
      <c r="Z230" s="61"/>
    </row>
    <row r="231" ht="15.75" customHeight="1">
      <c r="A231" s="61"/>
      <c r="B231" s="2"/>
      <c r="C231" s="3"/>
      <c r="D231" s="4"/>
      <c r="E231" s="5"/>
      <c r="F231" s="2"/>
      <c r="G231" s="2"/>
      <c r="H231" s="2"/>
      <c r="I231" s="6"/>
      <c r="J231" s="6"/>
      <c r="K231" s="2"/>
      <c r="L231" s="2"/>
      <c r="M231" s="61"/>
      <c r="N231" s="61"/>
      <c r="O231" s="61"/>
      <c r="P231" s="61"/>
      <c r="Q231" s="61"/>
      <c r="R231" s="61"/>
      <c r="S231" s="61"/>
      <c r="T231" s="61"/>
      <c r="U231" s="61"/>
      <c r="V231" s="61"/>
      <c r="W231" s="61"/>
      <c r="X231" s="61"/>
      <c r="Y231" s="61"/>
      <c r="Z231" s="61"/>
    </row>
    <row r="232" ht="15.75" customHeight="1">
      <c r="A232" s="61"/>
      <c r="B232" s="2"/>
      <c r="C232" s="3"/>
      <c r="D232" s="4"/>
      <c r="E232" s="5"/>
      <c r="F232" s="2"/>
      <c r="G232" s="2"/>
      <c r="H232" s="2"/>
      <c r="I232" s="6"/>
      <c r="J232" s="6"/>
      <c r="K232" s="2"/>
      <c r="L232" s="2"/>
      <c r="M232" s="61"/>
      <c r="N232" s="61"/>
      <c r="O232" s="61"/>
      <c r="P232" s="61"/>
      <c r="Q232" s="61"/>
      <c r="R232" s="61"/>
      <c r="S232" s="61"/>
      <c r="T232" s="61"/>
      <c r="U232" s="61"/>
      <c r="V232" s="61"/>
      <c r="W232" s="61"/>
      <c r="X232" s="61"/>
      <c r="Y232" s="61"/>
      <c r="Z232" s="61"/>
    </row>
    <row r="233" ht="15.75" customHeight="1">
      <c r="A233" s="61"/>
      <c r="B233" s="2"/>
      <c r="C233" s="3"/>
      <c r="D233" s="4"/>
      <c r="E233" s="5"/>
      <c r="F233" s="2"/>
      <c r="G233" s="2"/>
      <c r="H233" s="2"/>
      <c r="I233" s="6"/>
      <c r="J233" s="6"/>
      <c r="K233" s="2"/>
      <c r="L233" s="2"/>
      <c r="M233" s="61"/>
      <c r="N233" s="61"/>
      <c r="O233" s="61"/>
      <c r="P233" s="61"/>
      <c r="Q233" s="61"/>
      <c r="R233" s="61"/>
      <c r="S233" s="61"/>
      <c r="T233" s="61"/>
      <c r="U233" s="61"/>
      <c r="V233" s="61"/>
      <c r="W233" s="61"/>
      <c r="X233" s="61"/>
      <c r="Y233" s="61"/>
      <c r="Z233" s="61"/>
    </row>
    <row r="234" ht="15.75" customHeight="1">
      <c r="A234" s="61"/>
      <c r="B234" s="2"/>
      <c r="C234" s="3"/>
      <c r="D234" s="4"/>
      <c r="E234" s="5"/>
      <c r="F234" s="2"/>
      <c r="G234" s="2"/>
      <c r="H234" s="2"/>
      <c r="I234" s="6"/>
      <c r="J234" s="6"/>
      <c r="K234" s="2"/>
      <c r="L234" s="2"/>
      <c r="M234" s="61"/>
      <c r="N234" s="61"/>
      <c r="O234" s="61"/>
      <c r="P234" s="61"/>
      <c r="Q234" s="61"/>
      <c r="R234" s="61"/>
      <c r="S234" s="61"/>
      <c r="T234" s="61"/>
      <c r="U234" s="61"/>
      <c r="V234" s="61"/>
      <c r="W234" s="61"/>
      <c r="X234" s="61"/>
      <c r="Y234" s="61"/>
      <c r="Z234" s="61"/>
    </row>
    <row r="235" ht="15.75" customHeight="1">
      <c r="A235" s="61"/>
      <c r="B235" s="2"/>
      <c r="C235" s="3"/>
      <c r="D235" s="4"/>
      <c r="E235" s="5"/>
      <c r="F235" s="2"/>
      <c r="G235" s="2"/>
      <c r="H235" s="2"/>
      <c r="I235" s="6"/>
      <c r="J235" s="6"/>
      <c r="K235" s="2"/>
      <c r="L235" s="2"/>
      <c r="M235" s="61"/>
      <c r="N235" s="61"/>
      <c r="O235" s="61"/>
      <c r="P235" s="61"/>
      <c r="Q235" s="61"/>
      <c r="R235" s="61"/>
      <c r="S235" s="61"/>
      <c r="T235" s="61"/>
      <c r="U235" s="61"/>
      <c r="V235" s="61"/>
      <c r="W235" s="61"/>
      <c r="X235" s="61"/>
      <c r="Y235" s="61"/>
      <c r="Z235" s="61"/>
    </row>
    <row r="236" ht="15.75" customHeight="1">
      <c r="A236" s="61"/>
      <c r="B236" s="2"/>
      <c r="C236" s="3"/>
      <c r="D236" s="4"/>
      <c r="E236" s="5"/>
      <c r="F236" s="2"/>
      <c r="G236" s="2"/>
      <c r="H236" s="2"/>
      <c r="I236" s="6"/>
      <c r="J236" s="6"/>
      <c r="K236" s="2"/>
      <c r="L236" s="2"/>
      <c r="M236" s="61"/>
      <c r="N236" s="61"/>
      <c r="O236" s="61"/>
      <c r="P236" s="61"/>
      <c r="Q236" s="61"/>
      <c r="R236" s="61"/>
      <c r="S236" s="61"/>
      <c r="T236" s="61"/>
      <c r="U236" s="61"/>
      <c r="V236" s="61"/>
      <c r="W236" s="61"/>
      <c r="X236" s="61"/>
      <c r="Y236" s="61"/>
      <c r="Z236" s="61"/>
    </row>
    <row r="237" ht="15.75" customHeight="1">
      <c r="A237" s="61"/>
      <c r="B237" s="2"/>
      <c r="C237" s="3"/>
      <c r="D237" s="4"/>
      <c r="E237" s="5"/>
      <c r="F237" s="2"/>
      <c r="G237" s="2"/>
      <c r="H237" s="2"/>
      <c r="I237" s="6"/>
      <c r="J237" s="6"/>
      <c r="K237" s="2"/>
      <c r="L237" s="2"/>
      <c r="M237" s="61"/>
      <c r="N237" s="61"/>
      <c r="O237" s="61"/>
      <c r="P237" s="61"/>
      <c r="Q237" s="61"/>
      <c r="R237" s="61"/>
      <c r="S237" s="61"/>
      <c r="T237" s="61"/>
      <c r="U237" s="61"/>
      <c r="V237" s="61"/>
      <c r="W237" s="61"/>
      <c r="X237" s="61"/>
      <c r="Y237" s="61"/>
      <c r="Z237" s="61"/>
    </row>
    <row r="238" ht="15.75" customHeight="1">
      <c r="A238" s="61"/>
      <c r="B238" s="2"/>
      <c r="C238" s="3"/>
      <c r="D238" s="4"/>
      <c r="E238" s="5"/>
      <c r="F238" s="2"/>
      <c r="G238" s="2"/>
      <c r="H238" s="2"/>
      <c r="I238" s="6"/>
      <c r="J238" s="6"/>
      <c r="K238" s="2"/>
      <c r="L238" s="2"/>
      <c r="M238" s="61"/>
      <c r="N238" s="61"/>
      <c r="O238" s="61"/>
      <c r="P238" s="61"/>
      <c r="Q238" s="61"/>
      <c r="R238" s="61"/>
      <c r="S238" s="61"/>
      <c r="T238" s="61"/>
      <c r="U238" s="61"/>
      <c r="V238" s="61"/>
      <c r="W238" s="61"/>
      <c r="X238" s="61"/>
      <c r="Y238" s="61"/>
      <c r="Z238" s="61"/>
    </row>
    <row r="239" ht="15.75" customHeight="1">
      <c r="A239" s="61"/>
      <c r="B239" s="2"/>
      <c r="C239" s="3"/>
      <c r="D239" s="4"/>
      <c r="E239" s="5"/>
      <c r="F239" s="2"/>
      <c r="G239" s="2"/>
      <c r="H239" s="2"/>
      <c r="I239" s="6"/>
      <c r="J239" s="6"/>
      <c r="K239" s="2"/>
      <c r="L239" s="2"/>
      <c r="M239" s="61"/>
      <c r="N239" s="61"/>
      <c r="O239" s="61"/>
      <c r="P239" s="61"/>
      <c r="Q239" s="61"/>
      <c r="R239" s="61"/>
      <c r="S239" s="61"/>
      <c r="T239" s="61"/>
      <c r="U239" s="61"/>
      <c r="V239" s="61"/>
      <c r="W239" s="61"/>
      <c r="X239" s="61"/>
      <c r="Y239" s="61"/>
      <c r="Z239" s="61"/>
    </row>
    <row r="240" ht="15.75" customHeight="1">
      <c r="A240" s="61"/>
      <c r="B240" s="2"/>
      <c r="C240" s="3"/>
      <c r="D240" s="4"/>
      <c r="E240" s="5"/>
      <c r="F240" s="2"/>
      <c r="G240" s="2"/>
      <c r="H240" s="2"/>
      <c r="I240" s="6"/>
      <c r="J240" s="6"/>
      <c r="K240" s="2"/>
      <c r="L240" s="2"/>
      <c r="M240" s="61"/>
      <c r="N240" s="61"/>
      <c r="O240" s="61"/>
      <c r="P240" s="61"/>
      <c r="Q240" s="61"/>
      <c r="R240" s="61"/>
      <c r="S240" s="61"/>
      <c r="T240" s="61"/>
      <c r="U240" s="61"/>
      <c r="V240" s="61"/>
      <c r="W240" s="61"/>
      <c r="X240" s="61"/>
      <c r="Y240" s="61"/>
      <c r="Z240" s="61"/>
    </row>
    <row r="241" ht="15.75" customHeight="1">
      <c r="A241" s="61"/>
      <c r="B241" s="2"/>
      <c r="C241" s="3"/>
      <c r="D241" s="4"/>
      <c r="E241" s="5"/>
      <c r="F241" s="2"/>
      <c r="G241" s="2"/>
      <c r="H241" s="2"/>
      <c r="I241" s="6"/>
      <c r="J241" s="6"/>
      <c r="K241" s="2"/>
      <c r="L241" s="2"/>
      <c r="M241" s="61"/>
      <c r="N241" s="61"/>
      <c r="O241" s="61"/>
      <c r="P241" s="61"/>
      <c r="Q241" s="61"/>
      <c r="R241" s="61"/>
      <c r="S241" s="61"/>
      <c r="T241" s="61"/>
      <c r="U241" s="61"/>
      <c r="V241" s="61"/>
      <c r="W241" s="61"/>
      <c r="X241" s="61"/>
      <c r="Y241" s="61"/>
      <c r="Z241" s="61"/>
    </row>
    <row r="242" ht="15.75" customHeight="1">
      <c r="A242" s="61"/>
      <c r="B242" s="2"/>
      <c r="C242" s="3"/>
      <c r="D242" s="4"/>
      <c r="E242" s="5"/>
      <c r="F242" s="2"/>
      <c r="G242" s="2"/>
      <c r="H242" s="2"/>
      <c r="I242" s="6"/>
      <c r="J242" s="6"/>
      <c r="K242" s="2"/>
      <c r="L242" s="2"/>
      <c r="M242" s="61"/>
      <c r="N242" s="61"/>
      <c r="O242" s="61"/>
      <c r="P242" s="61"/>
      <c r="Q242" s="61"/>
      <c r="R242" s="61"/>
      <c r="S242" s="61"/>
      <c r="T242" s="61"/>
      <c r="U242" s="61"/>
      <c r="V242" s="61"/>
      <c r="W242" s="61"/>
      <c r="X242" s="61"/>
      <c r="Y242" s="61"/>
      <c r="Z242" s="61"/>
    </row>
    <row r="243" ht="15.75" customHeight="1">
      <c r="A243" s="61"/>
      <c r="B243" s="2"/>
      <c r="C243" s="3"/>
      <c r="D243" s="4"/>
      <c r="E243" s="5"/>
      <c r="F243" s="2"/>
      <c r="G243" s="2"/>
      <c r="H243" s="2"/>
      <c r="I243" s="6"/>
      <c r="J243" s="6"/>
      <c r="K243" s="2"/>
      <c r="L243" s="2"/>
      <c r="M243" s="61"/>
      <c r="N243" s="61"/>
      <c r="O243" s="61"/>
      <c r="P243" s="61"/>
      <c r="Q243" s="61"/>
      <c r="R243" s="61"/>
      <c r="S243" s="61"/>
      <c r="T243" s="61"/>
      <c r="U243" s="61"/>
      <c r="V243" s="61"/>
      <c r="W243" s="61"/>
      <c r="X243" s="61"/>
      <c r="Y243" s="61"/>
      <c r="Z243" s="61"/>
    </row>
    <row r="244" ht="15.75" customHeight="1">
      <c r="A244" s="61"/>
      <c r="B244" s="2"/>
      <c r="C244" s="3"/>
      <c r="D244" s="4"/>
      <c r="E244" s="5"/>
      <c r="F244" s="2"/>
      <c r="G244" s="2"/>
      <c r="H244" s="2"/>
      <c r="I244" s="6"/>
      <c r="J244" s="6"/>
      <c r="K244" s="2"/>
      <c r="L244" s="2"/>
      <c r="M244" s="61"/>
      <c r="N244" s="61"/>
      <c r="O244" s="61"/>
      <c r="P244" s="61"/>
      <c r="Q244" s="61"/>
      <c r="R244" s="61"/>
      <c r="S244" s="61"/>
      <c r="T244" s="61"/>
      <c r="U244" s="61"/>
      <c r="V244" s="61"/>
      <c r="W244" s="61"/>
      <c r="X244" s="61"/>
      <c r="Y244" s="61"/>
      <c r="Z244" s="61"/>
    </row>
    <row r="245" ht="15.75" customHeight="1">
      <c r="A245" s="61"/>
      <c r="B245" s="2"/>
      <c r="C245" s="3"/>
      <c r="D245" s="4"/>
      <c r="E245" s="5"/>
      <c r="F245" s="2"/>
      <c r="G245" s="2"/>
      <c r="H245" s="2"/>
      <c r="I245" s="6"/>
      <c r="J245" s="6"/>
      <c r="K245" s="2"/>
      <c r="L245" s="2"/>
      <c r="M245" s="61"/>
      <c r="N245" s="61"/>
      <c r="O245" s="61"/>
      <c r="P245" s="61"/>
      <c r="Q245" s="61"/>
      <c r="R245" s="61"/>
      <c r="S245" s="61"/>
      <c r="T245" s="61"/>
      <c r="U245" s="61"/>
      <c r="V245" s="61"/>
      <c r="W245" s="61"/>
      <c r="X245" s="61"/>
      <c r="Y245" s="61"/>
      <c r="Z245" s="61"/>
    </row>
    <row r="246" ht="15.75" customHeight="1">
      <c r="A246" s="61"/>
      <c r="B246" s="2"/>
      <c r="C246" s="3"/>
      <c r="D246" s="4"/>
      <c r="E246" s="5"/>
      <c r="F246" s="2"/>
      <c r="G246" s="2"/>
      <c r="H246" s="2"/>
      <c r="I246" s="6"/>
      <c r="J246" s="6"/>
      <c r="K246" s="2"/>
      <c r="L246" s="2"/>
      <c r="M246" s="61"/>
      <c r="N246" s="61"/>
      <c r="O246" s="61"/>
      <c r="P246" s="61"/>
      <c r="Q246" s="61"/>
      <c r="R246" s="61"/>
      <c r="S246" s="61"/>
      <c r="T246" s="61"/>
      <c r="U246" s="61"/>
      <c r="V246" s="61"/>
      <c r="W246" s="61"/>
      <c r="X246" s="61"/>
      <c r="Y246" s="61"/>
      <c r="Z246" s="61"/>
    </row>
    <row r="247" ht="15.75" customHeight="1">
      <c r="A247" s="61"/>
      <c r="B247" s="2"/>
      <c r="C247" s="3"/>
      <c r="D247" s="4"/>
      <c r="E247" s="5"/>
      <c r="F247" s="2"/>
      <c r="G247" s="2"/>
      <c r="H247" s="2"/>
      <c r="I247" s="6"/>
      <c r="J247" s="6"/>
      <c r="K247" s="2"/>
      <c r="L247" s="2"/>
      <c r="M247" s="61"/>
      <c r="N247" s="61"/>
      <c r="O247" s="61"/>
      <c r="P247" s="61"/>
      <c r="Q247" s="61"/>
      <c r="R247" s="61"/>
      <c r="S247" s="61"/>
      <c r="T247" s="61"/>
      <c r="U247" s="61"/>
      <c r="V247" s="61"/>
      <c r="W247" s="61"/>
      <c r="X247" s="61"/>
      <c r="Y247" s="61"/>
      <c r="Z247" s="61"/>
    </row>
    <row r="248" ht="15.75" customHeight="1">
      <c r="A248" s="61"/>
      <c r="B248" s="2"/>
      <c r="C248" s="3"/>
      <c r="D248" s="4"/>
      <c r="E248" s="5"/>
      <c r="F248" s="2"/>
      <c r="G248" s="2"/>
      <c r="H248" s="2"/>
      <c r="I248" s="6"/>
      <c r="J248" s="6"/>
      <c r="K248" s="2"/>
      <c r="L248" s="2"/>
      <c r="M248" s="61"/>
      <c r="N248" s="61"/>
      <c r="O248" s="61"/>
      <c r="P248" s="61"/>
      <c r="Q248" s="61"/>
      <c r="R248" s="61"/>
      <c r="S248" s="61"/>
      <c r="T248" s="61"/>
      <c r="U248" s="61"/>
      <c r="V248" s="61"/>
      <c r="W248" s="61"/>
      <c r="X248" s="61"/>
      <c r="Y248" s="61"/>
      <c r="Z248" s="61"/>
    </row>
    <row r="249" ht="15.75" customHeight="1">
      <c r="A249" s="61"/>
      <c r="B249" s="2"/>
      <c r="C249" s="3"/>
      <c r="D249" s="4"/>
      <c r="E249" s="5"/>
      <c r="F249" s="2"/>
      <c r="G249" s="2"/>
      <c r="H249" s="2"/>
      <c r="I249" s="6"/>
      <c r="J249" s="6"/>
      <c r="K249" s="2"/>
      <c r="L249" s="2"/>
      <c r="M249" s="61"/>
      <c r="N249" s="61"/>
      <c r="O249" s="61"/>
      <c r="P249" s="61"/>
      <c r="Q249" s="61"/>
      <c r="R249" s="61"/>
      <c r="S249" s="61"/>
      <c r="T249" s="61"/>
      <c r="U249" s="61"/>
      <c r="V249" s="61"/>
      <c r="W249" s="61"/>
      <c r="X249" s="61"/>
      <c r="Y249" s="61"/>
      <c r="Z249" s="61"/>
    </row>
    <row r="250" ht="15.75" customHeight="1">
      <c r="A250" s="61"/>
      <c r="B250" s="2"/>
      <c r="C250" s="3"/>
      <c r="D250" s="4"/>
      <c r="E250" s="5"/>
      <c r="F250" s="2"/>
      <c r="G250" s="2"/>
      <c r="H250" s="2"/>
      <c r="I250" s="6"/>
      <c r="J250" s="6"/>
      <c r="K250" s="2"/>
      <c r="L250" s="2"/>
      <c r="M250" s="61"/>
      <c r="N250" s="61"/>
      <c r="O250" s="61"/>
      <c r="P250" s="61"/>
      <c r="Q250" s="61"/>
      <c r="R250" s="61"/>
      <c r="S250" s="61"/>
      <c r="T250" s="61"/>
      <c r="U250" s="61"/>
      <c r="V250" s="61"/>
      <c r="W250" s="61"/>
      <c r="X250" s="61"/>
      <c r="Y250" s="61"/>
      <c r="Z250" s="61"/>
    </row>
    <row r="251" ht="15.75" customHeight="1">
      <c r="A251" s="61"/>
      <c r="B251" s="2"/>
      <c r="C251" s="3"/>
      <c r="D251" s="4"/>
      <c r="E251" s="5"/>
      <c r="F251" s="2"/>
      <c r="G251" s="2"/>
      <c r="H251" s="2"/>
      <c r="I251" s="6"/>
      <c r="J251" s="6"/>
      <c r="K251" s="2"/>
      <c r="L251" s="2"/>
      <c r="M251" s="61"/>
      <c r="N251" s="61"/>
      <c r="O251" s="61"/>
      <c r="P251" s="61"/>
      <c r="Q251" s="61"/>
      <c r="R251" s="61"/>
      <c r="S251" s="61"/>
      <c r="T251" s="61"/>
      <c r="U251" s="61"/>
      <c r="V251" s="61"/>
      <c r="W251" s="61"/>
      <c r="X251" s="61"/>
      <c r="Y251" s="61"/>
      <c r="Z251" s="61"/>
    </row>
    <row r="252" ht="15.75" customHeight="1">
      <c r="A252" s="61"/>
      <c r="B252" s="2"/>
      <c r="C252" s="3"/>
      <c r="D252" s="4"/>
      <c r="E252" s="5"/>
      <c r="F252" s="2"/>
      <c r="G252" s="2"/>
      <c r="H252" s="2"/>
      <c r="I252" s="6"/>
      <c r="J252" s="6"/>
      <c r="K252" s="2"/>
      <c r="L252" s="2"/>
      <c r="M252" s="61"/>
      <c r="N252" s="61"/>
      <c r="O252" s="61"/>
      <c r="P252" s="61"/>
      <c r="Q252" s="61"/>
      <c r="R252" s="61"/>
      <c r="S252" s="61"/>
      <c r="T252" s="61"/>
      <c r="U252" s="61"/>
      <c r="V252" s="61"/>
      <c r="W252" s="61"/>
      <c r="X252" s="61"/>
      <c r="Y252" s="61"/>
      <c r="Z252" s="61"/>
    </row>
    <row r="253" ht="15.75" customHeight="1">
      <c r="A253" s="61"/>
      <c r="B253" s="2"/>
      <c r="C253" s="3"/>
      <c r="D253" s="4"/>
      <c r="E253" s="5"/>
      <c r="F253" s="2"/>
      <c r="G253" s="2"/>
      <c r="H253" s="2"/>
      <c r="I253" s="6"/>
      <c r="J253" s="6"/>
      <c r="K253" s="2"/>
      <c r="L253" s="2"/>
      <c r="M253" s="61"/>
      <c r="N253" s="61"/>
      <c r="O253" s="61"/>
      <c r="P253" s="61"/>
      <c r="Q253" s="61"/>
      <c r="R253" s="61"/>
      <c r="S253" s="61"/>
      <c r="T253" s="61"/>
      <c r="U253" s="61"/>
      <c r="V253" s="61"/>
      <c r="W253" s="61"/>
      <c r="X253" s="61"/>
      <c r="Y253" s="61"/>
      <c r="Z253" s="61"/>
    </row>
    <row r="254" ht="15.75" customHeight="1">
      <c r="A254" s="61"/>
      <c r="B254" s="2"/>
      <c r="C254" s="3"/>
      <c r="D254" s="4"/>
      <c r="E254" s="5"/>
      <c r="F254" s="2"/>
      <c r="G254" s="2"/>
      <c r="H254" s="2"/>
      <c r="I254" s="6"/>
      <c r="J254" s="6"/>
      <c r="K254" s="2"/>
      <c r="L254" s="2"/>
      <c r="M254" s="61"/>
      <c r="N254" s="61"/>
      <c r="O254" s="61"/>
      <c r="P254" s="61"/>
      <c r="Q254" s="61"/>
      <c r="R254" s="61"/>
      <c r="S254" s="61"/>
      <c r="T254" s="61"/>
      <c r="U254" s="61"/>
      <c r="V254" s="61"/>
      <c r="W254" s="61"/>
      <c r="X254" s="61"/>
      <c r="Y254" s="61"/>
      <c r="Z254" s="61"/>
    </row>
    <row r="255" ht="15.75" customHeight="1">
      <c r="A255" s="61"/>
      <c r="B255" s="2"/>
      <c r="C255" s="3"/>
      <c r="D255" s="4"/>
      <c r="E255" s="5"/>
      <c r="F255" s="2"/>
      <c r="G255" s="2"/>
      <c r="H255" s="2"/>
      <c r="I255" s="6"/>
      <c r="J255" s="6"/>
      <c r="K255" s="2"/>
      <c r="L255" s="2"/>
      <c r="M255" s="61"/>
      <c r="N255" s="61"/>
      <c r="O255" s="61"/>
      <c r="P255" s="61"/>
      <c r="Q255" s="61"/>
      <c r="R255" s="61"/>
      <c r="S255" s="61"/>
      <c r="T255" s="61"/>
      <c r="U255" s="61"/>
      <c r="V255" s="61"/>
      <c r="W255" s="61"/>
      <c r="X255" s="61"/>
      <c r="Y255" s="61"/>
      <c r="Z255" s="61"/>
    </row>
    <row r="256" ht="15.75" customHeight="1">
      <c r="A256" s="61"/>
      <c r="B256" s="2"/>
      <c r="C256" s="3"/>
      <c r="D256" s="4"/>
      <c r="E256" s="5"/>
      <c r="F256" s="2"/>
      <c r="G256" s="2"/>
      <c r="H256" s="2"/>
      <c r="I256" s="6"/>
      <c r="J256" s="6"/>
      <c r="K256" s="2"/>
      <c r="L256" s="2"/>
      <c r="M256" s="61"/>
      <c r="N256" s="61"/>
      <c r="O256" s="61"/>
      <c r="P256" s="61"/>
      <c r="Q256" s="61"/>
      <c r="R256" s="61"/>
      <c r="S256" s="61"/>
      <c r="T256" s="61"/>
      <c r="U256" s="61"/>
      <c r="V256" s="61"/>
      <c r="W256" s="61"/>
      <c r="X256" s="61"/>
      <c r="Y256" s="61"/>
      <c r="Z256" s="61"/>
    </row>
    <row r="257" ht="15.75" customHeight="1">
      <c r="A257" s="61"/>
      <c r="B257" s="2"/>
      <c r="C257" s="3"/>
      <c r="D257" s="4"/>
      <c r="E257" s="5"/>
      <c r="F257" s="2"/>
      <c r="G257" s="2"/>
      <c r="H257" s="2"/>
      <c r="I257" s="6"/>
      <c r="J257" s="6"/>
      <c r="K257" s="2"/>
      <c r="L257" s="2"/>
      <c r="M257" s="61"/>
      <c r="N257" s="61"/>
      <c r="O257" s="61"/>
      <c r="P257" s="61"/>
      <c r="Q257" s="61"/>
      <c r="R257" s="61"/>
      <c r="S257" s="61"/>
      <c r="T257" s="61"/>
      <c r="U257" s="61"/>
      <c r="V257" s="61"/>
      <c r="W257" s="61"/>
      <c r="X257" s="61"/>
      <c r="Y257" s="61"/>
      <c r="Z257" s="61"/>
    </row>
    <row r="258" ht="15.75" customHeight="1">
      <c r="A258" s="61"/>
      <c r="B258" s="2"/>
      <c r="C258" s="3"/>
      <c r="D258" s="4"/>
      <c r="E258" s="5"/>
      <c r="F258" s="2"/>
      <c r="G258" s="2"/>
      <c r="H258" s="2"/>
      <c r="I258" s="6"/>
      <c r="J258" s="6"/>
      <c r="K258" s="2"/>
      <c r="L258" s="2"/>
      <c r="M258" s="61"/>
      <c r="N258" s="61"/>
      <c r="O258" s="61"/>
      <c r="P258" s="61"/>
      <c r="Q258" s="61"/>
      <c r="R258" s="61"/>
      <c r="S258" s="61"/>
      <c r="T258" s="61"/>
      <c r="U258" s="61"/>
      <c r="V258" s="61"/>
      <c r="W258" s="61"/>
      <c r="X258" s="61"/>
      <c r="Y258" s="61"/>
      <c r="Z258" s="61"/>
    </row>
    <row r="259" ht="15.75" customHeight="1">
      <c r="A259" s="61"/>
      <c r="B259" s="2"/>
      <c r="C259" s="3"/>
      <c r="D259" s="4"/>
      <c r="E259" s="5"/>
      <c r="F259" s="2"/>
      <c r="G259" s="2"/>
      <c r="H259" s="2"/>
      <c r="I259" s="6"/>
      <c r="J259" s="6"/>
      <c r="K259" s="2"/>
      <c r="L259" s="2"/>
      <c r="M259" s="61"/>
      <c r="N259" s="61"/>
      <c r="O259" s="61"/>
      <c r="P259" s="61"/>
      <c r="Q259" s="61"/>
      <c r="R259" s="61"/>
      <c r="S259" s="61"/>
      <c r="T259" s="61"/>
      <c r="U259" s="61"/>
      <c r="V259" s="61"/>
      <c r="W259" s="61"/>
      <c r="X259" s="61"/>
      <c r="Y259" s="61"/>
      <c r="Z259" s="61"/>
    </row>
    <row r="260" ht="15.75" customHeight="1">
      <c r="A260" s="61"/>
      <c r="B260" s="2"/>
      <c r="C260" s="3"/>
      <c r="D260" s="4"/>
      <c r="E260" s="5"/>
      <c r="F260" s="2"/>
      <c r="G260" s="2"/>
      <c r="H260" s="2"/>
      <c r="I260" s="6"/>
      <c r="J260" s="6"/>
      <c r="K260" s="2"/>
      <c r="L260" s="2"/>
      <c r="M260" s="61"/>
      <c r="N260" s="61"/>
      <c r="O260" s="61"/>
      <c r="P260" s="61"/>
      <c r="Q260" s="61"/>
      <c r="R260" s="61"/>
      <c r="S260" s="61"/>
      <c r="T260" s="61"/>
      <c r="U260" s="61"/>
      <c r="V260" s="61"/>
      <c r="W260" s="61"/>
      <c r="X260" s="61"/>
      <c r="Y260" s="61"/>
      <c r="Z260" s="61"/>
    </row>
    <row r="261" ht="15.75" customHeight="1">
      <c r="A261" s="61"/>
      <c r="B261" s="2"/>
      <c r="C261" s="3"/>
      <c r="D261" s="4"/>
      <c r="E261" s="5"/>
      <c r="F261" s="2"/>
      <c r="G261" s="2"/>
      <c r="H261" s="2"/>
      <c r="I261" s="6"/>
      <c r="J261" s="6"/>
      <c r="K261" s="2"/>
      <c r="L261" s="2"/>
      <c r="M261" s="61"/>
      <c r="N261" s="61"/>
      <c r="O261" s="61"/>
      <c r="P261" s="61"/>
      <c r="Q261" s="61"/>
      <c r="R261" s="61"/>
      <c r="S261" s="61"/>
      <c r="T261" s="61"/>
      <c r="U261" s="61"/>
      <c r="V261" s="61"/>
      <c r="W261" s="61"/>
      <c r="X261" s="61"/>
      <c r="Y261" s="61"/>
      <c r="Z261" s="61"/>
    </row>
    <row r="262" ht="15.75" customHeight="1">
      <c r="A262" s="61"/>
      <c r="B262" s="2"/>
      <c r="C262" s="3"/>
      <c r="D262" s="4"/>
      <c r="E262" s="5"/>
      <c r="F262" s="2"/>
      <c r="G262" s="2"/>
      <c r="H262" s="2"/>
      <c r="I262" s="6"/>
      <c r="J262" s="6"/>
      <c r="K262" s="2"/>
      <c r="L262" s="2"/>
      <c r="M262" s="61"/>
      <c r="N262" s="61"/>
      <c r="O262" s="61"/>
      <c r="P262" s="61"/>
      <c r="Q262" s="61"/>
      <c r="R262" s="61"/>
      <c r="S262" s="61"/>
      <c r="T262" s="61"/>
      <c r="U262" s="61"/>
      <c r="V262" s="61"/>
      <c r="W262" s="61"/>
      <c r="X262" s="61"/>
      <c r="Y262" s="61"/>
      <c r="Z262" s="61"/>
    </row>
    <row r="263" ht="15.75" customHeight="1">
      <c r="A263" s="61"/>
      <c r="B263" s="2"/>
      <c r="C263" s="3"/>
      <c r="D263" s="4"/>
      <c r="E263" s="5"/>
      <c r="F263" s="2"/>
      <c r="G263" s="2"/>
      <c r="H263" s="2"/>
      <c r="I263" s="6"/>
      <c r="J263" s="6"/>
      <c r="K263" s="2"/>
      <c r="L263" s="2"/>
      <c r="M263" s="61"/>
      <c r="N263" s="61"/>
      <c r="O263" s="61"/>
      <c r="P263" s="61"/>
      <c r="Q263" s="61"/>
      <c r="R263" s="61"/>
      <c r="S263" s="61"/>
      <c r="T263" s="61"/>
      <c r="U263" s="61"/>
      <c r="V263" s="61"/>
      <c r="W263" s="61"/>
      <c r="X263" s="61"/>
      <c r="Y263" s="61"/>
      <c r="Z263" s="61"/>
    </row>
    <row r="264" ht="15.75" customHeight="1">
      <c r="A264" s="61"/>
      <c r="B264" s="2"/>
      <c r="C264" s="3"/>
      <c r="D264" s="4"/>
      <c r="E264" s="5"/>
      <c r="F264" s="2"/>
      <c r="G264" s="2"/>
      <c r="H264" s="2"/>
      <c r="I264" s="6"/>
      <c r="J264" s="6"/>
      <c r="K264" s="2"/>
      <c r="L264" s="2"/>
      <c r="M264" s="61"/>
      <c r="N264" s="61"/>
      <c r="O264" s="61"/>
      <c r="P264" s="61"/>
      <c r="Q264" s="61"/>
      <c r="R264" s="61"/>
      <c r="S264" s="61"/>
      <c r="T264" s="61"/>
      <c r="U264" s="61"/>
      <c r="V264" s="61"/>
      <c r="W264" s="61"/>
      <c r="X264" s="61"/>
      <c r="Y264" s="61"/>
      <c r="Z264" s="61"/>
    </row>
    <row r="265" ht="15.75" customHeight="1">
      <c r="A265" s="61"/>
      <c r="B265" s="2"/>
      <c r="C265" s="3"/>
      <c r="D265" s="4"/>
      <c r="E265" s="5"/>
      <c r="F265" s="2"/>
      <c r="G265" s="2"/>
      <c r="H265" s="2"/>
      <c r="I265" s="6"/>
      <c r="J265" s="6"/>
      <c r="K265" s="2"/>
      <c r="L265" s="2"/>
      <c r="M265" s="61"/>
      <c r="N265" s="61"/>
      <c r="O265" s="61"/>
      <c r="P265" s="61"/>
      <c r="Q265" s="61"/>
      <c r="R265" s="61"/>
      <c r="S265" s="61"/>
      <c r="T265" s="61"/>
      <c r="U265" s="61"/>
      <c r="V265" s="61"/>
      <c r="W265" s="61"/>
      <c r="X265" s="61"/>
      <c r="Y265" s="61"/>
      <c r="Z265" s="61"/>
    </row>
    <row r="266" ht="15.75" customHeight="1">
      <c r="A266" s="61"/>
      <c r="B266" s="2"/>
      <c r="C266" s="3"/>
      <c r="D266" s="4"/>
      <c r="E266" s="5"/>
      <c r="F266" s="2"/>
      <c r="G266" s="2"/>
      <c r="H266" s="2"/>
      <c r="I266" s="6"/>
      <c r="J266" s="6"/>
      <c r="K266" s="2"/>
      <c r="L266" s="2"/>
      <c r="M266" s="61"/>
      <c r="N266" s="61"/>
      <c r="O266" s="61"/>
      <c r="P266" s="61"/>
      <c r="Q266" s="61"/>
      <c r="R266" s="61"/>
      <c r="S266" s="61"/>
      <c r="T266" s="61"/>
      <c r="U266" s="61"/>
      <c r="V266" s="61"/>
      <c r="W266" s="61"/>
      <c r="X266" s="61"/>
      <c r="Y266" s="61"/>
      <c r="Z266" s="61"/>
    </row>
    <row r="267" ht="15.75" customHeight="1">
      <c r="A267" s="61"/>
      <c r="B267" s="2"/>
      <c r="C267" s="3"/>
      <c r="D267" s="4"/>
      <c r="E267" s="5"/>
      <c r="F267" s="2"/>
      <c r="G267" s="2"/>
      <c r="H267" s="2"/>
      <c r="I267" s="6"/>
      <c r="J267" s="6"/>
      <c r="K267" s="2"/>
      <c r="L267" s="2"/>
      <c r="M267" s="61"/>
      <c r="N267" s="61"/>
      <c r="O267" s="61"/>
      <c r="P267" s="61"/>
      <c r="Q267" s="61"/>
      <c r="R267" s="61"/>
      <c r="S267" s="61"/>
      <c r="T267" s="61"/>
      <c r="U267" s="61"/>
      <c r="V267" s="61"/>
      <c r="W267" s="61"/>
      <c r="X267" s="61"/>
      <c r="Y267" s="61"/>
      <c r="Z267" s="61"/>
    </row>
    <row r="268" ht="15.75" customHeight="1">
      <c r="A268" s="61"/>
      <c r="B268" s="2"/>
      <c r="C268" s="3"/>
      <c r="D268" s="4"/>
      <c r="E268" s="5"/>
      <c r="F268" s="2"/>
      <c r="G268" s="2"/>
      <c r="H268" s="2"/>
      <c r="I268" s="6"/>
      <c r="J268" s="6"/>
      <c r="K268" s="2"/>
      <c r="L268" s="2"/>
      <c r="M268" s="61"/>
      <c r="N268" s="61"/>
      <c r="O268" s="61"/>
      <c r="P268" s="61"/>
      <c r="Q268" s="61"/>
      <c r="R268" s="61"/>
      <c r="S268" s="61"/>
      <c r="T268" s="61"/>
      <c r="U268" s="61"/>
      <c r="V268" s="61"/>
      <c r="W268" s="61"/>
      <c r="X268" s="61"/>
      <c r="Y268" s="61"/>
      <c r="Z268" s="61"/>
    </row>
    <row r="269" ht="15.75" customHeight="1">
      <c r="A269" s="61"/>
      <c r="B269" s="2"/>
      <c r="C269" s="3"/>
      <c r="D269" s="4"/>
      <c r="E269" s="5"/>
      <c r="F269" s="2"/>
      <c r="G269" s="2"/>
      <c r="H269" s="2"/>
      <c r="I269" s="6"/>
      <c r="J269" s="6"/>
      <c r="K269" s="2"/>
      <c r="L269" s="2"/>
      <c r="M269" s="61"/>
      <c r="N269" s="61"/>
      <c r="O269" s="61"/>
      <c r="P269" s="61"/>
      <c r="Q269" s="61"/>
      <c r="R269" s="61"/>
      <c r="S269" s="61"/>
      <c r="T269" s="61"/>
      <c r="U269" s="61"/>
      <c r="V269" s="61"/>
      <c r="W269" s="61"/>
      <c r="X269" s="61"/>
      <c r="Y269" s="61"/>
      <c r="Z269" s="61"/>
    </row>
    <row r="270" ht="15.75" customHeight="1">
      <c r="A270" s="61"/>
      <c r="B270" s="2"/>
      <c r="C270" s="3"/>
      <c r="D270" s="4"/>
      <c r="E270" s="5"/>
      <c r="F270" s="2"/>
      <c r="G270" s="2"/>
      <c r="H270" s="2"/>
      <c r="I270" s="6"/>
      <c r="J270" s="6"/>
      <c r="K270" s="2"/>
      <c r="L270" s="2"/>
      <c r="M270" s="61"/>
      <c r="N270" s="61"/>
      <c r="O270" s="61"/>
      <c r="P270" s="61"/>
      <c r="Q270" s="61"/>
      <c r="R270" s="61"/>
      <c r="S270" s="61"/>
      <c r="T270" s="61"/>
      <c r="U270" s="61"/>
      <c r="V270" s="61"/>
      <c r="W270" s="61"/>
      <c r="X270" s="61"/>
      <c r="Y270" s="61"/>
      <c r="Z270" s="61"/>
    </row>
    <row r="271" ht="15.75" customHeight="1">
      <c r="A271" s="61"/>
      <c r="B271" s="2"/>
      <c r="C271" s="3"/>
      <c r="D271" s="4"/>
      <c r="E271" s="5"/>
      <c r="F271" s="2"/>
      <c r="G271" s="2"/>
      <c r="H271" s="2"/>
      <c r="I271" s="6"/>
      <c r="J271" s="6"/>
      <c r="K271" s="2"/>
      <c r="L271" s="2"/>
      <c r="M271" s="61"/>
      <c r="N271" s="61"/>
      <c r="O271" s="61"/>
      <c r="P271" s="61"/>
      <c r="Q271" s="61"/>
      <c r="R271" s="61"/>
      <c r="S271" s="61"/>
      <c r="T271" s="61"/>
      <c r="U271" s="61"/>
      <c r="V271" s="61"/>
      <c r="W271" s="61"/>
      <c r="X271" s="61"/>
      <c r="Y271" s="61"/>
      <c r="Z271" s="61"/>
    </row>
    <row r="272" ht="15.75" customHeight="1">
      <c r="A272" s="61"/>
      <c r="B272" s="2"/>
      <c r="C272" s="3"/>
      <c r="D272" s="4"/>
      <c r="E272" s="5"/>
      <c r="F272" s="2"/>
      <c r="G272" s="2"/>
      <c r="H272" s="2"/>
      <c r="I272" s="6"/>
      <c r="J272" s="6"/>
      <c r="K272" s="2"/>
      <c r="L272" s="2"/>
      <c r="M272" s="61"/>
      <c r="N272" s="61"/>
      <c r="O272" s="61"/>
      <c r="P272" s="61"/>
      <c r="Q272" s="61"/>
      <c r="R272" s="61"/>
      <c r="S272" s="61"/>
      <c r="T272" s="61"/>
      <c r="U272" s="61"/>
      <c r="V272" s="61"/>
      <c r="W272" s="61"/>
      <c r="X272" s="61"/>
      <c r="Y272" s="61"/>
      <c r="Z272" s="61"/>
    </row>
    <row r="273" ht="15.75" customHeight="1">
      <c r="A273" s="61"/>
      <c r="B273" s="2"/>
      <c r="C273" s="3"/>
      <c r="D273" s="4"/>
      <c r="E273" s="5"/>
      <c r="F273" s="2"/>
      <c r="G273" s="2"/>
      <c r="H273" s="2"/>
      <c r="I273" s="6"/>
      <c r="J273" s="6"/>
      <c r="K273" s="2"/>
      <c r="L273" s="2"/>
      <c r="M273" s="61"/>
      <c r="N273" s="61"/>
      <c r="O273" s="61"/>
      <c r="P273" s="61"/>
      <c r="Q273" s="61"/>
      <c r="R273" s="61"/>
      <c r="S273" s="61"/>
      <c r="T273" s="61"/>
      <c r="U273" s="61"/>
      <c r="V273" s="61"/>
      <c r="W273" s="61"/>
      <c r="X273" s="61"/>
      <c r="Y273" s="61"/>
      <c r="Z273" s="61"/>
    </row>
    <row r="274" ht="15.75" customHeight="1">
      <c r="A274" s="61"/>
      <c r="B274" s="2"/>
      <c r="C274" s="3"/>
      <c r="D274" s="4"/>
      <c r="E274" s="5"/>
      <c r="F274" s="2"/>
      <c r="G274" s="2"/>
      <c r="H274" s="2"/>
      <c r="I274" s="6"/>
      <c r="J274" s="6"/>
      <c r="K274" s="2"/>
      <c r="L274" s="2"/>
      <c r="M274" s="61"/>
      <c r="N274" s="61"/>
      <c r="O274" s="61"/>
      <c r="P274" s="61"/>
      <c r="Q274" s="61"/>
      <c r="R274" s="61"/>
      <c r="S274" s="61"/>
      <c r="T274" s="61"/>
      <c r="U274" s="61"/>
      <c r="V274" s="61"/>
      <c r="W274" s="61"/>
      <c r="X274" s="61"/>
      <c r="Y274" s="61"/>
      <c r="Z274" s="61"/>
    </row>
    <row r="275" ht="15.75" customHeight="1">
      <c r="A275" s="61"/>
      <c r="B275" s="2"/>
      <c r="C275" s="3"/>
      <c r="D275" s="4"/>
      <c r="E275" s="5"/>
      <c r="F275" s="2"/>
      <c r="G275" s="2"/>
      <c r="H275" s="2"/>
      <c r="I275" s="6"/>
      <c r="J275" s="6"/>
      <c r="K275" s="2"/>
      <c r="L275" s="2"/>
      <c r="M275" s="61"/>
      <c r="N275" s="61"/>
      <c r="O275" s="61"/>
      <c r="P275" s="61"/>
      <c r="Q275" s="61"/>
      <c r="R275" s="61"/>
      <c r="S275" s="61"/>
      <c r="T275" s="61"/>
      <c r="U275" s="61"/>
      <c r="V275" s="61"/>
      <c r="W275" s="61"/>
      <c r="X275" s="61"/>
      <c r="Y275" s="61"/>
      <c r="Z275" s="61"/>
    </row>
    <row r="276" ht="15.75" customHeight="1">
      <c r="A276" s="61"/>
      <c r="B276" s="2"/>
      <c r="C276" s="3"/>
      <c r="D276" s="4"/>
      <c r="E276" s="5"/>
      <c r="F276" s="2"/>
      <c r="G276" s="2"/>
      <c r="H276" s="2"/>
      <c r="I276" s="6"/>
      <c r="J276" s="6"/>
      <c r="K276" s="2"/>
      <c r="L276" s="2"/>
      <c r="M276" s="61"/>
      <c r="N276" s="61"/>
      <c r="O276" s="61"/>
      <c r="P276" s="61"/>
      <c r="Q276" s="61"/>
      <c r="R276" s="61"/>
      <c r="S276" s="61"/>
      <c r="T276" s="61"/>
      <c r="U276" s="61"/>
      <c r="V276" s="61"/>
      <c r="W276" s="61"/>
      <c r="X276" s="61"/>
      <c r="Y276" s="61"/>
      <c r="Z276" s="61"/>
    </row>
    <row r="277" ht="15.75" customHeight="1">
      <c r="A277" s="61"/>
      <c r="B277" s="2"/>
      <c r="C277" s="3"/>
      <c r="D277" s="4"/>
      <c r="E277" s="5"/>
      <c r="F277" s="2"/>
      <c r="G277" s="2"/>
      <c r="H277" s="2"/>
      <c r="I277" s="6"/>
      <c r="J277" s="6"/>
      <c r="K277" s="2"/>
      <c r="L277" s="2"/>
      <c r="M277" s="61"/>
      <c r="N277" s="61"/>
      <c r="O277" s="61"/>
      <c r="P277" s="61"/>
      <c r="Q277" s="61"/>
      <c r="R277" s="61"/>
      <c r="S277" s="61"/>
      <c r="T277" s="61"/>
      <c r="U277" s="61"/>
      <c r="V277" s="61"/>
      <c r="W277" s="61"/>
      <c r="X277" s="61"/>
      <c r="Y277" s="61"/>
      <c r="Z277" s="61"/>
    </row>
    <row r="278" ht="15.75" customHeight="1">
      <c r="A278" s="61"/>
      <c r="B278" s="2"/>
      <c r="C278" s="3"/>
      <c r="D278" s="4"/>
      <c r="E278" s="5"/>
      <c r="F278" s="2"/>
      <c r="G278" s="2"/>
      <c r="H278" s="2"/>
      <c r="I278" s="6"/>
      <c r="J278" s="6"/>
      <c r="K278" s="2"/>
      <c r="L278" s="2"/>
      <c r="M278" s="61"/>
      <c r="N278" s="61"/>
      <c r="O278" s="61"/>
      <c r="P278" s="61"/>
      <c r="Q278" s="61"/>
      <c r="R278" s="61"/>
      <c r="S278" s="61"/>
      <c r="T278" s="61"/>
      <c r="U278" s="61"/>
      <c r="V278" s="61"/>
      <c r="W278" s="61"/>
      <c r="X278" s="61"/>
      <c r="Y278" s="61"/>
      <c r="Z278" s="61"/>
    </row>
    <row r="279" ht="15.75" customHeight="1">
      <c r="A279" s="61"/>
      <c r="B279" s="2"/>
      <c r="C279" s="3"/>
      <c r="D279" s="4"/>
      <c r="E279" s="5"/>
      <c r="F279" s="2"/>
      <c r="G279" s="2"/>
      <c r="H279" s="2"/>
      <c r="I279" s="6"/>
      <c r="J279" s="6"/>
      <c r="K279" s="2"/>
      <c r="L279" s="2"/>
      <c r="M279" s="61"/>
      <c r="N279" s="61"/>
      <c r="O279" s="61"/>
      <c r="P279" s="61"/>
      <c r="Q279" s="61"/>
      <c r="R279" s="61"/>
      <c r="S279" s="61"/>
      <c r="T279" s="61"/>
      <c r="U279" s="61"/>
      <c r="V279" s="61"/>
      <c r="W279" s="61"/>
      <c r="X279" s="61"/>
      <c r="Y279" s="61"/>
      <c r="Z279" s="61"/>
    </row>
    <row r="280" ht="15.75" customHeight="1">
      <c r="A280" s="61"/>
      <c r="B280" s="2"/>
      <c r="C280" s="3"/>
      <c r="D280" s="4"/>
      <c r="E280" s="5"/>
      <c r="F280" s="2"/>
      <c r="G280" s="2"/>
      <c r="H280" s="2"/>
      <c r="I280" s="6"/>
      <c r="J280" s="6"/>
      <c r="K280" s="2"/>
      <c r="L280" s="2"/>
      <c r="M280" s="61"/>
      <c r="N280" s="61"/>
      <c r="O280" s="61"/>
      <c r="P280" s="61"/>
      <c r="Q280" s="61"/>
      <c r="R280" s="61"/>
      <c r="S280" s="61"/>
      <c r="T280" s="61"/>
      <c r="U280" s="61"/>
      <c r="V280" s="61"/>
      <c r="W280" s="61"/>
      <c r="X280" s="61"/>
      <c r="Y280" s="61"/>
      <c r="Z280" s="61"/>
    </row>
    <row r="281" ht="15.75" customHeight="1">
      <c r="A281" s="61"/>
      <c r="B281" s="2"/>
      <c r="C281" s="3"/>
      <c r="D281" s="4"/>
      <c r="E281" s="5"/>
      <c r="F281" s="2"/>
      <c r="G281" s="2"/>
      <c r="H281" s="2"/>
      <c r="I281" s="6"/>
      <c r="J281" s="6"/>
      <c r="K281" s="2"/>
      <c r="L281" s="2"/>
      <c r="M281" s="61"/>
      <c r="N281" s="61"/>
      <c r="O281" s="61"/>
      <c r="P281" s="61"/>
      <c r="Q281" s="61"/>
      <c r="R281" s="61"/>
      <c r="S281" s="61"/>
      <c r="T281" s="61"/>
      <c r="U281" s="61"/>
      <c r="V281" s="61"/>
      <c r="W281" s="61"/>
      <c r="X281" s="61"/>
      <c r="Y281" s="61"/>
      <c r="Z281" s="61"/>
    </row>
    <row r="282" ht="15.75" customHeight="1">
      <c r="A282" s="61"/>
      <c r="B282" s="2"/>
      <c r="C282" s="3"/>
      <c r="D282" s="4"/>
      <c r="E282" s="5"/>
      <c r="F282" s="2"/>
      <c r="G282" s="2"/>
      <c r="H282" s="2"/>
      <c r="I282" s="6"/>
      <c r="J282" s="6"/>
      <c r="K282" s="2"/>
      <c r="L282" s="2"/>
      <c r="M282" s="61"/>
      <c r="N282" s="61"/>
      <c r="O282" s="61"/>
      <c r="P282" s="61"/>
      <c r="Q282" s="61"/>
      <c r="R282" s="61"/>
      <c r="S282" s="61"/>
      <c r="T282" s="61"/>
      <c r="U282" s="61"/>
      <c r="V282" s="61"/>
      <c r="W282" s="61"/>
      <c r="X282" s="61"/>
      <c r="Y282" s="61"/>
      <c r="Z282" s="61"/>
    </row>
    <row r="283" ht="15.75" customHeight="1">
      <c r="A283" s="61"/>
      <c r="B283" s="2"/>
      <c r="C283" s="3"/>
      <c r="D283" s="4"/>
      <c r="E283" s="5"/>
      <c r="F283" s="2"/>
      <c r="G283" s="2"/>
      <c r="H283" s="2"/>
      <c r="I283" s="6"/>
      <c r="J283" s="6"/>
      <c r="K283" s="2"/>
      <c r="L283" s="2"/>
      <c r="M283" s="61"/>
      <c r="N283" s="61"/>
      <c r="O283" s="61"/>
      <c r="P283" s="61"/>
      <c r="Q283" s="61"/>
      <c r="R283" s="61"/>
      <c r="S283" s="61"/>
      <c r="T283" s="61"/>
      <c r="U283" s="61"/>
      <c r="V283" s="61"/>
      <c r="W283" s="61"/>
      <c r="X283" s="61"/>
      <c r="Y283" s="61"/>
      <c r="Z283" s="61"/>
    </row>
    <row r="284" ht="15.75" customHeight="1">
      <c r="A284" s="61"/>
      <c r="B284" s="2"/>
      <c r="C284" s="3"/>
      <c r="D284" s="4"/>
      <c r="E284" s="5"/>
      <c r="F284" s="2"/>
      <c r="G284" s="2"/>
      <c r="H284" s="2"/>
      <c r="I284" s="6"/>
      <c r="J284" s="6"/>
      <c r="K284" s="2"/>
      <c r="L284" s="2"/>
      <c r="M284" s="61"/>
      <c r="N284" s="61"/>
      <c r="O284" s="61"/>
      <c r="P284" s="61"/>
      <c r="Q284" s="61"/>
      <c r="R284" s="61"/>
      <c r="S284" s="61"/>
      <c r="T284" s="61"/>
      <c r="U284" s="61"/>
      <c r="V284" s="61"/>
      <c r="W284" s="61"/>
      <c r="X284" s="61"/>
      <c r="Y284" s="61"/>
      <c r="Z284" s="61"/>
    </row>
    <row r="285" ht="15.75" customHeight="1">
      <c r="A285" s="61"/>
      <c r="B285" s="2"/>
      <c r="C285" s="3"/>
      <c r="D285" s="4"/>
      <c r="E285" s="5"/>
      <c r="F285" s="2"/>
      <c r="G285" s="2"/>
      <c r="H285" s="2"/>
      <c r="I285" s="6"/>
      <c r="J285" s="6"/>
      <c r="K285" s="2"/>
      <c r="L285" s="2"/>
      <c r="M285" s="61"/>
      <c r="N285" s="61"/>
      <c r="O285" s="61"/>
      <c r="P285" s="61"/>
      <c r="Q285" s="61"/>
      <c r="R285" s="61"/>
      <c r="S285" s="61"/>
      <c r="T285" s="61"/>
      <c r="U285" s="61"/>
      <c r="V285" s="61"/>
      <c r="W285" s="61"/>
      <c r="X285" s="61"/>
      <c r="Y285" s="61"/>
      <c r="Z285" s="61"/>
    </row>
    <row r="286" ht="15.75" customHeight="1">
      <c r="A286" s="61"/>
      <c r="B286" s="2"/>
      <c r="C286" s="3"/>
      <c r="D286" s="4"/>
      <c r="E286" s="5"/>
      <c r="F286" s="2"/>
      <c r="G286" s="2"/>
      <c r="H286" s="2"/>
      <c r="I286" s="6"/>
      <c r="J286" s="6"/>
      <c r="K286" s="2"/>
      <c r="L286" s="2"/>
      <c r="M286" s="61"/>
      <c r="N286" s="61"/>
      <c r="O286" s="61"/>
      <c r="P286" s="61"/>
      <c r="Q286" s="61"/>
      <c r="R286" s="61"/>
      <c r="S286" s="61"/>
      <c r="T286" s="61"/>
      <c r="U286" s="61"/>
      <c r="V286" s="61"/>
      <c r="W286" s="61"/>
      <c r="X286" s="61"/>
      <c r="Y286" s="61"/>
      <c r="Z286" s="61"/>
    </row>
    <row r="287" ht="15.75" customHeight="1">
      <c r="A287" s="61"/>
      <c r="B287" s="2"/>
      <c r="C287" s="3"/>
      <c r="D287" s="4"/>
      <c r="E287" s="5"/>
      <c r="F287" s="2"/>
      <c r="G287" s="2"/>
      <c r="H287" s="2"/>
      <c r="I287" s="6"/>
      <c r="J287" s="6"/>
      <c r="K287" s="2"/>
      <c r="L287" s="2"/>
      <c r="M287" s="61"/>
      <c r="N287" s="61"/>
      <c r="O287" s="61"/>
      <c r="P287" s="61"/>
      <c r="Q287" s="61"/>
      <c r="R287" s="61"/>
      <c r="S287" s="61"/>
      <c r="T287" s="61"/>
      <c r="U287" s="61"/>
      <c r="V287" s="61"/>
      <c r="W287" s="61"/>
      <c r="X287" s="61"/>
      <c r="Y287" s="61"/>
      <c r="Z287" s="61"/>
    </row>
    <row r="288" ht="15.75" customHeight="1">
      <c r="A288" s="61"/>
      <c r="B288" s="2"/>
      <c r="C288" s="3"/>
      <c r="D288" s="4"/>
      <c r="E288" s="5"/>
      <c r="F288" s="2"/>
      <c r="G288" s="2"/>
      <c r="H288" s="2"/>
      <c r="I288" s="6"/>
      <c r="J288" s="6"/>
      <c r="K288" s="2"/>
      <c r="L288" s="2"/>
      <c r="M288" s="61"/>
      <c r="N288" s="61"/>
      <c r="O288" s="61"/>
      <c r="P288" s="61"/>
      <c r="Q288" s="61"/>
      <c r="R288" s="61"/>
      <c r="S288" s="61"/>
      <c r="T288" s="61"/>
      <c r="U288" s="61"/>
      <c r="V288" s="61"/>
      <c r="W288" s="61"/>
      <c r="X288" s="61"/>
      <c r="Y288" s="61"/>
      <c r="Z288" s="61"/>
    </row>
    <row r="289" ht="15.75" customHeight="1">
      <c r="A289" s="61"/>
      <c r="B289" s="2"/>
      <c r="C289" s="3"/>
      <c r="D289" s="4"/>
      <c r="E289" s="5"/>
      <c r="F289" s="2"/>
      <c r="G289" s="2"/>
      <c r="H289" s="2"/>
      <c r="I289" s="6"/>
      <c r="J289" s="6"/>
      <c r="K289" s="2"/>
      <c r="L289" s="2"/>
      <c r="M289" s="61"/>
      <c r="N289" s="61"/>
      <c r="O289" s="61"/>
      <c r="P289" s="61"/>
      <c r="Q289" s="61"/>
      <c r="R289" s="61"/>
      <c r="S289" s="61"/>
      <c r="T289" s="61"/>
      <c r="U289" s="61"/>
      <c r="V289" s="61"/>
      <c r="W289" s="61"/>
      <c r="X289" s="61"/>
      <c r="Y289" s="61"/>
      <c r="Z289" s="61"/>
    </row>
    <row r="290" ht="15.75" customHeight="1">
      <c r="A290" s="61"/>
      <c r="B290" s="2"/>
      <c r="C290" s="3"/>
      <c r="D290" s="4"/>
      <c r="E290" s="5"/>
      <c r="F290" s="2"/>
      <c r="G290" s="2"/>
      <c r="H290" s="2"/>
      <c r="I290" s="6"/>
      <c r="J290" s="6"/>
      <c r="K290" s="2"/>
      <c r="L290" s="2"/>
      <c r="M290" s="61"/>
      <c r="N290" s="61"/>
      <c r="O290" s="61"/>
      <c r="P290" s="61"/>
      <c r="Q290" s="61"/>
      <c r="R290" s="61"/>
      <c r="S290" s="61"/>
      <c r="T290" s="61"/>
      <c r="U290" s="61"/>
      <c r="V290" s="61"/>
      <c r="W290" s="61"/>
      <c r="X290" s="61"/>
      <c r="Y290" s="61"/>
      <c r="Z290" s="61"/>
    </row>
    <row r="291" ht="15.75" customHeight="1">
      <c r="A291" s="61"/>
      <c r="B291" s="2"/>
      <c r="C291" s="3"/>
      <c r="D291" s="4"/>
      <c r="E291" s="5"/>
      <c r="F291" s="2"/>
      <c r="G291" s="2"/>
      <c r="H291" s="2"/>
      <c r="I291" s="6"/>
      <c r="J291" s="6"/>
      <c r="K291" s="2"/>
      <c r="L291" s="2"/>
      <c r="M291" s="61"/>
      <c r="N291" s="61"/>
      <c r="O291" s="61"/>
      <c r="P291" s="61"/>
      <c r="Q291" s="61"/>
      <c r="R291" s="61"/>
      <c r="S291" s="61"/>
      <c r="T291" s="61"/>
      <c r="U291" s="61"/>
      <c r="V291" s="61"/>
      <c r="W291" s="61"/>
      <c r="X291" s="61"/>
      <c r="Y291" s="61"/>
      <c r="Z291" s="61"/>
    </row>
    <row r="292" ht="15.75" customHeight="1">
      <c r="A292" s="61"/>
      <c r="B292" s="2"/>
      <c r="C292" s="3"/>
      <c r="D292" s="4"/>
      <c r="E292" s="5"/>
      <c r="F292" s="2"/>
      <c r="G292" s="2"/>
      <c r="H292" s="2"/>
      <c r="I292" s="6"/>
      <c r="J292" s="6"/>
      <c r="K292" s="2"/>
      <c r="L292" s="2"/>
      <c r="M292" s="61"/>
      <c r="N292" s="61"/>
      <c r="O292" s="61"/>
      <c r="P292" s="61"/>
      <c r="Q292" s="61"/>
      <c r="R292" s="61"/>
      <c r="S292" s="61"/>
      <c r="T292" s="61"/>
      <c r="U292" s="61"/>
      <c r="V292" s="61"/>
      <c r="W292" s="61"/>
      <c r="X292" s="61"/>
      <c r="Y292" s="61"/>
      <c r="Z292" s="61"/>
    </row>
    <row r="293" ht="15.75" customHeight="1">
      <c r="A293" s="61"/>
      <c r="B293" s="2"/>
      <c r="C293" s="3"/>
      <c r="D293" s="4"/>
      <c r="E293" s="5"/>
      <c r="F293" s="2"/>
      <c r="G293" s="2"/>
      <c r="H293" s="2"/>
      <c r="I293" s="6"/>
      <c r="J293" s="6"/>
      <c r="K293" s="2"/>
      <c r="L293" s="2"/>
      <c r="M293" s="61"/>
      <c r="N293" s="61"/>
      <c r="O293" s="61"/>
      <c r="P293" s="61"/>
      <c r="Q293" s="61"/>
      <c r="R293" s="61"/>
      <c r="S293" s="61"/>
      <c r="T293" s="61"/>
      <c r="U293" s="61"/>
      <c r="V293" s="61"/>
      <c r="W293" s="61"/>
      <c r="X293" s="61"/>
      <c r="Y293" s="61"/>
      <c r="Z293" s="61"/>
    </row>
    <row r="294" ht="15.75" customHeight="1">
      <c r="A294" s="61"/>
      <c r="B294" s="2"/>
      <c r="C294" s="3"/>
      <c r="D294" s="4"/>
      <c r="E294" s="5"/>
      <c r="F294" s="2"/>
      <c r="G294" s="2"/>
      <c r="H294" s="2"/>
      <c r="I294" s="6"/>
      <c r="J294" s="6"/>
      <c r="K294" s="2"/>
      <c r="L294" s="2"/>
      <c r="M294" s="61"/>
      <c r="N294" s="61"/>
      <c r="O294" s="61"/>
      <c r="P294" s="61"/>
      <c r="Q294" s="61"/>
      <c r="R294" s="61"/>
      <c r="S294" s="61"/>
      <c r="T294" s="61"/>
      <c r="U294" s="61"/>
      <c r="V294" s="61"/>
      <c r="W294" s="61"/>
      <c r="X294" s="61"/>
      <c r="Y294" s="61"/>
      <c r="Z294" s="61"/>
    </row>
    <row r="295" ht="15.75" customHeight="1">
      <c r="A295" s="61"/>
      <c r="B295" s="2"/>
      <c r="C295" s="3"/>
      <c r="D295" s="4"/>
      <c r="E295" s="5"/>
      <c r="F295" s="2"/>
      <c r="G295" s="2"/>
      <c r="H295" s="2"/>
      <c r="I295" s="6"/>
      <c r="J295" s="6"/>
      <c r="K295" s="2"/>
      <c r="L295" s="2"/>
      <c r="M295" s="61"/>
      <c r="N295" s="61"/>
      <c r="O295" s="61"/>
      <c r="P295" s="61"/>
      <c r="Q295" s="61"/>
      <c r="R295" s="61"/>
      <c r="S295" s="61"/>
      <c r="T295" s="61"/>
      <c r="U295" s="61"/>
      <c r="V295" s="61"/>
      <c r="W295" s="61"/>
      <c r="X295" s="61"/>
      <c r="Y295" s="61"/>
      <c r="Z295" s="61"/>
    </row>
    <row r="296" ht="15.75" customHeight="1">
      <c r="A296" s="61"/>
      <c r="B296" s="2"/>
      <c r="C296" s="3"/>
      <c r="D296" s="4"/>
      <c r="E296" s="5"/>
      <c r="F296" s="2"/>
      <c r="G296" s="2"/>
      <c r="H296" s="2"/>
      <c r="I296" s="6"/>
      <c r="J296" s="6"/>
      <c r="K296" s="2"/>
      <c r="L296" s="2"/>
      <c r="M296" s="61"/>
      <c r="N296" s="61"/>
      <c r="O296" s="61"/>
      <c r="P296" s="61"/>
      <c r="Q296" s="61"/>
      <c r="R296" s="61"/>
      <c r="S296" s="61"/>
      <c r="T296" s="61"/>
      <c r="U296" s="61"/>
      <c r="V296" s="61"/>
      <c r="W296" s="61"/>
      <c r="X296" s="61"/>
      <c r="Y296" s="61"/>
      <c r="Z296" s="61"/>
    </row>
    <row r="297" ht="15.75" customHeight="1">
      <c r="A297" s="61"/>
      <c r="B297" s="2"/>
      <c r="C297" s="3"/>
      <c r="D297" s="4"/>
      <c r="E297" s="5"/>
      <c r="F297" s="2"/>
      <c r="G297" s="2"/>
      <c r="H297" s="2"/>
      <c r="I297" s="6"/>
      <c r="J297" s="6"/>
      <c r="K297" s="2"/>
      <c r="L297" s="2"/>
      <c r="M297" s="61"/>
      <c r="N297" s="61"/>
      <c r="O297" s="61"/>
      <c r="P297" s="61"/>
      <c r="Q297" s="61"/>
      <c r="R297" s="61"/>
      <c r="S297" s="61"/>
      <c r="T297" s="61"/>
      <c r="U297" s="61"/>
      <c r="V297" s="61"/>
      <c r="W297" s="61"/>
      <c r="X297" s="61"/>
      <c r="Y297" s="61"/>
      <c r="Z297" s="61"/>
    </row>
    <row r="298" ht="15.75" customHeight="1">
      <c r="A298" s="61"/>
      <c r="B298" s="2"/>
      <c r="C298" s="3"/>
      <c r="D298" s="4"/>
      <c r="E298" s="5"/>
      <c r="F298" s="2"/>
      <c r="G298" s="2"/>
      <c r="H298" s="2"/>
      <c r="I298" s="6"/>
      <c r="J298" s="6"/>
      <c r="K298" s="2"/>
      <c r="L298" s="2"/>
      <c r="M298" s="61"/>
      <c r="N298" s="61"/>
      <c r="O298" s="61"/>
      <c r="P298" s="61"/>
      <c r="Q298" s="61"/>
      <c r="R298" s="61"/>
      <c r="S298" s="61"/>
      <c r="T298" s="61"/>
      <c r="U298" s="61"/>
      <c r="V298" s="61"/>
      <c r="W298" s="61"/>
      <c r="X298" s="61"/>
      <c r="Y298" s="61"/>
      <c r="Z298" s="61"/>
    </row>
    <row r="299" ht="15.75" customHeight="1">
      <c r="A299" s="61"/>
      <c r="B299" s="2"/>
      <c r="C299" s="3"/>
      <c r="D299" s="4"/>
      <c r="E299" s="5"/>
      <c r="F299" s="2"/>
      <c r="G299" s="2"/>
      <c r="H299" s="2"/>
      <c r="I299" s="6"/>
      <c r="J299" s="6"/>
      <c r="K299" s="2"/>
      <c r="L299" s="2"/>
      <c r="M299" s="61"/>
      <c r="N299" s="61"/>
      <c r="O299" s="61"/>
      <c r="P299" s="61"/>
      <c r="Q299" s="61"/>
      <c r="R299" s="61"/>
      <c r="S299" s="61"/>
      <c r="T299" s="61"/>
      <c r="U299" s="61"/>
      <c r="V299" s="61"/>
      <c r="W299" s="61"/>
      <c r="X299" s="61"/>
      <c r="Y299" s="61"/>
      <c r="Z299" s="61"/>
    </row>
    <row r="300" ht="15.75" customHeight="1">
      <c r="A300" s="61"/>
      <c r="B300" s="2"/>
      <c r="C300" s="3"/>
      <c r="D300" s="4"/>
      <c r="E300" s="5"/>
      <c r="F300" s="2"/>
      <c r="G300" s="2"/>
      <c r="H300" s="2"/>
      <c r="I300" s="6"/>
      <c r="J300" s="6"/>
      <c r="K300" s="2"/>
      <c r="L300" s="2"/>
      <c r="M300" s="61"/>
      <c r="N300" s="61"/>
      <c r="O300" s="61"/>
      <c r="P300" s="61"/>
      <c r="Q300" s="61"/>
      <c r="R300" s="61"/>
      <c r="S300" s="61"/>
      <c r="T300" s="61"/>
      <c r="U300" s="61"/>
      <c r="V300" s="61"/>
      <c r="W300" s="61"/>
      <c r="X300" s="61"/>
      <c r="Y300" s="61"/>
      <c r="Z300" s="61"/>
    </row>
    <row r="301" ht="15.75" customHeight="1">
      <c r="A301" s="61"/>
      <c r="B301" s="2"/>
      <c r="C301" s="3"/>
      <c r="D301" s="4"/>
      <c r="E301" s="5"/>
      <c r="F301" s="2"/>
      <c r="G301" s="2"/>
      <c r="H301" s="2"/>
      <c r="I301" s="6"/>
      <c r="J301" s="6"/>
      <c r="K301" s="2"/>
      <c r="L301" s="2"/>
      <c r="M301" s="61"/>
      <c r="N301" s="61"/>
      <c r="O301" s="61"/>
      <c r="P301" s="61"/>
      <c r="Q301" s="61"/>
      <c r="R301" s="61"/>
      <c r="S301" s="61"/>
      <c r="T301" s="61"/>
      <c r="U301" s="61"/>
      <c r="V301" s="61"/>
      <c r="W301" s="61"/>
      <c r="X301" s="61"/>
      <c r="Y301" s="61"/>
      <c r="Z301" s="61"/>
    </row>
    <row r="302" ht="15.75" customHeight="1">
      <c r="A302" s="61"/>
      <c r="B302" s="2"/>
      <c r="C302" s="3"/>
      <c r="D302" s="4"/>
      <c r="E302" s="5"/>
      <c r="F302" s="2"/>
      <c r="G302" s="2"/>
      <c r="H302" s="2"/>
      <c r="I302" s="6"/>
      <c r="J302" s="6"/>
      <c r="K302" s="2"/>
      <c r="L302" s="2"/>
      <c r="M302" s="61"/>
      <c r="N302" s="61"/>
      <c r="O302" s="61"/>
      <c r="P302" s="61"/>
      <c r="Q302" s="61"/>
      <c r="R302" s="61"/>
      <c r="S302" s="61"/>
      <c r="T302" s="61"/>
      <c r="U302" s="61"/>
      <c r="V302" s="61"/>
      <c r="W302" s="61"/>
      <c r="X302" s="61"/>
      <c r="Y302" s="61"/>
      <c r="Z302" s="61"/>
    </row>
    <row r="303" ht="15.75" customHeight="1">
      <c r="A303" s="61"/>
      <c r="B303" s="2"/>
      <c r="C303" s="3"/>
      <c r="D303" s="4"/>
      <c r="E303" s="5"/>
      <c r="F303" s="2"/>
      <c r="G303" s="2"/>
      <c r="H303" s="2"/>
      <c r="I303" s="6"/>
      <c r="J303" s="6"/>
      <c r="K303" s="2"/>
      <c r="L303" s="2"/>
      <c r="M303" s="61"/>
      <c r="N303" s="61"/>
      <c r="O303" s="61"/>
      <c r="P303" s="61"/>
      <c r="Q303" s="61"/>
      <c r="R303" s="61"/>
      <c r="S303" s="61"/>
      <c r="T303" s="61"/>
      <c r="U303" s="61"/>
      <c r="V303" s="61"/>
      <c r="W303" s="61"/>
      <c r="X303" s="61"/>
      <c r="Y303" s="61"/>
      <c r="Z303" s="61"/>
    </row>
    <row r="304" ht="15.75" customHeight="1">
      <c r="A304" s="61"/>
      <c r="B304" s="2"/>
      <c r="C304" s="3"/>
      <c r="D304" s="4"/>
      <c r="E304" s="5"/>
      <c r="F304" s="2"/>
      <c r="G304" s="2"/>
      <c r="H304" s="2"/>
      <c r="I304" s="6"/>
      <c r="J304" s="6"/>
      <c r="K304" s="2"/>
      <c r="L304" s="2"/>
      <c r="M304" s="61"/>
      <c r="N304" s="61"/>
      <c r="O304" s="61"/>
      <c r="P304" s="61"/>
      <c r="Q304" s="61"/>
      <c r="R304" s="61"/>
      <c r="S304" s="61"/>
      <c r="T304" s="61"/>
      <c r="U304" s="61"/>
      <c r="V304" s="61"/>
      <c r="W304" s="61"/>
      <c r="X304" s="61"/>
      <c r="Y304" s="61"/>
      <c r="Z304" s="61"/>
    </row>
    <row r="305" ht="15.75" customHeight="1">
      <c r="A305" s="61"/>
      <c r="B305" s="2"/>
      <c r="C305" s="3"/>
      <c r="D305" s="4"/>
      <c r="E305" s="5"/>
      <c r="F305" s="2"/>
      <c r="G305" s="2"/>
      <c r="H305" s="2"/>
      <c r="I305" s="6"/>
      <c r="J305" s="6"/>
      <c r="K305" s="2"/>
      <c r="L305" s="2"/>
      <c r="M305" s="61"/>
      <c r="N305" s="61"/>
      <c r="O305" s="61"/>
      <c r="P305" s="61"/>
      <c r="Q305" s="61"/>
      <c r="R305" s="61"/>
      <c r="S305" s="61"/>
      <c r="T305" s="61"/>
      <c r="U305" s="61"/>
      <c r="V305" s="61"/>
      <c r="W305" s="61"/>
      <c r="X305" s="61"/>
      <c r="Y305" s="61"/>
      <c r="Z305" s="61"/>
    </row>
    <row r="306" ht="15.75" customHeight="1">
      <c r="A306" s="61"/>
      <c r="B306" s="2"/>
      <c r="C306" s="3"/>
      <c r="D306" s="4"/>
      <c r="E306" s="5"/>
      <c r="F306" s="2"/>
      <c r="G306" s="2"/>
      <c r="H306" s="2"/>
      <c r="I306" s="6"/>
      <c r="J306" s="6"/>
      <c r="K306" s="2"/>
      <c r="L306" s="2"/>
      <c r="M306" s="61"/>
      <c r="N306" s="61"/>
      <c r="O306" s="61"/>
      <c r="P306" s="61"/>
      <c r="Q306" s="61"/>
      <c r="R306" s="61"/>
      <c r="S306" s="61"/>
      <c r="T306" s="61"/>
      <c r="U306" s="61"/>
      <c r="V306" s="61"/>
      <c r="W306" s="61"/>
      <c r="X306" s="61"/>
      <c r="Y306" s="61"/>
      <c r="Z306" s="61"/>
    </row>
    <row r="307" ht="15.75" customHeight="1">
      <c r="A307" s="61"/>
      <c r="B307" s="2"/>
      <c r="C307" s="3"/>
      <c r="D307" s="4"/>
      <c r="E307" s="5"/>
      <c r="F307" s="2"/>
      <c r="G307" s="2"/>
      <c r="H307" s="2"/>
      <c r="I307" s="6"/>
      <c r="J307" s="6"/>
      <c r="K307" s="2"/>
      <c r="L307" s="2"/>
      <c r="M307" s="61"/>
      <c r="N307" s="61"/>
      <c r="O307" s="61"/>
      <c r="P307" s="61"/>
      <c r="Q307" s="61"/>
      <c r="R307" s="61"/>
      <c r="S307" s="61"/>
      <c r="T307" s="61"/>
      <c r="U307" s="61"/>
      <c r="V307" s="61"/>
      <c r="W307" s="61"/>
      <c r="X307" s="61"/>
      <c r="Y307" s="61"/>
      <c r="Z307" s="61"/>
    </row>
    <row r="308" ht="15.75" customHeight="1">
      <c r="A308" s="61"/>
      <c r="B308" s="2"/>
      <c r="C308" s="3"/>
      <c r="D308" s="4"/>
      <c r="E308" s="5"/>
      <c r="F308" s="2"/>
      <c r="G308" s="2"/>
      <c r="H308" s="2"/>
      <c r="I308" s="6"/>
      <c r="J308" s="6"/>
      <c r="K308" s="2"/>
      <c r="L308" s="2"/>
      <c r="M308" s="61"/>
      <c r="N308" s="61"/>
      <c r="O308" s="61"/>
      <c r="P308" s="61"/>
      <c r="Q308" s="61"/>
      <c r="R308" s="61"/>
      <c r="S308" s="61"/>
      <c r="T308" s="61"/>
      <c r="U308" s="61"/>
      <c r="V308" s="61"/>
      <c r="W308" s="61"/>
      <c r="X308" s="61"/>
      <c r="Y308" s="61"/>
      <c r="Z308" s="61"/>
    </row>
    <row r="309" ht="15.75" customHeight="1">
      <c r="A309" s="61"/>
      <c r="B309" s="2"/>
      <c r="C309" s="3"/>
      <c r="D309" s="4"/>
      <c r="E309" s="5"/>
      <c r="F309" s="2"/>
      <c r="G309" s="2"/>
      <c r="H309" s="2"/>
      <c r="I309" s="6"/>
      <c r="J309" s="6"/>
      <c r="K309" s="2"/>
      <c r="L309" s="2"/>
      <c r="M309" s="61"/>
      <c r="N309" s="61"/>
      <c r="O309" s="61"/>
      <c r="P309" s="61"/>
      <c r="Q309" s="61"/>
      <c r="R309" s="61"/>
      <c r="S309" s="61"/>
      <c r="T309" s="61"/>
      <c r="U309" s="61"/>
      <c r="V309" s="61"/>
      <c r="W309" s="61"/>
      <c r="X309" s="61"/>
      <c r="Y309" s="61"/>
      <c r="Z309" s="61"/>
    </row>
    <row r="310" ht="15.75" customHeight="1">
      <c r="A310" s="61"/>
      <c r="B310" s="2"/>
      <c r="C310" s="3"/>
      <c r="D310" s="4"/>
      <c r="E310" s="5"/>
      <c r="F310" s="2"/>
      <c r="G310" s="2"/>
      <c r="H310" s="2"/>
      <c r="I310" s="6"/>
      <c r="J310" s="6"/>
      <c r="K310" s="2"/>
      <c r="L310" s="2"/>
      <c r="M310" s="61"/>
      <c r="N310" s="61"/>
      <c r="O310" s="61"/>
      <c r="P310" s="61"/>
      <c r="Q310" s="61"/>
      <c r="R310" s="61"/>
      <c r="S310" s="61"/>
      <c r="T310" s="61"/>
      <c r="U310" s="61"/>
      <c r="V310" s="61"/>
      <c r="W310" s="61"/>
      <c r="X310" s="61"/>
      <c r="Y310" s="61"/>
      <c r="Z310" s="61"/>
    </row>
    <row r="311" ht="15.75" customHeight="1">
      <c r="A311" s="61"/>
      <c r="B311" s="2"/>
      <c r="C311" s="3"/>
      <c r="D311" s="4"/>
      <c r="E311" s="5"/>
      <c r="F311" s="2"/>
      <c r="G311" s="2"/>
      <c r="H311" s="2"/>
      <c r="I311" s="6"/>
      <c r="J311" s="6"/>
      <c r="K311" s="2"/>
      <c r="L311" s="2"/>
      <c r="M311" s="61"/>
      <c r="N311" s="61"/>
      <c r="O311" s="61"/>
      <c r="P311" s="61"/>
      <c r="Q311" s="61"/>
      <c r="R311" s="61"/>
      <c r="S311" s="61"/>
      <c r="T311" s="61"/>
      <c r="U311" s="61"/>
      <c r="V311" s="61"/>
      <c r="W311" s="61"/>
      <c r="X311" s="61"/>
      <c r="Y311" s="61"/>
      <c r="Z311" s="61"/>
    </row>
    <row r="312" ht="15.75" customHeight="1">
      <c r="A312" s="61"/>
      <c r="B312" s="2"/>
      <c r="C312" s="3"/>
      <c r="D312" s="4"/>
      <c r="E312" s="5"/>
      <c r="F312" s="2"/>
      <c r="G312" s="2"/>
      <c r="H312" s="2"/>
      <c r="I312" s="6"/>
      <c r="J312" s="6"/>
      <c r="K312" s="2"/>
      <c r="L312" s="2"/>
      <c r="M312" s="61"/>
      <c r="N312" s="61"/>
      <c r="O312" s="61"/>
      <c r="P312" s="61"/>
      <c r="Q312" s="61"/>
      <c r="R312" s="61"/>
      <c r="S312" s="61"/>
      <c r="T312" s="61"/>
      <c r="U312" s="61"/>
      <c r="V312" s="61"/>
      <c r="W312" s="61"/>
      <c r="X312" s="61"/>
      <c r="Y312" s="61"/>
      <c r="Z312" s="61"/>
    </row>
    <row r="313" ht="15.75" customHeight="1">
      <c r="A313" s="61"/>
      <c r="B313" s="2"/>
      <c r="C313" s="3"/>
      <c r="D313" s="4"/>
      <c r="E313" s="5"/>
      <c r="F313" s="2"/>
      <c r="G313" s="2"/>
      <c r="H313" s="2"/>
      <c r="I313" s="6"/>
      <c r="J313" s="6"/>
      <c r="K313" s="2"/>
      <c r="L313" s="2"/>
      <c r="M313" s="61"/>
      <c r="N313" s="61"/>
      <c r="O313" s="61"/>
      <c r="P313" s="61"/>
      <c r="Q313" s="61"/>
      <c r="R313" s="61"/>
      <c r="S313" s="61"/>
      <c r="T313" s="61"/>
      <c r="U313" s="61"/>
      <c r="V313" s="61"/>
      <c r="W313" s="61"/>
      <c r="X313" s="61"/>
      <c r="Y313" s="61"/>
      <c r="Z313" s="61"/>
    </row>
    <row r="314" ht="15.75" customHeight="1">
      <c r="A314" s="61"/>
      <c r="B314" s="2"/>
      <c r="C314" s="3"/>
      <c r="D314" s="4"/>
      <c r="E314" s="5"/>
      <c r="F314" s="2"/>
      <c r="G314" s="2"/>
      <c r="H314" s="2"/>
      <c r="I314" s="6"/>
      <c r="J314" s="6"/>
      <c r="K314" s="2"/>
      <c r="L314" s="2"/>
      <c r="M314" s="61"/>
      <c r="N314" s="61"/>
      <c r="O314" s="61"/>
      <c r="P314" s="61"/>
      <c r="Q314" s="61"/>
      <c r="R314" s="61"/>
      <c r="S314" s="61"/>
      <c r="T314" s="61"/>
      <c r="U314" s="61"/>
      <c r="V314" s="61"/>
      <c r="W314" s="61"/>
      <c r="X314" s="61"/>
      <c r="Y314" s="61"/>
      <c r="Z314" s="61"/>
    </row>
    <row r="315" ht="15.75" customHeight="1">
      <c r="A315" s="61"/>
      <c r="B315" s="2"/>
      <c r="C315" s="3"/>
      <c r="D315" s="4"/>
      <c r="E315" s="5"/>
      <c r="F315" s="2"/>
      <c r="G315" s="2"/>
      <c r="H315" s="2"/>
      <c r="I315" s="6"/>
      <c r="J315" s="6"/>
      <c r="K315" s="2"/>
      <c r="L315" s="2"/>
      <c r="M315" s="61"/>
      <c r="N315" s="61"/>
      <c r="O315" s="61"/>
      <c r="P315" s="61"/>
      <c r="Q315" s="61"/>
      <c r="R315" s="61"/>
      <c r="S315" s="61"/>
      <c r="T315" s="61"/>
      <c r="U315" s="61"/>
      <c r="V315" s="61"/>
      <c r="W315" s="61"/>
      <c r="X315" s="61"/>
      <c r="Y315" s="61"/>
      <c r="Z315" s="61"/>
    </row>
    <row r="316" ht="15.75" customHeight="1">
      <c r="A316" s="61"/>
      <c r="B316" s="2"/>
      <c r="C316" s="3"/>
      <c r="D316" s="4"/>
      <c r="E316" s="5"/>
      <c r="F316" s="2"/>
      <c r="G316" s="2"/>
      <c r="H316" s="2"/>
      <c r="I316" s="6"/>
      <c r="J316" s="6"/>
      <c r="K316" s="2"/>
      <c r="L316" s="2"/>
      <c r="M316" s="61"/>
      <c r="N316" s="61"/>
      <c r="O316" s="61"/>
      <c r="P316" s="61"/>
      <c r="Q316" s="61"/>
      <c r="R316" s="61"/>
      <c r="S316" s="61"/>
      <c r="T316" s="61"/>
      <c r="U316" s="61"/>
      <c r="V316" s="61"/>
      <c r="W316" s="61"/>
      <c r="X316" s="61"/>
      <c r="Y316" s="61"/>
      <c r="Z316" s="61"/>
    </row>
    <row r="317" ht="15.75" customHeight="1">
      <c r="A317" s="61"/>
      <c r="B317" s="2"/>
      <c r="C317" s="3"/>
      <c r="D317" s="4"/>
      <c r="E317" s="5"/>
      <c r="F317" s="2"/>
      <c r="G317" s="2"/>
      <c r="H317" s="2"/>
      <c r="I317" s="6"/>
      <c r="J317" s="6"/>
      <c r="K317" s="2"/>
      <c r="L317" s="2"/>
      <c r="M317" s="61"/>
      <c r="N317" s="61"/>
      <c r="O317" s="61"/>
      <c r="P317" s="61"/>
      <c r="Q317" s="61"/>
      <c r="R317" s="61"/>
      <c r="S317" s="61"/>
      <c r="T317" s="61"/>
      <c r="U317" s="61"/>
      <c r="V317" s="61"/>
      <c r="W317" s="61"/>
      <c r="X317" s="61"/>
      <c r="Y317" s="61"/>
      <c r="Z317" s="61"/>
    </row>
    <row r="318" ht="15.75" customHeight="1">
      <c r="A318" s="61"/>
      <c r="B318" s="2"/>
      <c r="C318" s="3"/>
      <c r="D318" s="4"/>
      <c r="E318" s="5"/>
      <c r="F318" s="2"/>
      <c r="G318" s="2"/>
      <c r="H318" s="2"/>
      <c r="I318" s="6"/>
      <c r="J318" s="6"/>
      <c r="K318" s="2"/>
      <c r="L318" s="2"/>
      <c r="M318" s="61"/>
      <c r="N318" s="61"/>
      <c r="O318" s="61"/>
      <c r="P318" s="61"/>
      <c r="Q318" s="61"/>
      <c r="R318" s="61"/>
      <c r="S318" s="61"/>
      <c r="T318" s="61"/>
      <c r="U318" s="61"/>
      <c r="V318" s="61"/>
      <c r="W318" s="61"/>
      <c r="X318" s="61"/>
      <c r="Y318" s="61"/>
      <c r="Z318" s="61"/>
    </row>
    <row r="319" ht="15.75" customHeight="1">
      <c r="A319" s="61"/>
      <c r="B319" s="2"/>
      <c r="C319" s="3"/>
      <c r="D319" s="4"/>
      <c r="E319" s="5"/>
      <c r="F319" s="2"/>
      <c r="G319" s="2"/>
      <c r="H319" s="2"/>
      <c r="I319" s="6"/>
      <c r="J319" s="6"/>
      <c r="K319" s="2"/>
      <c r="L319" s="2"/>
      <c r="M319" s="61"/>
      <c r="N319" s="61"/>
      <c r="O319" s="61"/>
      <c r="P319" s="61"/>
      <c r="Q319" s="61"/>
      <c r="R319" s="61"/>
      <c r="S319" s="61"/>
      <c r="T319" s="61"/>
      <c r="U319" s="61"/>
      <c r="V319" s="61"/>
      <c r="W319" s="61"/>
      <c r="X319" s="61"/>
      <c r="Y319" s="61"/>
      <c r="Z319" s="61"/>
    </row>
    <row r="320" ht="15.75" customHeight="1">
      <c r="A320" s="61"/>
      <c r="B320" s="2"/>
      <c r="C320" s="3"/>
      <c r="D320" s="4"/>
      <c r="E320" s="5"/>
      <c r="F320" s="2"/>
      <c r="G320" s="2"/>
      <c r="H320" s="2"/>
      <c r="I320" s="6"/>
      <c r="J320" s="6"/>
      <c r="K320" s="2"/>
      <c r="L320" s="2"/>
      <c r="M320" s="61"/>
      <c r="N320" s="61"/>
      <c r="O320" s="61"/>
      <c r="P320" s="61"/>
      <c r="Q320" s="61"/>
      <c r="R320" s="61"/>
      <c r="S320" s="61"/>
      <c r="T320" s="61"/>
      <c r="U320" s="61"/>
      <c r="V320" s="61"/>
      <c r="W320" s="61"/>
      <c r="X320" s="61"/>
      <c r="Y320" s="61"/>
      <c r="Z320" s="61"/>
    </row>
    <row r="321" ht="15.75" customHeight="1">
      <c r="A321" s="61"/>
      <c r="B321" s="2"/>
      <c r="C321" s="3"/>
      <c r="D321" s="4"/>
      <c r="E321" s="5"/>
      <c r="F321" s="2"/>
      <c r="G321" s="2"/>
      <c r="H321" s="2"/>
      <c r="I321" s="6"/>
      <c r="J321" s="6"/>
      <c r="K321" s="2"/>
      <c r="L321" s="2"/>
      <c r="M321" s="61"/>
      <c r="N321" s="61"/>
      <c r="O321" s="61"/>
      <c r="P321" s="61"/>
      <c r="Q321" s="61"/>
      <c r="R321" s="61"/>
      <c r="S321" s="61"/>
      <c r="T321" s="61"/>
      <c r="U321" s="61"/>
      <c r="V321" s="61"/>
      <c r="W321" s="61"/>
      <c r="X321" s="61"/>
      <c r="Y321" s="61"/>
      <c r="Z321" s="61"/>
    </row>
    <row r="322" ht="15.75" customHeight="1">
      <c r="A322" s="61"/>
      <c r="B322" s="2"/>
      <c r="C322" s="3"/>
      <c r="D322" s="4"/>
      <c r="E322" s="5"/>
      <c r="F322" s="2"/>
      <c r="G322" s="2"/>
      <c r="H322" s="2"/>
      <c r="I322" s="6"/>
      <c r="J322" s="6"/>
      <c r="K322" s="2"/>
      <c r="L322" s="2"/>
      <c r="M322" s="61"/>
      <c r="N322" s="61"/>
      <c r="O322" s="61"/>
      <c r="P322" s="61"/>
      <c r="Q322" s="61"/>
      <c r="R322" s="61"/>
      <c r="S322" s="61"/>
      <c r="T322" s="61"/>
      <c r="U322" s="61"/>
      <c r="V322" s="61"/>
      <c r="W322" s="61"/>
      <c r="X322" s="61"/>
      <c r="Y322" s="61"/>
      <c r="Z322" s="61"/>
    </row>
    <row r="323" ht="15.75" customHeight="1">
      <c r="A323" s="61"/>
      <c r="B323" s="2"/>
      <c r="C323" s="3"/>
      <c r="D323" s="4"/>
      <c r="E323" s="5"/>
      <c r="F323" s="2"/>
      <c r="G323" s="2"/>
      <c r="H323" s="2"/>
      <c r="I323" s="6"/>
      <c r="J323" s="6"/>
      <c r="K323" s="2"/>
      <c r="L323" s="2"/>
      <c r="M323" s="61"/>
      <c r="N323" s="61"/>
      <c r="O323" s="61"/>
      <c r="P323" s="61"/>
      <c r="Q323" s="61"/>
      <c r="R323" s="61"/>
      <c r="S323" s="61"/>
      <c r="T323" s="61"/>
      <c r="U323" s="61"/>
      <c r="V323" s="61"/>
      <c r="W323" s="61"/>
      <c r="X323" s="61"/>
      <c r="Y323" s="61"/>
      <c r="Z323" s="61"/>
    </row>
    <row r="324" ht="15.75" customHeight="1">
      <c r="A324" s="61"/>
      <c r="B324" s="2"/>
      <c r="C324" s="3"/>
      <c r="D324" s="4"/>
      <c r="E324" s="5"/>
      <c r="F324" s="2"/>
      <c r="G324" s="2"/>
      <c r="H324" s="2"/>
      <c r="I324" s="6"/>
      <c r="J324" s="6"/>
      <c r="K324" s="2"/>
      <c r="L324" s="2"/>
      <c r="M324" s="61"/>
      <c r="N324" s="61"/>
      <c r="O324" s="61"/>
      <c r="P324" s="61"/>
      <c r="Q324" s="61"/>
      <c r="R324" s="61"/>
      <c r="S324" s="61"/>
      <c r="T324" s="61"/>
      <c r="U324" s="61"/>
      <c r="V324" s="61"/>
      <c r="W324" s="61"/>
      <c r="X324" s="61"/>
      <c r="Y324" s="61"/>
      <c r="Z324" s="61"/>
    </row>
    <row r="325" ht="15.75" customHeight="1">
      <c r="A325" s="61"/>
      <c r="B325" s="2"/>
      <c r="C325" s="3"/>
      <c r="D325" s="4"/>
      <c r="E325" s="5"/>
      <c r="F325" s="2"/>
      <c r="G325" s="2"/>
      <c r="H325" s="2"/>
      <c r="I325" s="6"/>
      <c r="J325" s="6"/>
      <c r="K325" s="2"/>
      <c r="L325" s="2"/>
      <c r="M325" s="61"/>
      <c r="N325" s="61"/>
      <c r="O325" s="61"/>
      <c r="P325" s="61"/>
      <c r="Q325" s="61"/>
      <c r="R325" s="61"/>
      <c r="S325" s="61"/>
      <c r="T325" s="61"/>
      <c r="U325" s="61"/>
      <c r="V325" s="61"/>
      <c r="W325" s="61"/>
      <c r="X325" s="61"/>
      <c r="Y325" s="61"/>
      <c r="Z325" s="61"/>
    </row>
    <row r="326" ht="15.75" customHeight="1">
      <c r="A326" s="61"/>
      <c r="B326" s="2"/>
      <c r="C326" s="3"/>
      <c r="D326" s="4"/>
      <c r="E326" s="5"/>
      <c r="F326" s="2"/>
      <c r="G326" s="2"/>
      <c r="H326" s="2"/>
      <c r="I326" s="6"/>
      <c r="J326" s="6"/>
      <c r="K326" s="2"/>
      <c r="L326" s="2"/>
      <c r="M326" s="61"/>
      <c r="N326" s="61"/>
      <c r="O326" s="61"/>
      <c r="P326" s="61"/>
      <c r="Q326" s="61"/>
      <c r="R326" s="61"/>
      <c r="S326" s="61"/>
      <c r="T326" s="61"/>
      <c r="U326" s="61"/>
      <c r="V326" s="61"/>
      <c r="W326" s="61"/>
      <c r="X326" s="61"/>
      <c r="Y326" s="61"/>
      <c r="Z326" s="61"/>
    </row>
    <row r="327" ht="15.75" customHeight="1">
      <c r="A327" s="61"/>
      <c r="B327" s="2"/>
      <c r="C327" s="3"/>
      <c r="D327" s="4"/>
      <c r="E327" s="5"/>
      <c r="F327" s="2"/>
      <c r="G327" s="2"/>
      <c r="H327" s="2"/>
      <c r="I327" s="6"/>
      <c r="J327" s="6"/>
      <c r="K327" s="2"/>
      <c r="L327" s="2"/>
      <c r="M327" s="61"/>
      <c r="N327" s="61"/>
      <c r="O327" s="61"/>
      <c r="P327" s="61"/>
      <c r="Q327" s="61"/>
      <c r="R327" s="61"/>
      <c r="S327" s="61"/>
      <c r="T327" s="61"/>
      <c r="U327" s="61"/>
      <c r="V327" s="61"/>
      <c r="W327" s="61"/>
      <c r="X327" s="61"/>
      <c r="Y327" s="61"/>
      <c r="Z327" s="61"/>
    </row>
    <row r="328" ht="15.75" customHeight="1">
      <c r="A328" s="61"/>
      <c r="B328" s="2"/>
      <c r="C328" s="3"/>
      <c r="D328" s="4"/>
      <c r="E328" s="5"/>
      <c r="F328" s="2"/>
      <c r="G328" s="2"/>
      <c r="H328" s="2"/>
      <c r="I328" s="6"/>
      <c r="J328" s="6"/>
      <c r="K328" s="2"/>
      <c r="L328" s="2"/>
      <c r="M328" s="61"/>
      <c r="N328" s="61"/>
      <c r="O328" s="61"/>
      <c r="P328" s="61"/>
      <c r="Q328" s="61"/>
      <c r="R328" s="61"/>
      <c r="S328" s="61"/>
      <c r="T328" s="61"/>
      <c r="U328" s="61"/>
      <c r="V328" s="61"/>
      <c r="W328" s="61"/>
      <c r="X328" s="61"/>
      <c r="Y328" s="61"/>
      <c r="Z328" s="61"/>
    </row>
    <row r="329" ht="15.75" customHeight="1">
      <c r="A329" s="61"/>
      <c r="B329" s="2"/>
      <c r="C329" s="3"/>
      <c r="D329" s="4"/>
      <c r="E329" s="5"/>
      <c r="F329" s="2"/>
      <c r="G329" s="2"/>
      <c r="H329" s="2"/>
      <c r="I329" s="6"/>
      <c r="J329" s="6"/>
      <c r="K329" s="2"/>
      <c r="L329" s="2"/>
      <c r="M329" s="61"/>
      <c r="N329" s="61"/>
      <c r="O329" s="61"/>
      <c r="P329" s="61"/>
      <c r="Q329" s="61"/>
      <c r="R329" s="61"/>
      <c r="S329" s="61"/>
      <c r="T329" s="61"/>
      <c r="U329" s="61"/>
      <c r="V329" s="61"/>
      <c r="W329" s="61"/>
      <c r="X329" s="61"/>
      <c r="Y329" s="61"/>
      <c r="Z329" s="61"/>
    </row>
    <row r="330" ht="15.75" customHeight="1">
      <c r="A330" s="61"/>
      <c r="B330" s="2"/>
      <c r="C330" s="3"/>
      <c r="D330" s="4"/>
      <c r="E330" s="5"/>
      <c r="F330" s="2"/>
      <c r="G330" s="2"/>
      <c r="H330" s="2"/>
      <c r="I330" s="6"/>
      <c r="J330" s="6"/>
      <c r="K330" s="2"/>
      <c r="L330" s="2"/>
      <c r="M330" s="61"/>
      <c r="N330" s="61"/>
      <c r="O330" s="61"/>
      <c r="P330" s="61"/>
      <c r="Q330" s="61"/>
      <c r="R330" s="61"/>
      <c r="S330" s="61"/>
      <c r="T330" s="61"/>
      <c r="U330" s="61"/>
      <c r="V330" s="61"/>
      <c r="W330" s="61"/>
      <c r="X330" s="61"/>
      <c r="Y330" s="61"/>
      <c r="Z330" s="61"/>
    </row>
    <row r="331" ht="15.75" customHeight="1">
      <c r="A331" s="61"/>
      <c r="B331" s="2"/>
      <c r="C331" s="3"/>
      <c r="D331" s="4"/>
      <c r="E331" s="5"/>
      <c r="F331" s="2"/>
      <c r="G331" s="2"/>
      <c r="H331" s="2"/>
      <c r="I331" s="6"/>
      <c r="J331" s="6"/>
      <c r="K331" s="2"/>
      <c r="L331" s="2"/>
      <c r="M331" s="61"/>
      <c r="N331" s="61"/>
      <c r="O331" s="61"/>
      <c r="P331" s="61"/>
      <c r="Q331" s="61"/>
      <c r="R331" s="61"/>
      <c r="S331" s="61"/>
      <c r="T331" s="61"/>
      <c r="U331" s="61"/>
      <c r="V331" s="61"/>
      <c r="W331" s="61"/>
      <c r="X331" s="61"/>
      <c r="Y331" s="61"/>
      <c r="Z331" s="61"/>
    </row>
    <row r="332" ht="15.75" customHeight="1">
      <c r="A332" s="61"/>
      <c r="B332" s="2"/>
      <c r="C332" s="3"/>
      <c r="D332" s="4"/>
      <c r="E332" s="5"/>
      <c r="F332" s="2"/>
      <c r="G332" s="2"/>
      <c r="H332" s="2"/>
      <c r="I332" s="6"/>
      <c r="J332" s="6"/>
      <c r="K332" s="2"/>
      <c r="L332" s="2"/>
      <c r="M332" s="61"/>
      <c r="N332" s="61"/>
      <c r="O332" s="61"/>
      <c r="P332" s="61"/>
      <c r="Q332" s="61"/>
      <c r="R332" s="61"/>
      <c r="S332" s="61"/>
      <c r="T332" s="61"/>
      <c r="U332" s="61"/>
      <c r="V332" s="61"/>
      <c r="W332" s="61"/>
      <c r="X332" s="61"/>
      <c r="Y332" s="61"/>
      <c r="Z332" s="61"/>
    </row>
    <row r="333" ht="15.75" customHeight="1">
      <c r="A333" s="61"/>
      <c r="B333" s="2"/>
      <c r="C333" s="3"/>
      <c r="D333" s="4"/>
      <c r="E333" s="5"/>
      <c r="F333" s="2"/>
      <c r="G333" s="2"/>
      <c r="H333" s="2"/>
      <c r="I333" s="6"/>
      <c r="J333" s="6"/>
      <c r="K333" s="2"/>
      <c r="L333" s="2"/>
      <c r="M333" s="61"/>
      <c r="N333" s="61"/>
      <c r="O333" s="61"/>
      <c r="P333" s="61"/>
      <c r="Q333" s="61"/>
      <c r="R333" s="61"/>
      <c r="S333" s="61"/>
      <c r="T333" s="61"/>
      <c r="U333" s="61"/>
      <c r="V333" s="61"/>
      <c r="W333" s="61"/>
      <c r="X333" s="61"/>
      <c r="Y333" s="61"/>
      <c r="Z333" s="61"/>
    </row>
    <row r="334" ht="15.75" customHeight="1">
      <c r="A334" s="61"/>
      <c r="B334" s="2"/>
      <c r="C334" s="3"/>
      <c r="D334" s="4"/>
      <c r="E334" s="5"/>
      <c r="F334" s="2"/>
      <c r="G334" s="2"/>
      <c r="H334" s="2"/>
      <c r="I334" s="6"/>
      <c r="J334" s="6"/>
      <c r="K334" s="2"/>
      <c r="L334" s="2"/>
      <c r="M334" s="61"/>
      <c r="N334" s="61"/>
      <c r="O334" s="61"/>
      <c r="P334" s="61"/>
      <c r="Q334" s="61"/>
      <c r="R334" s="61"/>
      <c r="S334" s="61"/>
      <c r="T334" s="61"/>
      <c r="U334" s="61"/>
      <c r="V334" s="61"/>
      <c r="W334" s="61"/>
      <c r="X334" s="61"/>
      <c r="Y334" s="61"/>
      <c r="Z334" s="61"/>
    </row>
    <row r="335" ht="15.75" customHeight="1">
      <c r="A335" s="61"/>
      <c r="B335" s="2"/>
      <c r="C335" s="3"/>
      <c r="D335" s="4"/>
      <c r="E335" s="5"/>
      <c r="F335" s="2"/>
      <c r="G335" s="2"/>
      <c r="H335" s="2"/>
      <c r="I335" s="6"/>
      <c r="J335" s="6"/>
      <c r="K335" s="2"/>
      <c r="L335" s="2"/>
      <c r="M335" s="61"/>
      <c r="N335" s="61"/>
      <c r="O335" s="61"/>
      <c r="P335" s="61"/>
      <c r="Q335" s="61"/>
      <c r="R335" s="61"/>
      <c r="S335" s="61"/>
      <c r="T335" s="61"/>
      <c r="U335" s="61"/>
      <c r="V335" s="61"/>
      <c r="W335" s="61"/>
      <c r="X335" s="61"/>
      <c r="Y335" s="61"/>
      <c r="Z335" s="61"/>
    </row>
    <row r="336" ht="15.75" customHeight="1">
      <c r="A336" s="61"/>
      <c r="B336" s="2"/>
      <c r="C336" s="3"/>
      <c r="D336" s="4"/>
      <c r="E336" s="5"/>
      <c r="F336" s="2"/>
      <c r="G336" s="2"/>
      <c r="H336" s="2"/>
      <c r="I336" s="6"/>
      <c r="J336" s="6"/>
      <c r="K336" s="2"/>
      <c r="L336" s="2"/>
      <c r="M336" s="61"/>
      <c r="N336" s="61"/>
      <c r="O336" s="61"/>
      <c r="P336" s="61"/>
      <c r="Q336" s="61"/>
      <c r="R336" s="61"/>
      <c r="S336" s="61"/>
      <c r="T336" s="61"/>
      <c r="U336" s="61"/>
      <c r="V336" s="61"/>
      <c r="W336" s="61"/>
      <c r="X336" s="61"/>
      <c r="Y336" s="61"/>
      <c r="Z336" s="61"/>
    </row>
    <row r="337" ht="15.75" customHeight="1">
      <c r="A337" s="61"/>
      <c r="B337" s="2"/>
      <c r="C337" s="3"/>
      <c r="D337" s="4"/>
      <c r="E337" s="5"/>
      <c r="F337" s="2"/>
      <c r="G337" s="2"/>
      <c r="H337" s="2"/>
      <c r="I337" s="6"/>
      <c r="J337" s="6"/>
      <c r="K337" s="2"/>
      <c r="L337" s="2"/>
      <c r="M337" s="61"/>
      <c r="N337" s="61"/>
      <c r="O337" s="61"/>
      <c r="P337" s="61"/>
      <c r="Q337" s="61"/>
      <c r="R337" s="61"/>
      <c r="S337" s="61"/>
      <c r="T337" s="61"/>
      <c r="U337" s="61"/>
      <c r="V337" s="61"/>
      <c r="W337" s="61"/>
      <c r="X337" s="61"/>
      <c r="Y337" s="61"/>
      <c r="Z337" s="61"/>
    </row>
    <row r="338" ht="15.75" customHeight="1">
      <c r="A338" s="61"/>
      <c r="B338" s="2"/>
      <c r="C338" s="3"/>
      <c r="D338" s="4"/>
      <c r="E338" s="5"/>
      <c r="F338" s="2"/>
      <c r="G338" s="2"/>
      <c r="H338" s="2"/>
      <c r="I338" s="6"/>
      <c r="J338" s="6"/>
      <c r="K338" s="2"/>
      <c r="L338" s="2"/>
      <c r="M338" s="61"/>
      <c r="N338" s="61"/>
      <c r="O338" s="61"/>
      <c r="P338" s="61"/>
      <c r="Q338" s="61"/>
      <c r="R338" s="61"/>
      <c r="S338" s="61"/>
      <c r="T338" s="61"/>
      <c r="U338" s="61"/>
      <c r="V338" s="61"/>
      <c r="W338" s="61"/>
      <c r="X338" s="61"/>
      <c r="Y338" s="61"/>
      <c r="Z338" s="61"/>
    </row>
    <row r="339" ht="15.75" customHeight="1">
      <c r="A339" s="61"/>
      <c r="B339" s="2"/>
      <c r="C339" s="3"/>
      <c r="D339" s="4"/>
      <c r="E339" s="5"/>
      <c r="F339" s="2"/>
      <c r="G339" s="2"/>
      <c r="H339" s="2"/>
      <c r="I339" s="6"/>
      <c r="J339" s="6"/>
      <c r="K339" s="2"/>
      <c r="L339" s="2"/>
      <c r="M339" s="61"/>
      <c r="N339" s="61"/>
      <c r="O339" s="61"/>
      <c r="P339" s="61"/>
      <c r="Q339" s="61"/>
      <c r="R339" s="61"/>
      <c r="S339" s="61"/>
      <c r="T339" s="61"/>
      <c r="U339" s="61"/>
      <c r="V339" s="61"/>
      <c r="W339" s="61"/>
      <c r="X339" s="61"/>
      <c r="Y339" s="61"/>
      <c r="Z339" s="61"/>
    </row>
    <row r="340" ht="15.75" customHeight="1">
      <c r="A340" s="61"/>
      <c r="B340" s="2"/>
      <c r="C340" s="3"/>
      <c r="D340" s="4"/>
      <c r="E340" s="5"/>
      <c r="F340" s="2"/>
      <c r="G340" s="2"/>
      <c r="H340" s="2"/>
      <c r="I340" s="6"/>
      <c r="J340" s="6"/>
      <c r="K340" s="2"/>
      <c r="L340" s="2"/>
      <c r="M340" s="61"/>
      <c r="N340" s="61"/>
      <c r="O340" s="61"/>
      <c r="P340" s="61"/>
      <c r="Q340" s="61"/>
      <c r="R340" s="61"/>
      <c r="S340" s="61"/>
      <c r="T340" s="61"/>
      <c r="U340" s="61"/>
      <c r="V340" s="61"/>
      <c r="W340" s="61"/>
      <c r="X340" s="61"/>
      <c r="Y340" s="61"/>
      <c r="Z340" s="61"/>
    </row>
    <row r="341" ht="15.75" customHeight="1">
      <c r="A341" s="61"/>
      <c r="B341" s="2"/>
      <c r="C341" s="3"/>
      <c r="D341" s="4"/>
      <c r="E341" s="5"/>
      <c r="F341" s="2"/>
      <c r="G341" s="2"/>
      <c r="H341" s="2"/>
      <c r="I341" s="6"/>
      <c r="J341" s="6"/>
      <c r="K341" s="2"/>
      <c r="L341" s="2"/>
      <c r="M341" s="61"/>
      <c r="N341" s="61"/>
      <c r="O341" s="61"/>
      <c r="P341" s="61"/>
      <c r="Q341" s="61"/>
      <c r="R341" s="61"/>
      <c r="S341" s="61"/>
      <c r="T341" s="61"/>
      <c r="U341" s="61"/>
      <c r="V341" s="61"/>
      <c r="W341" s="61"/>
      <c r="X341" s="61"/>
      <c r="Y341" s="61"/>
      <c r="Z341" s="61"/>
    </row>
    <row r="342" ht="15.75" customHeight="1">
      <c r="A342" s="61"/>
      <c r="B342" s="2"/>
      <c r="C342" s="3"/>
      <c r="D342" s="4"/>
      <c r="E342" s="5"/>
      <c r="F342" s="2"/>
      <c r="G342" s="2"/>
      <c r="H342" s="2"/>
      <c r="I342" s="6"/>
      <c r="J342" s="6"/>
      <c r="K342" s="2"/>
      <c r="L342" s="2"/>
      <c r="M342" s="61"/>
      <c r="N342" s="61"/>
      <c r="O342" s="61"/>
      <c r="P342" s="61"/>
      <c r="Q342" s="61"/>
      <c r="R342" s="61"/>
      <c r="S342" s="61"/>
      <c r="T342" s="61"/>
      <c r="U342" s="61"/>
      <c r="V342" s="61"/>
      <c r="W342" s="61"/>
      <c r="X342" s="61"/>
      <c r="Y342" s="61"/>
      <c r="Z342" s="61"/>
    </row>
    <row r="343" ht="15.75" customHeight="1">
      <c r="A343" s="61"/>
      <c r="B343" s="2"/>
      <c r="C343" s="3"/>
      <c r="D343" s="4"/>
      <c r="E343" s="5"/>
      <c r="F343" s="2"/>
      <c r="G343" s="2"/>
      <c r="H343" s="2"/>
      <c r="I343" s="6"/>
      <c r="J343" s="6"/>
      <c r="K343" s="2"/>
      <c r="L343" s="2"/>
      <c r="M343" s="61"/>
      <c r="N343" s="61"/>
      <c r="O343" s="61"/>
      <c r="P343" s="61"/>
      <c r="Q343" s="61"/>
      <c r="R343" s="61"/>
      <c r="S343" s="61"/>
      <c r="T343" s="61"/>
      <c r="U343" s="61"/>
      <c r="V343" s="61"/>
      <c r="W343" s="61"/>
      <c r="X343" s="61"/>
      <c r="Y343" s="61"/>
      <c r="Z343" s="61"/>
    </row>
    <row r="344" ht="15.75" customHeight="1">
      <c r="A344" s="61"/>
      <c r="B344" s="2"/>
      <c r="C344" s="3"/>
      <c r="D344" s="4"/>
      <c r="E344" s="5"/>
      <c r="F344" s="2"/>
      <c r="G344" s="2"/>
      <c r="H344" s="2"/>
      <c r="I344" s="6"/>
      <c r="J344" s="6"/>
      <c r="K344" s="2"/>
      <c r="L344" s="2"/>
      <c r="M344" s="61"/>
      <c r="N344" s="61"/>
      <c r="O344" s="61"/>
      <c r="P344" s="61"/>
      <c r="Q344" s="61"/>
      <c r="R344" s="61"/>
      <c r="S344" s="61"/>
      <c r="T344" s="61"/>
      <c r="U344" s="61"/>
      <c r="V344" s="61"/>
      <c r="W344" s="61"/>
      <c r="X344" s="61"/>
      <c r="Y344" s="61"/>
      <c r="Z344" s="61"/>
    </row>
    <row r="345" ht="15.75" customHeight="1">
      <c r="A345" s="61"/>
      <c r="B345" s="2"/>
      <c r="C345" s="3"/>
      <c r="D345" s="4"/>
      <c r="E345" s="5"/>
      <c r="F345" s="2"/>
      <c r="G345" s="2"/>
      <c r="H345" s="2"/>
      <c r="I345" s="6"/>
      <c r="J345" s="6"/>
      <c r="K345" s="2"/>
      <c r="L345" s="2"/>
      <c r="M345" s="61"/>
      <c r="N345" s="61"/>
      <c r="O345" s="61"/>
      <c r="P345" s="61"/>
      <c r="Q345" s="61"/>
      <c r="R345" s="61"/>
      <c r="S345" s="61"/>
      <c r="T345" s="61"/>
      <c r="U345" s="61"/>
      <c r="V345" s="61"/>
      <c r="W345" s="61"/>
      <c r="X345" s="61"/>
      <c r="Y345" s="61"/>
      <c r="Z345" s="61"/>
    </row>
    <row r="346" ht="15.75" customHeight="1">
      <c r="A346" s="61"/>
      <c r="B346" s="2"/>
      <c r="C346" s="3"/>
      <c r="D346" s="4"/>
      <c r="E346" s="5"/>
      <c r="F346" s="2"/>
      <c r="G346" s="2"/>
      <c r="H346" s="2"/>
      <c r="I346" s="6"/>
      <c r="J346" s="6"/>
      <c r="K346" s="2"/>
      <c r="L346" s="2"/>
      <c r="M346" s="61"/>
      <c r="N346" s="61"/>
      <c r="O346" s="61"/>
      <c r="P346" s="61"/>
      <c r="Q346" s="61"/>
      <c r="R346" s="61"/>
      <c r="S346" s="61"/>
      <c r="T346" s="61"/>
      <c r="U346" s="61"/>
      <c r="V346" s="61"/>
      <c r="W346" s="61"/>
      <c r="X346" s="61"/>
      <c r="Y346" s="61"/>
      <c r="Z346" s="61"/>
    </row>
    <row r="347" ht="15.75" customHeight="1">
      <c r="A347" s="61"/>
      <c r="B347" s="2"/>
      <c r="C347" s="3"/>
      <c r="D347" s="4"/>
      <c r="E347" s="5"/>
      <c r="F347" s="2"/>
      <c r="G347" s="2"/>
      <c r="H347" s="2"/>
      <c r="I347" s="6"/>
      <c r="J347" s="6"/>
      <c r="K347" s="2"/>
      <c r="L347" s="2"/>
      <c r="M347" s="61"/>
      <c r="N347" s="61"/>
      <c r="O347" s="61"/>
      <c r="P347" s="61"/>
      <c r="Q347" s="61"/>
      <c r="R347" s="61"/>
      <c r="S347" s="61"/>
      <c r="T347" s="61"/>
      <c r="U347" s="61"/>
      <c r="V347" s="61"/>
      <c r="W347" s="61"/>
      <c r="X347" s="61"/>
      <c r="Y347" s="61"/>
      <c r="Z347" s="61"/>
    </row>
    <row r="348" ht="15.75" customHeight="1">
      <c r="A348" s="61"/>
      <c r="B348" s="2"/>
      <c r="C348" s="3"/>
      <c r="D348" s="4"/>
      <c r="E348" s="5"/>
      <c r="F348" s="2"/>
      <c r="G348" s="2"/>
      <c r="H348" s="2"/>
      <c r="I348" s="6"/>
      <c r="J348" s="6"/>
      <c r="K348" s="2"/>
      <c r="L348" s="2"/>
      <c r="M348" s="61"/>
      <c r="N348" s="61"/>
      <c r="O348" s="61"/>
      <c r="P348" s="61"/>
      <c r="Q348" s="61"/>
      <c r="R348" s="61"/>
      <c r="S348" s="61"/>
      <c r="T348" s="61"/>
      <c r="U348" s="61"/>
      <c r="V348" s="61"/>
      <c r="W348" s="61"/>
      <c r="X348" s="61"/>
      <c r="Y348" s="61"/>
      <c r="Z348" s="61"/>
    </row>
    <row r="349" ht="15.75" customHeight="1">
      <c r="A349" s="61"/>
      <c r="B349" s="2"/>
      <c r="C349" s="3"/>
      <c r="D349" s="4"/>
      <c r="E349" s="5"/>
      <c r="F349" s="2"/>
      <c r="G349" s="2"/>
      <c r="H349" s="2"/>
      <c r="I349" s="6"/>
      <c r="J349" s="6"/>
      <c r="K349" s="2"/>
      <c r="L349" s="2"/>
      <c r="M349" s="61"/>
      <c r="N349" s="61"/>
      <c r="O349" s="61"/>
      <c r="P349" s="61"/>
      <c r="Q349" s="61"/>
      <c r="R349" s="61"/>
      <c r="S349" s="61"/>
      <c r="T349" s="61"/>
      <c r="U349" s="61"/>
      <c r="V349" s="61"/>
      <c r="W349" s="61"/>
      <c r="X349" s="61"/>
      <c r="Y349" s="61"/>
      <c r="Z349" s="61"/>
    </row>
    <row r="350" ht="15.75" customHeight="1">
      <c r="A350" s="61"/>
      <c r="B350" s="2"/>
      <c r="C350" s="3"/>
      <c r="D350" s="4"/>
      <c r="E350" s="5"/>
      <c r="F350" s="2"/>
      <c r="G350" s="2"/>
      <c r="H350" s="2"/>
      <c r="I350" s="6"/>
      <c r="J350" s="6"/>
      <c r="K350" s="2"/>
      <c r="L350" s="2"/>
      <c r="M350" s="61"/>
      <c r="N350" s="61"/>
      <c r="O350" s="61"/>
      <c r="P350" s="61"/>
      <c r="Q350" s="61"/>
      <c r="R350" s="61"/>
      <c r="S350" s="61"/>
      <c r="T350" s="61"/>
      <c r="U350" s="61"/>
      <c r="V350" s="61"/>
      <c r="W350" s="61"/>
      <c r="X350" s="61"/>
      <c r="Y350" s="61"/>
      <c r="Z350" s="61"/>
    </row>
    <row r="351" ht="15.75" customHeight="1">
      <c r="A351" s="61"/>
      <c r="B351" s="2"/>
      <c r="C351" s="3"/>
      <c r="D351" s="4"/>
      <c r="E351" s="5"/>
      <c r="F351" s="2"/>
      <c r="G351" s="2"/>
      <c r="H351" s="2"/>
      <c r="I351" s="6"/>
      <c r="J351" s="6"/>
      <c r="K351" s="2"/>
      <c r="L351" s="2"/>
      <c r="M351" s="61"/>
      <c r="N351" s="61"/>
      <c r="O351" s="61"/>
      <c r="P351" s="61"/>
      <c r="Q351" s="61"/>
      <c r="R351" s="61"/>
      <c r="S351" s="61"/>
      <c r="T351" s="61"/>
      <c r="U351" s="61"/>
      <c r="V351" s="61"/>
      <c r="W351" s="61"/>
      <c r="X351" s="61"/>
      <c r="Y351" s="61"/>
      <c r="Z351" s="61"/>
    </row>
    <row r="352" ht="15.75" customHeight="1">
      <c r="A352" s="61"/>
      <c r="B352" s="2"/>
      <c r="C352" s="3"/>
      <c r="D352" s="4"/>
      <c r="E352" s="5"/>
      <c r="F352" s="2"/>
      <c r="G352" s="2"/>
      <c r="H352" s="2"/>
      <c r="I352" s="6"/>
      <c r="J352" s="6"/>
      <c r="K352" s="2"/>
      <c r="L352" s="2"/>
      <c r="M352" s="61"/>
      <c r="N352" s="61"/>
      <c r="O352" s="61"/>
      <c r="P352" s="61"/>
      <c r="Q352" s="61"/>
      <c r="R352" s="61"/>
      <c r="S352" s="61"/>
      <c r="T352" s="61"/>
      <c r="U352" s="61"/>
      <c r="V352" s="61"/>
      <c r="W352" s="61"/>
      <c r="X352" s="61"/>
      <c r="Y352" s="61"/>
      <c r="Z352" s="61"/>
    </row>
    <row r="353" ht="15.75" customHeight="1">
      <c r="A353" s="61"/>
      <c r="B353" s="2"/>
      <c r="C353" s="3"/>
      <c r="D353" s="4"/>
      <c r="E353" s="5"/>
      <c r="F353" s="2"/>
      <c r="G353" s="2"/>
      <c r="H353" s="2"/>
      <c r="I353" s="6"/>
      <c r="J353" s="6"/>
      <c r="K353" s="2"/>
      <c r="L353" s="2"/>
      <c r="M353" s="61"/>
      <c r="N353" s="61"/>
      <c r="O353" s="61"/>
      <c r="P353" s="61"/>
      <c r="Q353" s="61"/>
      <c r="R353" s="61"/>
      <c r="S353" s="61"/>
      <c r="T353" s="61"/>
      <c r="U353" s="61"/>
      <c r="V353" s="61"/>
      <c r="W353" s="61"/>
      <c r="X353" s="61"/>
      <c r="Y353" s="61"/>
      <c r="Z353" s="61"/>
    </row>
    <row r="354" ht="15.75" customHeight="1">
      <c r="A354" s="61"/>
      <c r="B354" s="2"/>
      <c r="C354" s="3"/>
      <c r="D354" s="4"/>
      <c r="E354" s="5"/>
      <c r="F354" s="2"/>
      <c r="G354" s="2"/>
      <c r="H354" s="2"/>
      <c r="I354" s="6"/>
      <c r="J354" s="6"/>
      <c r="K354" s="2"/>
      <c r="L354" s="2"/>
      <c r="M354" s="61"/>
      <c r="N354" s="61"/>
      <c r="O354" s="61"/>
      <c r="P354" s="61"/>
      <c r="Q354" s="61"/>
      <c r="R354" s="61"/>
      <c r="S354" s="61"/>
      <c r="T354" s="61"/>
      <c r="U354" s="61"/>
      <c r="V354" s="61"/>
      <c r="W354" s="61"/>
      <c r="X354" s="61"/>
      <c r="Y354" s="61"/>
      <c r="Z354" s="61"/>
    </row>
    <row r="355" ht="15.75" customHeight="1">
      <c r="A355" s="61"/>
      <c r="B355" s="2"/>
      <c r="C355" s="3"/>
      <c r="D355" s="4"/>
      <c r="E355" s="5"/>
      <c r="F355" s="2"/>
      <c r="G355" s="2"/>
      <c r="H355" s="2"/>
      <c r="I355" s="6"/>
      <c r="J355" s="6"/>
      <c r="K355" s="2"/>
      <c r="L355" s="2"/>
      <c r="M355" s="61"/>
      <c r="N355" s="61"/>
      <c r="O355" s="61"/>
      <c r="P355" s="61"/>
      <c r="Q355" s="61"/>
      <c r="R355" s="61"/>
      <c r="S355" s="61"/>
      <c r="T355" s="61"/>
      <c r="U355" s="61"/>
      <c r="V355" s="61"/>
      <c r="W355" s="61"/>
      <c r="X355" s="61"/>
      <c r="Y355" s="61"/>
      <c r="Z355" s="61"/>
    </row>
    <row r="356" ht="15.75" customHeight="1">
      <c r="A356" s="61"/>
      <c r="B356" s="2"/>
      <c r="C356" s="3"/>
      <c r="D356" s="4"/>
      <c r="E356" s="5"/>
      <c r="F356" s="2"/>
      <c r="G356" s="2"/>
      <c r="H356" s="2"/>
      <c r="I356" s="6"/>
      <c r="J356" s="6"/>
      <c r="K356" s="2"/>
      <c r="L356" s="2"/>
      <c r="M356" s="61"/>
      <c r="N356" s="61"/>
      <c r="O356" s="61"/>
      <c r="P356" s="61"/>
      <c r="Q356" s="61"/>
      <c r="R356" s="61"/>
      <c r="S356" s="61"/>
      <c r="T356" s="61"/>
      <c r="U356" s="61"/>
      <c r="V356" s="61"/>
      <c r="W356" s="61"/>
      <c r="X356" s="61"/>
      <c r="Y356" s="61"/>
      <c r="Z356" s="61"/>
    </row>
    <row r="357" ht="15.75" customHeight="1">
      <c r="A357" s="61"/>
      <c r="B357" s="2"/>
      <c r="C357" s="3"/>
      <c r="D357" s="4"/>
      <c r="E357" s="5"/>
      <c r="F357" s="2"/>
      <c r="G357" s="2"/>
      <c r="H357" s="2"/>
      <c r="I357" s="6"/>
      <c r="J357" s="6"/>
      <c r="K357" s="2"/>
      <c r="L357" s="2"/>
      <c r="M357" s="61"/>
      <c r="N357" s="61"/>
      <c r="O357" s="61"/>
      <c r="P357" s="61"/>
      <c r="Q357" s="61"/>
      <c r="R357" s="61"/>
      <c r="S357" s="61"/>
      <c r="T357" s="61"/>
      <c r="U357" s="61"/>
      <c r="V357" s="61"/>
      <c r="W357" s="61"/>
      <c r="X357" s="61"/>
      <c r="Y357" s="61"/>
      <c r="Z357" s="61"/>
    </row>
    <row r="358" ht="15.75" customHeight="1">
      <c r="A358" s="61"/>
      <c r="B358" s="2"/>
      <c r="C358" s="3"/>
      <c r="D358" s="4"/>
      <c r="E358" s="5"/>
      <c r="F358" s="2"/>
      <c r="G358" s="2"/>
      <c r="H358" s="2"/>
      <c r="I358" s="6"/>
      <c r="J358" s="6"/>
      <c r="K358" s="2"/>
      <c r="L358" s="2"/>
      <c r="M358" s="61"/>
      <c r="N358" s="61"/>
      <c r="O358" s="61"/>
      <c r="P358" s="61"/>
      <c r="Q358" s="61"/>
      <c r="R358" s="61"/>
      <c r="S358" s="61"/>
      <c r="T358" s="61"/>
      <c r="U358" s="61"/>
      <c r="V358" s="61"/>
      <c r="W358" s="61"/>
      <c r="X358" s="61"/>
      <c r="Y358" s="61"/>
      <c r="Z358" s="61"/>
    </row>
    <row r="359" ht="15.75" customHeight="1">
      <c r="A359" s="61"/>
      <c r="B359" s="2"/>
      <c r="C359" s="3"/>
      <c r="D359" s="4"/>
      <c r="E359" s="5"/>
      <c r="F359" s="2"/>
      <c r="G359" s="2"/>
      <c r="H359" s="2"/>
      <c r="I359" s="6"/>
      <c r="J359" s="6"/>
      <c r="K359" s="2"/>
      <c r="L359" s="2"/>
      <c r="M359" s="61"/>
      <c r="N359" s="61"/>
      <c r="O359" s="61"/>
      <c r="P359" s="61"/>
      <c r="Q359" s="61"/>
      <c r="R359" s="61"/>
      <c r="S359" s="61"/>
      <c r="T359" s="61"/>
      <c r="U359" s="61"/>
      <c r="V359" s="61"/>
      <c r="W359" s="61"/>
      <c r="X359" s="61"/>
      <c r="Y359" s="61"/>
      <c r="Z359" s="61"/>
    </row>
    <row r="360" ht="15.75" customHeight="1">
      <c r="A360" s="61"/>
      <c r="B360" s="2"/>
      <c r="C360" s="3"/>
      <c r="D360" s="4"/>
      <c r="E360" s="5"/>
      <c r="F360" s="2"/>
      <c r="G360" s="2"/>
      <c r="H360" s="2"/>
      <c r="I360" s="6"/>
      <c r="J360" s="6"/>
      <c r="K360" s="2"/>
      <c r="L360" s="2"/>
      <c r="M360" s="61"/>
      <c r="N360" s="61"/>
      <c r="O360" s="61"/>
      <c r="P360" s="61"/>
      <c r="Q360" s="61"/>
      <c r="R360" s="61"/>
      <c r="S360" s="61"/>
      <c r="T360" s="61"/>
      <c r="U360" s="61"/>
      <c r="V360" s="61"/>
      <c r="W360" s="61"/>
      <c r="X360" s="61"/>
      <c r="Y360" s="61"/>
      <c r="Z360" s="61"/>
    </row>
    <row r="361" ht="15.75" customHeight="1">
      <c r="A361" s="61"/>
      <c r="B361" s="2"/>
      <c r="C361" s="3"/>
      <c r="D361" s="4"/>
      <c r="E361" s="5"/>
      <c r="F361" s="2"/>
      <c r="G361" s="2"/>
      <c r="H361" s="2"/>
      <c r="I361" s="6"/>
      <c r="J361" s="6"/>
      <c r="K361" s="2"/>
      <c r="L361" s="2"/>
      <c r="M361" s="61"/>
      <c r="N361" s="61"/>
      <c r="O361" s="61"/>
      <c r="P361" s="61"/>
      <c r="Q361" s="61"/>
      <c r="R361" s="61"/>
      <c r="S361" s="61"/>
      <c r="T361" s="61"/>
      <c r="U361" s="61"/>
      <c r="V361" s="61"/>
      <c r="W361" s="61"/>
      <c r="X361" s="61"/>
      <c r="Y361" s="61"/>
      <c r="Z361" s="61"/>
    </row>
    <row r="362" ht="15.75" customHeight="1">
      <c r="A362" s="61"/>
      <c r="B362" s="2"/>
      <c r="C362" s="3"/>
      <c r="D362" s="4"/>
      <c r="E362" s="5"/>
      <c r="F362" s="2"/>
      <c r="G362" s="2"/>
      <c r="H362" s="2"/>
      <c r="I362" s="6"/>
      <c r="J362" s="6"/>
      <c r="K362" s="2"/>
      <c r="L362" s="2"/>
      <c r="M362" s="61"/>
      <c r="N362" s="61"/>
      <c r="O362" s="61"/>
      <c r="P362" s="61"/>
      <c r="Q362" s="61"/>
      <c r="R362" s="61"/>
      <c r="S362" s="61"/>
      <c r="T362" s="61"/>
      <c r="U362" s="61"/>
      <c r="V362" s="61"/>
      <c r="W362" s="61"/>
      <c r="X362" s="61"/>
      <c r="Y362" s="61"/>
      <c r="Z362" s="61"/>
    </row>
    <row r="363" ht="15.75" customHeight="1">
      <c r="A363" s="61"/>
      <c r="B363" s="2"/>
      <c r="C363" s="3"/>
      <c r="D363" s="4"/>
      <c r="E363" s="5"/>
      <c r="F363" s="2"/>
      <c r="G363" s="2"/>
      <c r="H363" s="2"/>
      <c r="I363" s="6"/>
      <c r="J363" s="6"/>
      <c r="K363" s="2"/>
      <c r="L363" s="2"/>
      <c r="M363" s="61"/>
      <c r="N363" s="61"/>
      <c r="O363" s="61"/>
      <c r="P363" s="61"/>
      <c r="Q363" s="61"/>
      <c r="R363" s="61"/>
      <c r="S363" s="61"/>
      <c r="T363" s="61"/>
      <c r="U363" s="61"/>
      <c r="V363" s="61"/>
      <c r="W363" s="61"/>
      <c r="X363" s="61"/>
      <c r="Y363" s="61"/>
      <c r="Z363" s="61"/>
    </row>
    <row r="364" ht="15.75" customHeight="1">
      <c r="A364" s="61"/>
      <c r="B364" s="2"/>
      <c r="C364" s="3"/>
      <c r="D364" s="4"/>
      <c r="E364" s="5"/>
      <c r="F364" s="2"/>
      <c r="G364" s="2"/>
      <c r="H364" s="2"/>
      <c r="I364" s="6"/>
      <c r="J364" s="6"/>
      <c r="K364" s="2"/>
      <c r="L364" s="2"/>
      <c r="M364" s="61"/>
      <c r="N364" s="61"/>
      <c r="O364" s="61"/>
      <c r="P364" s="61"/>
      <c r="Q364" s="61"/>
      <c r="R364" s="61"/>
      <c r="S364" s="61"/>
      <c r="T364" s="61"/>
      <c r="U364" s="61"/>
      <c r="V364" s="61"/>
      <c r="W364" s="61"/>
      <c r="X364" s="61"/>
      <c r="Y364" s="61"/>
      <c r="Z364" s="61"/>
    </row>
    <row r="365" ht="15.75" customHeight="1">
      <c r="A365" s="61"/>
      <c r="B365" s="2"/>
      <c r="C365" s="3"/>
      <c r="D365" s="4"/>
      <c r="E365" s="5"/>
      <c r="F365" s="2"/>
      <c r="G365" s="2"/>
      <c r="H365" s="2"/>
      <c r="I365" s="6"/>
      <c r="J365" s="6"/>
      <c r="K365" s="2"/>
      <c r="L365" s="2"/>
      <c r="M365" s="61"/>
      <c r="N365" s="61"/>
      <c r="O365" s="61"/>
      <c r="P365" s="61"/>
      <c r="Q365" s="61"/>
      <c r="R365" s="61"/>
      <c r="S365" s="61"/>
      <c r="T365" s="61"/>
      <c r="U365" s="61"/>
      <c r="V365" s="61"/>
      <c r="W365" s="61"/>
      <c r="X365" s="61"/>
      <c r="Y365" s="61"/>
      <c r="Z365" s="61"/>
    </row>
    <row r="366" ht="15.75" customHeight="1">
      <c r="A366" s="61"/>
      <c r="B366" s="2"/>
      <c r="C366" s="3"/>
      <c r="D366" s="4"/>
      <c r="E366" s="5"/>
      <c r="F366" s="2"/>
      <c r="G366" s="2"/>
      <c r="H366" s="2"/>
      <c r="I366" s="6"/>
      <c r="J366" s="6"/>
      <c r="K366" s="2"/>
      <c r="L366" s="2"/>
      <c r="M366" s="61"/>
      <c r="N366" s="61"/>
      <c r="O366" s="61"/>
      <c r="P366" s="61"/>
      <c r="Q366" s="61"/>
      <c r="R366" s="61"/>
      <c r="S366" s="61"/>
      <c r="T366" s="61"/>
      <c r="U366" s="61"/>
      <c r="V366" s="61"/>
      <c r="W366" s="61"/>
      <c r="X366" s="61"/>
      <c r="Y366" s="61"/>
      <c r="Z366" s="61"/>
    </row>
    <row r="367" ht="15.75" customHeight="1">
      <c r="A367" s="61"/>
      <c r="B367" s="2"/>
      <c r="C367" s="3"/>
      <c r="D367" s="4"/>
      <c r="E367" s="5"/>
      <c r="F367" s="2"/>
      <c r="G367" s="2"/>
      <c r="H367" s="2"/>
      <c r="I367" s="6"/>
      <c r="J367" s="6"/>
      <c r="K367" s="2"/>
      <c r="L367" s="2"/>
      <c r="M367" s="61"/>
      <c r="N367" s="61"/>
      <c r="O367" s="61"/>
      <c r="P367" s="61"/>
      <c r="Q367" s="61"/>
      <c r="R367" s="61"/>
      <c r="S367" s="61"/>
      <c r="T367" s="61"/>
      <c r="U367" s="61"/>
      <c r="V367" s="61"/>
      <c r="W367" s="61"/>
      <c r="X367" s="61"/>
      <c r="Y367" s="61"/>
      <c r="Z367" s="61"/>
    </row>
    <row r="368" ht="15.75" customHeight="1">
      <c r="A368" s="61"/>
      <c r="B368" s="2"/>
      <c r="C368" s="3"/>
      <c r="D368" s="4"/>
      <c r="E368" s="5"/>
      <c r="F368" s="2"/>
      <c r="G368" s="2"/>
      <c r="H368" s="2"/>
      <c r="I368" s="6"/>
      <c r="J368" s="6"/>
      <c r="K368" s="2"/>
      <c r="L368" s="2"/>
      <c r="M368" s="61"/>
      <c r="N368" s="61"/>
      <c r="O368" s="61"/>
      <c r="P368" s="61"/>
      <c r="Q368" s="61"/>
      <c r="R368" s="61"/>
      <c r="S368" s="61"/>
      <c r="T368" s="61"/>
      <c r="U368" s="61"/>
      <c r="V368" s="61"/>
      <c r="W368" s="61"/>
      <c r="X368" s="61"/>
      <c r="Y368" s="61"/>
      <c r="Z368" s="61"/>
    </row>
    <row r="369" ht="15.75" customHeight="1">
      <c r="A369" s="61"/>
      <c r="B369" s="2"/>
      <c r="C369" s="3"/>
      <c r="D369" s="4"/>
      <c r="E369" s="5"/>
      <c r="F369" s="2"/>
      <c r="G369" s="2"/>
      <c r="H369" s="2"/>
      <c r="I369" s="6"/>
      <c r="J369" s="6"/>
      <c r="K369" s="2"/>
      <c r="L369" s="2"/>
      <c r="M369" s="61"/>
      <c r="N369" s="61"/>
      <c r="O369" s="61"/>
      <c r="P369" s="61"/>
      <c r="Q369" s="61"/>
      <c r="R369" s="61"/>
      <c r="S369" s="61"/>
      <c r="T369" s="61"/>
      <c r="U369" s="61"/>
      <c r="V369" s="61"/>
      <c r="W369" s="61"/>
      <c r="X369" s="61"/>
      <c r="Y369" s="61"/>
      <c r="Z369" s="61"/>
    </row>
    <row r="370" ht="15.75" customHeight="1">
      <c r="A370" s="61"/>
      <c r="B370" s="2"/>
      <c r="C370" s="3"/>
      <c r="D370" s="4"/>
      <c r="E370" s="5"/>
      <c r="F370" s="2"/>
      <c r="G370" s="2"/>
      <c r="H370" s="2"/>
      <c r="I370" s="6"/>
      <c r="J370" s="6"/>
      <c r="K370" s="2"/>
      <c r="L370" s="2"/>
      <c r="M370" s="61"/>
      <c r="N370" s="61"/>
      <c r="O370" s="61"/>
      <c r="P370" s="61"/>
      <c r="Q370" s="61"/>
      <c r="R370" s="61"/>
      <c r="S370" s="61"/>
      <c r="T370" s="61"/>
      <c r="U370" s="61"/>
      <c r="V370" s="61"/>
      <c r="W370" s="61"/>
      <c r="X370" s="61"/>
      <c r="Y370" s="61"/>
      <c r="Z370" s="61"/>
    </row>
    <row r="371" ht="15.75" customHeight="1">
      <c r="A371" s="61"/>
      <c r="B371" s="2"/>
      <c r="C371" s="3"/>
      <c r="D371" s="4"/>
      <c r="E371" s="5"/>
      <c r="F371" s="2"/>
      <c r="G371" s="2"/>
      <c r="H371" s="2"/>
      <c r="I371" s="6"/>
      <c r="J371" s="6"/>
      <c r="K371" s="2"/>
      <c r="L371" s="2"/>
      <c r="M371" s="61"/>
      <c r="N371" s="61"/>
      <c r="O371" s="61"/>
      <c r="P371" s="61"/>
      <c r="Q371" s="61"/>
      <c r="R371" s="61"/>
      <c r="S371" s="61"/>
      <c r="T371" s="61"/>
      <c r="U371" s="61"/>
      <c r="V371" s="61"/>
      <c r="W371" s="61"/>
      <c r="X371" s="61"/>
      <c r="Y371" s="61"/>
      <c r="Z371" s="61"/>
    </row>
    <row r="372" ht="15.75" customHeight="1">
      <c r="A372" s="61"/>
      <c r="B372" s="2"/>
      <c r="C372" s="3"/>
      <c r="D372" s="4"/>
      <c r="E372" s="5"/>
      <c r="F372" s="2"/>
      <c r="G372" s="2"/>
      <c r="H372" s="2"/>
      <c r="I372" s="6"/>
      <c r="J372" s="6"/>
      <c r="K372" s="2"/>
      <c r="L372" s="2"/>
      <c r="M372" s="61"/>
      <c r="N372" s="61"/>
      <c r="O372" s="61"/>
      <c r="P372" s="61"/>
      <c r="Q372" s="61"/>
      <c r="R372" s="61"/>
      <c r="S372" s="61"/>
      <c r="T372" s="61"/>
      <c r="U372" s="61"/>
      <c r="V372" s="61"/>
      <c r="W372" s="61"/>
      <c r="X372" s="61"/>
      <c r="Y372" s="61"/>
      <c r="Z372" s="61"/>
    </row>
    <row r="373" ht="15.75" customHeight="1">
      <c r="A373" s="61"/>
      <c r="B373" s="2"/>
      <c r="C373" s="3"/>
      <c r="D373" s="4"/>
      <c r="E373" s="5"/>
      <c r="F373" s="2"/>
      <c r="G373" s="2"/>
      <c r="H373" s="2"/>
      <c r="I373" s="6"/>
      <c r="J373" s="6"/>
      <c r="K373" s="2"/>
      <c r="L373" s="2"/>
      <c r="M373" s="61"/>
      <c r="N373" s="61"/>
      <c r="O373" s="61"/>
      <c r="P373" s="61"/>
      <c r="Q373" s="61"/>
      <c r="R373" s="61"/>
      <c r="S373" s="61"/>
      <c r="T373" s="61"/>
      <c r="U373" s="61"/>
      <c r="V373" s="61"/>
      <c r="W373" s="61"/>
      <c r="X373" s="61"/>
      <c r="Y373" s="61"/>
      <c r="Z373" s="61"/>
    </row>
    <row r="374" ht="15.75" customHeight="1">
      <c r="A374" s="61"/>
      <c r="B374" s="2"/>
      <c r="C374" s="3"/>
      <c r="D374" s="4"/>
      <c r="E374" s="5"/>
      <c r="F374" s="2"/>
      <c r="G374" s="2"/>
      <c r="H374" s="2"/>
      <c r="I374" s="6"/>
      <c r="J374" s="6"/>
      <c r="K374" s="2"/>
      <c r="L374" s="2"/>
      <c r="M374" s="61"/>
      <c r="N374" s="61"/>
      <c r="O374" s="61"/>
      <c r="P374" s="61"/>
      <c r="Q374" s="61"/>
      <c r="R374" s="61"/>
      <c r="S374" s="61"/>
      <c r="T374" s="61"/>
      <c r="U374" s="61"/>
      <c r="V374" s="61"/>
      <c r="W374" s="61"/>
      <c r="X374" s="61"/>
      <c r="Y374" s="61"/>
      <c r="Z374" s="61"/>
    </row>
    <row r="375" ht="15.75" customHeight="1">
      <c r="A375" s="61"/>
      <c r="B375" s="2"/>
      <c r="C375" s="3"/>
      <c r="D375" s="4"/>
      <c r="E375" s="5"/>
      <c r="F375" s="2"/>
      <c r="G375" s="2"/>
      <c r="H375" s="2"/>
      <c r="I375" s="6"/>
      <c r="J375" s="6"/>
      <c r="K375" s="2"/>
      <c r="L375" s="2"/>
      <c r="M375" s="61"/>
      <c r="N375" s="61"/>
      <c r="O375" s="61"/>
      <c r="P375" s="61"/>
      <c r="Q375" s="61"/>
      <c r="R375" s="61"/>
      <c r="S375" s="61"/>
      <c r="T375" s="61"/>
      <c r="U375" s="61"/>
      <c r="V375" s="61"/>
      <c r="W375" s="61"/>
      <c r="X375" s="61"/>
      <c r="Y375" s="61"/>
      <c r="Z375" s="61"/>
    </row>
    <row r="376" ht="15.75" customHeight="1">
      <c r="A376" s="61"/>
      <c r="B376" s="2"/>
      <c r="C376" s="3"/>
      <c r="D376" s="4"/>
      <c r="E376" s="5"/>
      <c r="F376" s="2"/>
      <c r="G376" s="2"/>
      <c r="H376" s="2"/>
      <c r="I376" s="6"/>
      <c r="J376" s="6"/>
      <c r="K376" s="2"/>
      <c r="L376" s="2"/>
      <c r="M376" s="61"/>
      <c r="N376" s="61"/>
      <c r="O376" s="61"/>
      <c r="P376" s="61"/>
      <c r="Q376" s="61"/>
      <c r="R376" s="61"/>
      <c r="S376" s="61"/>
      <c r="T376" s="61"/>
      <c r="U376" s="61"/>
      <c r="V376" s="61"/>
      <c r="W376" s="61"/>
      <c r="X376" s="61"/>
      <c r="Y376" s="61"/>
      <c r="Z376" s="61"/>
    </row>
    <row r="377" ht="15.75" customHeight="1">
      <c r="A377" s="61"/>
      <c r="B377" s="2"/>
      <c r="C377" s="3"/>
      <c r="D377" s="4"/>
      <c r="E377" s="5"/>
      <c r="F377" s="2"/>
      <c r="G377" s="2"/>
      <c r="H377" s="2"/>
      <c r="I377" s="6"/>
      <c r="J377" s="6"/>
      <c r="K377" s="2"/>
      <c r="L377" s="2"/>
      <c r="M377" s="61"/>
      <c r="N377" s="61"/>
      <c r="O377" s="61"/>
      <c r="P377" s="61"/>
      <c r="Q377" s="61"/>
      <c r="R377" s="61"/>
      <c r="S377" s="61"/>
      <c r="T377" s="61"/>
      <c r="U377" s="61"/>
      <c r="V377" s="61"/>
      <c r="W377" s="61"/>
      <c r="X377" s="61"/>
      <c r="Y377" s="61"/>
      <c r="Z377" s="61"/>
    </row>
    <row r="378" ht="15.75" customHeight="1">
      <c r="A378" s="61"/>
      <c r="B378" s="2"/>
      <c r="C378" s="3"/>
      <c r="D378" s="4"/>
      <c r="E378" s="5"/>
      <c r="F378" s="2"/>
      <c r="G378" s="2"/>
      <c r="H378" s="2"/>
      <c r="I378" s="6"/>
      <c r="J378" s="6"/>
      <c r="K378" s="2"/>
      <c r="L378" s="2"/>
      <c r="M378" s="61"/>
      <c r="N378" s="61"/>
      <c r="O378" s="61"/>
      <c r="P378" s="61"/>
      <c r="Q378" s="61"/>
      <c r="R378" s="61"/>
      <c r="S378" s="61"/>
      <c r="T378" s="61"/>
      <c r="U378" s="61"/>
      <c r="V378" s="61"/>
      <c r="W378" s="61"/>
      <c r="X378" s="61"/>
      <c r="Y378" s="61"/>
      <c r="Z378" s="61"/>
    </row>
    <row r="379" ht="15.75" customHeight="1">
      <c r="A379" s="61"/>
      <c r="B379" s="2"/>
      <c r="C379" s="3"/>
      <c r="D379" s="4"/>
      <c r="E379" s="5"/>
      <c r="F379" s="2"/>
      <c r="G379" s="2"/>
      <c r="H379" s="2"/>
      <c r="I379" s="6"/>
      <c r="J379" s="6"/>
      <c r="K379" s="2"/>
      <c r="L379" s="2"/>
      <c r="M379" s="61"/>
      <c r="N379" s="61"/>
      <c r="O379" s="61"/>
      <c r="P379" s="61"/>
      <c r="Q379" s="61"/>
      <c r="R379" s="61"/>
      <c r="S379" s="61"/>
      <c r="T379" s="61"/>
      <c r="U379" s="61"/>
      <c r="V379" s="61"/>
      <c r="W379" s="61"/>
      <c r="X379" s="61"/>
      <c r="Y379" s="61"/>
      <c r="Z379" s="61"/>
    </row>
    <row r="380" ht="15.75" customHeight="1">
      <c r="A380" s="61"/>
      <c r="B380" s="2"/>
      <c r="C380" s="3"/>
      <c r="D380" s="4"/>
      <c r="E380" s="5"/>
      <c r="F380" s="2"/>
      <c r="G380" s="2"/>
      <c r="H380" s="2"/>
      <c r="I380" s="6"/>
      <c r="J380" s="6"/>
      <c r="K380" s="2"/>
      <c r="L380" s="2"/>
      <c r="M380" s="61"/>
      <c r="N380" s="61"/>
      <c r="O380" s="61"/>
      <c r="P380" s="61"/>
      <c r="Q380" s="61"/>
      <c r="R380" s="61"/>
      <c r="S380" s="61"/>
      <c r="T380" s="61"/>
      <c r="U380" s="61"/>
      <c r="V380" s="61"/>
      <c r="W380" s="61"/>
      <c r="X380" s="61"/>
      <c r="Y380" s="61"/>
      <c r="Z380" s="61"/>
    </row>
    <row r="381" ht="15.75" customHeight="1">
      <c r="A381" s="61"/>
      <c r="B381" s="2"/>
      <c r="C381" s="3"/>
      <c r="D381" s="4"/>
      <c r="E381" s="5"/>
      <c r="F381" s="2"/>
      <c r="G381" s="2"/>
      <c r="H381" s="2"/>
      <c r="I381" s="6"/>
      <c r="J381" s="6"/>
      <c r="K381" s="2"/>
      <c r="L381" s="2"/>
      <c r="M381" s="61"/>
      <c r="N381" s="61"/>
      <c r="O381" s="61"/>
      <c r="P381" s="61"/>
      <c r="Q381" s="61"/>
      <c r="R381" s="61"/>
      <c r="S381" s="61"/>
      <c r="T381" s="61"/>
      <c r="U381" s="61"/>
      <c r="V381" s="61"/>
      <c r="W381" s="61"/>
      <c r="X381" s="61"/>
      <c r="Y381" s="61"/>
      <c r="Z381" s="61"/>
    </row>
    <row r="382" ht="15.75" customHeight="1">
      <c r="A382" s="61"/>
      <c r="B382" s="2"/>
      <c r="C382" s="3"/>
      <c r="D382" s="4"/>
      <c r="E382" s="5"/>
      <c r="F382" s="2"/>
      <c r="G382" s="2"/>
      <c r="H382" s="2"/>
      <c r="I382" s="6"/>
      <c r="J382" s="6"/>
      <c r="K382" s="2"/>
      <c r="L382" s="2"/>
      <c r="M382" s="61"/>
      <c r="N382" s="61"/>
      <c r="O382" s="61"/>
      <c r="P382" s="61"/>
      <c r="Q382" s="61"/>
      <c r="R382" s="61"/>
      <c r="S382" s="61"/>
      <c r="T382" s="61"/>
      <c r="U382" s="61"/>
      <c r="V382" s="61"/>
      <c r="W382" s="61"/>
      <c r="X382" s="61"/>
      <c r="Y382" s="61"/>
      <c r="Z382" s="61"/>
    </row>
    <row r="383" ht="15.75" customHeight="1">
      <c r="A383" s="61"/>
      <c r="B383" s="2"/>
      <c r="C383" s="3"/>
      <c r="D383" s="4"/>
      <c r="E383" s="5"/>
      <c r="F383" s="2"/>
      <c r="G383" s="2"/>
      <c r="H383" s="2"/>
      <c r="I383" s="6"/>
      <c r="J383" s="6"/>
      <c r="K383" s="2"/>
      <c r="L383" s="2"/>
      <c r="M383" s="61"/>
      <c r="N383" s="61"/>
      <c r="O383" s="61"/>
      <c r="P383" s="61"/>
      <c r="Q383" s="61"/>
      <c r="R383" s="61"/>
      <c r="S383" s="61"/>
      <c r="T383" s="61"/>
      <c r="U383" s="61"/>
      <c r="V383" s="61"/>
      <c r="W383" s="61"/>
      <c r="X383" s="61"/>
      <c r="Y383" s="61"/>
      <c r="Z383" s="61"/>
    </row>
    <row r="384" ht="15.75" customHeight="1">
      <c r="A384" s="61"/>
      <c r="B384" s="2"/>
      <c r="C384" s="3"/>
      <c r="D384" s="4"/>
      <c r="E384" s="5"/>
      <c r="F384" s="2"/>
      <c r="G384" s="2"/>
      <c r="H384" s="2"/>
      <c r="I384" s="6"/>
      <c r="J384" s="6"/>
      <c r="K384" s="2"/>
      <c r="L384" s="2"/>
      <c r="M384" s="61"/>
      <c r="N384" s="61"/>
      <c r="O384" s="61"/>
      <c r="P384" s="61"/>
      <c r="Q384" s="61"/>
      <c r="R384" s="61"/>
      <c r="S384" s="61"/>
      <c r="T384" s="61"/>
      <c r="U384" s="61"/>
      <c r="V384" s="61"/>
      <c r="W384" s="61"/>
      <c r="X384" s="61"/>
      <c r="Y384" s="61"/>
      <c r="Z384" s="61"/>
    </row>
    <row r="385" ht="15.75" customHeight="1">
      <c r="A385" s="61"/>
      <c r="B385" s="2"/>
      <c r="C385" s="3"/>
      <c r="D385" s="4"/>
      <c r="E385" s="5"/>
      <c r="F385" s="2"/>
      <c r="G385" s="2"/>
      <c r="H385" s="2"/>
      <c r="I385" s="6"/>
      <c r="J385" s="6"/>
      <c r="K385" s="2"/>
      <c r="L385" s="2"/>
      <c r="M385" s="61"/>
      <c r="N385" s="61"/>
      <c r="O385" s="61"/>
      <c r="P385" s="61"/>
      <c r="Q385" s="61"/>
      <c r="R385" s="61"/>
      <c r="S385" s="61"/>
      <c r="T385" s="61"/>
      <c r="U385" s="61"/>
      <c r="V385" s="61"/>
      <c r="W385" s="61"/>
      <c r="X385" s="61"/>
      <c r="Y385" s="61"/>
      <c r="Z385" s="61"/>
    </row>
    <row r="386" ht="15.75" customHeight="1">
      <c r="A386" s="61"/>
      <c r="B386" s="2"/>
      <c r="C386" s="3"/>
      <c r="D386" s="4"/>
      <c r="E386" s="5"/>
      <c r="F386" s="2"/>
      <c r="G386" s="2"/>
      <c r="H386" s="2"/>
      <c r="I386" s="6"/>
      <c r="J386" s="6"/>
      <c r="K386" s="2"/>
      <c r="L386" s="2"/>
      <c r="M386" s="61"/>
      <c r="N386" s="61"/>
      <c r="O386" s="61"/>
      <c r="P386" s="61"/>
      <c r="Q386" s="61"/>
      <c r="R386" s="61"/>
      <c r="S386" s="61"/>
      <c r="T386" s="61"/>
      <c r="U386" s="61"/>
      <c r="V386" s="61"/>
      <c r="W386" s="61"/>
      <c r="X386" s="61"/>
      <c r="Y386" s="61"/>
      <c r="Z386" s="61"/>
    </row>
    <row r="387" ht="15.75" customHeight="1">
      <c r="A387" s="61"/>
      <c r="B387" s="2"/>
      <c r="C387" s="3"/>
      <c r="D387" s="4"/>
      <c r="E387" s="5"/>
      <c r="F387" s="2"/>
      <c r="G387" s="2"/>
      <c r="H387" s="2"/>
      <c r="I387" s="6"/>
      <c r="J387" s="6"/>
      <c r="K387" s="2"/>
      <c r="L387" s="2"/>
      <c r="M387" s="61"/>
      <c r="N387" s="61"/>
      <c r="O387" s="61"/>
      <c r="P387" s="61"/>
      <c r="Q387" s="61"/>
      <c r="R387" s="61"/>
      <c r="S387" s="61"/>
      <c r="T387" s="61"/>
      <c r="U387" s="61"/>
      <c r="V387" s="61"/>
      <c r="W387" s="61"/>
      <c r="X387" s="61"/>
      <c r="Y387" s="61"/>
      <c r="Z387" s="61"/>
    </row>
    <row r="388" ht="15.75" customHeight="1">
      <c r="A388" s="61"/>
      <c r="B388" s="2"/>
      <c r="C388" s="3"/>
      <c r="D388" s="4"/>
      <c r="E388" s="5"/>
      <c r="F388" s="2"/>
      <c r="G388" s="2"/>
      <c r="H388" s="2"/>
      <c r="I388" s="6"/>
      <c r="J388" s="6"/>
      <c r="K388" s="2"/>
      <c r="L388" s="2"/>
      <c r="M388" s="61"/>
      <c r="N388" s="61"/>
      <c r="O388" s="61"/>
      <c r="P388" s="61"/>
      <c r="Q388" s="61"/>
      <c r="R388" s="61"/>
      <c r="S388" s="61"/>
      <c r="T388" s="61"/>
      <c r="U388" s="61"/>
      <c r="V388" s="61"/>
      <c r="W388" s="61"/>
      <c r="X388" s="61"/>
      <c r="Y388" s="61"/>
      <c r="Z388" s="61"/>
    </row>
    <row r="389" ht="15.75" customHeight="1">
      <c r="A389" s="61"/>
      <c r="B389" s="2"/>
      <c r="C389" s="3"/>
      <c r="D389" s="4"/>
      <c r="E389" s="5"/>
      <c r="F389" s="2"/>
      <c r="G389" s="2"/>
      <c r="H389" s="2"/>
      <c r="I389" s="6"/>
      <c r="J389" s="6"/>
      <c r="K389" s="2"/>
      <c r="L389" s="2"/>
      <c r="M389" s="61"/>
      <c r="N389" s="61"/>
      <c r="O389" s="61"/>
      <c r="P389" s="61"/>
      <c r="Q389" s="61"/>
      <c r="R389" s="61"/>
      <c r="S389" s="61"/>
      <c r="T389" s="61"/>
      <c r="U389" s="61"/>
      <c r="V389" s="61"/>
      <c r="W389" s="61"/>
      <c r="X389" s="61"/>
      <c r="Y389" s="61"/>
      <c r="Z389" s="61"/>
    </row>
    <row r="390" ht="15.75" customHeight="1">
      <c r="A390" s="61"/>
      <c r="B390" s="2"/>
      <c r="C390" s="3"/>
      <c r="D390" s="4"/>
      <c r="E390" s="5"/>
      <c r="F390" s="2"/>
      <c r="G390" s="2"/>
      <c r="H390" s="2"/>
      <c r="I390" s="6"/>
      <c r="J390" s="6"/>
      <c r="K390" s="2"/>
      <c r="L390" s="2"/>
      <c r="M390" s="61"/>
      <c r="N390" s="61"/>
      <c r="O390" s="61"/>
      <c r="P390" s="61"/>
      <c r="Q390" s="61"/>
      <c r="R390" s="61"/>
      <c r="S390" s="61"/>
      <c r="T390" s="61"/>
      <c r="U390" s="61"/>
      <c r="V390" s="61"/>
      <c r="W390" s="61"/>
      <c r="X390" s="61"/>
      <c r="Y390" s="61"/>
      <c r="Z390" s="61"/>
    </row>
    <row r="391" ht="15.75" customHeight="1">
      <c r="A391" s="61"/>
      <c r="B391" s="2"/>
      <c r="C391" s="3"/>
      <c r="D391" s="4"/>
      <c r="E391" s="5"/>
      <c r="F391" s="2"/>
      <c r="G391" s="2"/>
      <c r="H391" s="2"/>
      <c r="I391" s="6"/>
      <c r="J391" s="6"/>
      <c r="K391" s="2"/>
      <c r="L391" s="2"/>
      <c r="M391" s="61"/>
      <c r="N391" s="61"/>
      <c r="O391" s="61"/>
      <c r="P391" s="61"/>
      <c r="Q391" s="61"/>
      <c r="R391" s="61"/>
      <c r="S391" s="61"/>
      <c r="T391" s="61"/>
      <c r="U391" s="61"/>
      <c r="V391" s="61"/>
      <c r="W391" s="61"/>
      <c r="X391" s="61"/>
      <c r="Y391" s="61"/>
      <c r="Z391" s="61"/>
    </row>
    <row r="392" ht="15.75" customHeight="1">
      <c r="A392" s="61"/>
      <c r="B392" s="2"/>
      <c r="C392" s="3"/>
      <c r="D392" s="4"/>
      <c r="E392" s="5"/>
      <c r="F392" s="2"/>
      <c r="G392" s="2"/>
      <c r="H392" s="2"/>
      <c r="I392" s="6"/>
      <c r="J392" s="6"/>
      <c r="K392" s="2"/>
      <c r="L392" s="2"/>
      <c r="M392" s="61"/>
      <c r="N392" s="61"/>
      <c r="O392" s="61"/>
      <c r="P392" s="61"/>
      <c r="Q392" s="61"/>
      <c r="R392" s="61"/>
      <c r="S392" s="61"/>
      <c r="T392" s="61"/>
      <c r="U392" s="61"/>
      <c r="V392" s="61"/>
      <c r="W392" s="61"/>
      <c r="X392" s="61"/>
      <c r="Y392" s="61"/>
      <c r="Z392" s="61"/>
    </row>
    <row r="393" ht="15.75" customHeight="1">
      <c r="A393" s="61"/>
      <c r="B393" s="2"/>
      <c r="C393" s="3"/>
      <c r="D393" s="4"/>
      <c r="E393" s="5"/>
      <c r="F393" s="2"/>
      <c r="G393" s="2"/>
      <c r="H393" s="2"/>
      <c r="I393" s="6"/>
      <c r="J393" s="6"/>
      <c r="K393" s="2"/>
      <c r="L393" s="2"/>
      <c r="M393" s="61"/>
      <c r="N393" s="61"/>
      <c r="O393" s="61"/>
      <c r="P393" s="61"/>
      <c r="Q393" s="61"/>
      <c r="R393" s="61"/>
      <c r="S393" s="61"/>
      <c r="T393" s="61"/>
      <c r="U393" s="61"/>
      <c r="V393" s="61"/>
      <c r="W393" s="61"/>
      <c r="X393" s="61"/>
      <c r="Y393" s="61"/>
      <c r="Z393" s="61"/>
    </row>
    <row r="394" ht="15.75" customHeight="1">
      <c r="A394" s="61"/>
      <c r="B394" s="2"/>
      <c r="C394" s="3"/>
      <c r="D394" s="4"/>
      <c r="E394" s="5"/>
      <c r="F394" s="2"/>
      <c r="G394" s="2"/>
      <c r="H394" s="2"/>
      <c r="I394" s="6"/>
      <c r="J394" s="6"/>
      <c r="K394" s="2"/>
      <c r="L394" s="2"/>
      <c r="M394" s="61"/>
      <c r="N394" s="61"/>
      <c r="O394" s="61"/>
      <c r="P394" s="61"/>
      <c r="Q394" s="61"/>
      <c r="R394" s="61"/>
      <c r="S394" s="61"/>
      <c r="T394" s="61"/>
      <c r="U394" s="61"/>
      <c r="V394" s="61"/>
      <c r="W394" s="61"/>
      <c r="X394" s="61"/>
      <c r="Y394" s="61"/>
      <c r="Z394" s="61"/>
    </row>
    <row r="395" ht="15.75" customHeight="1">
      <c r="A395" s="61"/>
      <c r="B395" s="2"/>
      <c r="C395" s="3"/>
      <c r="D395" s="4"/>
      <c r="E395" s="5"/>
      <c r="F395" s="2"/>
      <c r="G395" s="2"/>
      <c r="H395" s="2"/>
      <c r="I395" s="6"/>
      <c r="J395" s="6"/>
      <c r="K395" s="2"/>
      <c r="L395" s="2"/>
      <c r="M395" s="61"/>
      <c r="N395" s="61"/>
      <c r="O395" s="61"/>
      <c r="P395" s="61"/>
      <c r="Q395" s="61"/>
      <c r="R395" s="61"/>
      <c r="S395" s="61"/>
      <c r="T395" s="61"/>
      <c r="U395" s="61"/>
      <c r="V395" s="61"/>
      <c r="W395" s="61"/>
      <c r="X395" s="61"/>
      <c r="Y395" s="61"/>
      <c r="Z395" s="61"/>
    </row>
    <row r="396" ht="15.75" customHeight="1">
      <c r="A396" s="61"/>
      <c r="B396" s="2"/>
      <c r="C396" s="3"/>
      <c r="D396" s="4"/>
      <c r="E396" s="5"/>
      <c r="F396" s="2"/>
      <c r="G396" s="2"/>
      <c r="H396" s="2"/>
      <c r="I396" s="6"/>
      <c r="J396" s="6"/>
      <c r="K396" s="2"/>
      <c r="L396" s="2"/>
      <c r="M396" s="61"/>
      <c r="N396" s="61"/>
      <c r="O396" s="61"/>
      <c r="P396" s="61"/>
      <c r="Q396" s="61"/>
      <c r="R396" s="61"/>
      <c r="S396" s="61"/>
      <c r="T396" s="61"/>
      <c r="U396" s="61"/>
      <c r="V396" s="61"/>
      <c r="W396" s="61"/>
      <c r="X396" s="61"/>
      <c r="Y396" s="61"/>
      <c r="Z396" s="61"/>
    </row>
    <row r="397" ht="15.75" customHeight="1">
      <c r="A397" s="61"/>
      <c r="B397" s="2"/>
      <c r="C397" s="3"/>
      <c r="D397" s="4"/>
      <c r="E397" s="5"/>
      <c r="F397" s="2"/>
      <c r="G397" s="2"/>
      <c r="H397" s="2"/>
      <c r="I397" s="6"/>
      <c r="J397" s="6"/>
      <c r="K397" s="2"/>
      <c r="L397" s="2"/>
      <c r="M397" s="61"/>
      <c r="N397" s="61"/>
      <c r="O397" s="61"/>
      <c r="P397" s="61"/>
      <c r="Q397" s="61"/>
      <c r="R397" s="61"/>
      <c r="S397" s="61"/>
      <c r="T397" s="61"/>
      <c r="U397" s="61"/>
      <c r="V397" s="61"/>
      <c r="W397" s="61"/>
      <c r="X397" s="61"/>
      <c r="Y397" s="61"/>
      <c r="Z397" s="61"/>
    </row>
    <row r="398" ht="15.75" customHeight="1">
      <c r="A398" s="61"/>
      <c r="B398" s="2"/>
      <c r="C398" s="3"/>
      <c r="D398" s="4"/>
      <c r="E398" s="5"/>
      <c r="F398" s="2"/>
      <c r="G398" s="2"/>
      <c r="H398" s="2"/>
      <c r="I398" s="6"/>
      <c r="J398" s="6"/>
      <c r="K398" s="2"/>
      <c r="L398" s="2"/>
      <c r="M398" s="61"/>
      <c r="N398" s="61"/>
      <c r="O398" s="61"/>
      <c r="P398" s="61"/>
      <c r="Q398" s="61"/>
      <c r="R398" s="61"/>
      <c r="S398" s="61"/>
      <c r="T398" s="61"/>
      <c r="U398" s="61"/>
      <c r="V398" s="61"/>
      <c r="W398" s="61"/>
      <c r="X398" s="61"/>
      <c r="Y398" s="61"/>
      <c r="Z398" s="61"/>
    </row>
    <row r="399" ht="15.75" customHeight="1">
      <c r="A399" s="61"/>
      <c r="B399" s="2"/>
      <c r="C399" s="3"/>
      <c r="D399" s="4"/>
      <c r="E399" s="5"/>
      <c r="F399" s="2"/>
      <c r="G399" s="2"/>
      <c r="H399" s="2"/>
      <c r="I399" s="6"/>
      <c r="J399" s="6"/>
      <c r="K399" s="2"/>
      <c r="L399" s="2"/>
      <c r="M399" s="61"/>
      <c r="N399" s="61"/>
      <c r="O399" s="61"/>
      <c r="P399" s="61"/>
      <c r="Q399" s="61"/>
      <c r="R399" s="61"/>
      <c r="S399" s="61"/>
      <c r="T399" s="61"/>
      <c r="U399" s="61"/>
      <c r="V399" s="61"/>
      <c r="W399" s="61"/>
      <c r="X399" s="61"/>
      <c r="Y399" s="61"/>
      <c r="Z399" s="61"/>
    </row>
    <row r="400" ht="15.75" customHeight="1">
      <c r="A400" s="61"/>
      <c r="B400" s="2"/>
      <c r="C400" s="3"/>
      <c r="D400" s="4"/>
      <c r="E400" s="5"/>
      <c r="F400" s="2"/>
      <c r="G400" s="2"/>
      <c r="H400" s="2"/>
      <c r="I400" s="6"/>
      <c r="J400" s="6"/>
      <c r="K400" s="2"/>
      <c r="L400" s="2"/>
      <c r="M400" s="61"/>
      <c r="N400" s="61"/>
      <c r="O400" s="61"/>
      <c r="P400" s="61"/>
      <c r="Q400" s="61"/>
      <c r="R400" s="61"/>
      <c r="S400" s="61"/>
      <c r="T400" s="61"/>
      <c r="U400" s="61"/>
      <c r="V400" s="61"/>
      <c r="W400" s="61"/>
      <c r="X400" s="61"/>
      <c r="Y400" s="61"/>
      <c r="Z400" s="61"/>
    </row>
    <row r="401" ht="15.75" customHeight="1">
      <c r="A401" s="61"/>
      <c r="B401" s="2"/>
      <c r="C401" s="3"/>
      <c r="D401" s="4"/>
      <c r="E401" s="5"/>
      <c r="F401" s="2"/>
      <c r="G401" s="2"/>
      <c r="H401" s="2"/>
      <c r="I401" s="6"/>
      <c r="J401" s="6"/>
      <c r="K401" s="2"/>
      <c r="L401" s="2"/>
      <c r="M401" s="61"/>
      <c r="N401" s="61"/>
      <c r="O401" s="61"/>
      <c r="P401" s="61"/>
      <c r="Q401" s="61"/>
      <c r="R401" s="61"/>
      <c r="S401" s="61"/>
      <c r="T401" s="61"/>
      <c r="U401" s="61"/>
      <c r="V401" s="61"/>
      <c r="W401" s="61"/>
      <c r="X401" s="61"/>
      <c r="Y401" s="61"/>
      <c r="Z401" s="61"/>
    </row>
    <row r="402" ht="15.75" customHeight="1">
      <c r="A402" s="61"/>
      <c r="B402" s="2"/>
      <c r="C402" s="3"/>
      <c r="D402" s="4"/>
      <c r="E402" s="5"/>
      <c r="F402" s="2"/>
      <c r="G402" s="2"/>
      <c r="H402" s="2"/>
      <c r="I402" s="6"/>
      <c r="J402" s="6"/>
      <c r="K402" s="2"/>
      <c r="L402" s="2"/>
      <c r="M402" s="61"/>
      <c r="N402" s="61"/>
      <c r="O402" s="61"/>
      <c r="P402" s="61"/>
      <c r="Q402" s="61"/>
      <c r="R402" s="61"/>
      <c r="S402" s="61"/>
      <c r="T402" s="61"/>
      <c r="U402" s="61"/>
      <c r="V402" s="61"/>
      <c r="W402" s="61"/>
      <c r="X402" s="61"/>
      <c r="Y402" s="61"/>
      <c r="Z402" s="61"/>
    </row>
    <row r="403" ht="15.75" customHeight="1">
      <c r="A403" s="61"/>
      <c r="B403" s="2"/>
      <c r="C403" s="3"/>
      <c r="D403" s="4"/>
      <c r="E403" s="5"/>
      <c r="F403" s="2"/>
      <c r="G403" s="2"/>
      <c r="H403" s="2"/>
      <c r="I403" s="6"/>
      <c r="J403" s="6"/>
      <c r="K403" s="2"/>
      <c r="L403" s="2"/>
      <c r="M403" s="61"/>
      <c r="N403" s="61"/>
      <c r="O403" s="61"/>
      <c r="P403" s="61"/>
      <c r="Q403" s="61"/>
      <c r="R403" s="61"/>
      <c r="S403" s="61"/>
      <c r="T403" s="61"/>
      <c r="U403" s="61"/>
      <c r="V403" s="61"/>
      <c r="W403" s="61"/>
      <c r="X403" s="61"/>
      <c r="Y403" s="61"/>
      <c r="Z403" s="61"/>
    </row>
    <row r="404" ht="15.75" customHeight="1">
      <c r="A404" s="61"/>
      <c r="B404" s="2"/>
      <c r="C404" s="3"/>
      <c r="D404" s="4"/>
      <c r="E404" s="5"/>
      <c r="F404" s="2"/>
      <c r="G404" s="2"/>
      <c r="H404" s="2"/>
      <c r="I404" s="6"/>
      <c r="J404" s="6"/>
      <c r="K404" s="2"/>
      <c r="L404" s="2"/>
      <c r="M404" s="61"/>
      <c r="N404" s="61"/>
      <c r="O404" s="61"/>
      <c r="P404" s="61"/>
      <c r="Q404" s="61"/>
      <c r="R404" s="61"/>
      <c r="S404" s="61"/>
      <c r="T404" s="61"/>
      <c r="U404" s="61"/>
      <c r="V404" s="61"/>
      <c r="W404" s="61"/>
      <c r="X404" s="61"/>
      <c r="Y404" s="61"/>
      <c r="Z404" s="61"/>
    </row>
    <row r="405" ht="15.75" customHeight="1">
      <c r="A405" s="61"/>
      <c r="B405" s="2"/>
      <c r="C405" s="3"/>
      <c r="D405" s="4"/>
      <c r="E405" s="5"/>
      <c r="F405" s="2"/>
      <c r="G405" s="2"/>
      <c r="H405" s="2"/>
      <c r="I405" s="6"/>
      <c r="J405" s="6"/>
      <c r="K405" s="2"/>
      <c r="L405" s="2"/>
      <c r="M405" s="61"/>
      <c r="N405" s="61"/>
      <c r="O405" s="61"/>
      <c r="P405" s="61"/>
      <c r="Q405" s="61"/>
      <c r="R405" s="61"/>
      <c r="S405" s="61"/>
      <c r="T405" s="61"/>
      <c r="U405" s="61"/>
      <c r="V405" s="61"/>
      <c r="W405" s="61"/>
      <c r="X405" s="61"/>
      <c r="Y405" s="61"/>
      <c r="Z405" s="61"/>
    </row>
    <row r="406" ht="15.75" customHeight="1">
      <c r="A406" s="61"/>
      <c r="B406" s="2"/>
      <c r="C406" s="3"/>
      <c r="D406" s="4"/>
      <c r="E406" s="5"/>
      <c r="F406" s="2"/>
      <c r="G406" s="2"/>
      <c r="H406" s="2"/>
      <c r="I406" s="6"/>
      <c r="J406" s="6"/>
      <c r="K406" s="2"/>
      <c r="L406" s="2"/>
      <c r="M406" s="61"/>
      <c r="N406" s="61"/>
      <c r="O406" s="61"/>
      <c r="P406" s="61"/>
      <c r="Q406" s="61"/>
      <c r="R406" s="61"/>
      <c r="S406" s="61"/>
      <c r="T406" s="61"/>
      <c r="U406" s="61"/>
      <c r="V406" s="61"/>
      <c r="W406" s="61"/>
      <c r="X406" s="61"/>
      <c r="Y406" s="61"/>
      <c r="Z406" s="61"/>
    </row>
    <row r="407" ht="15.75" customHeight="1">
      <c r="A407" s="61"/>
      <c r="B407" s="2"/>
      <c r="C407" s="3"/>
      <c r="D407" s="4"/>
      <c r="E407" s="5"/>
      <c r="F407" s="2"/>
      <c r="G407" s="2"/>
      <c r="H407" s="2"/>
      <c r="I407" s="6"/>
      <c r="J407" s="6"/>
      <c r="K407" s="2"/>
      <c r="L407" s="2"/>
      <c r="M407" s="61"/>
      <c r="N407" s="61"/>
      <c r="O407" s="61"/>
      <c r="P407" s="61"/>
      <c r="Q407" s="61"/>
      <c r="R407" s="61"/>
      <c r="S407" s="61"/>
      <c r="T407" s="61"/>
      <c r="U407" s="61"/>
      <c r="V407" s="61"/>
      <c r="W407" s="61"/>
      <c r="X407" s="61"/>
      <c r="Y407" s="61"/>
      <c r="Z407" s="61"/>
    </row>
    <row r="408" ht="15.75" customHeight="1">
      <c r="A408" s="61"/>
      <c r="B408" s="2"/>
      <c r="C408" s="3"/>
      <c r="D408" s="4"/>
      <c r="E408" s="5"/>
      <c r="F408" s="2"/>
      <c r="G408" s="2"/>
      <c r="H408" s="2"/>
      <c r="I408" s="6"/>
      <c r="J408" s="6"/>
      <c r="K408" s="2"/>
      <c r="L408" s="2"/>
      <c r="M408" s="61"/>
      <c r="N408" s="61"/>
      <c r="O408" s="61"/>
      <c r="P408" s="61"/>
      <c r="Q408" s="61"/>
      <c r="R408" s="61"/>
      <c r="S408" s="61"/>
      <c r="T408" s="61"/>
      <c r="U408" s="61"/>
      <c r="V408" s="61"/>
      <c r="W408" s="61"/>
      <c r="X408" s="61"/>
      <c r="Y408" s="61"/>
      <c r="Z408" s="61"/>
    </row>
    <row r="409" ht="15.75" customHeight="1">
      <c r="A409" s="61"/>
      <c r="B409" s="2"/>
      <c r="C409" s="3"/>
      <c r="D409" s="4"/>
      <c r="E409" s="5"/>
      <c r="F409" s="2"/>
      <c r="G409" s="2"/>
      <c r="H409" s="2"/>
      <c r="I409" s="6"/>
      <c r="J409" s="6"/>
      <c r="K409" s="2"/>
      <c r="L409" s="2"/>
      <c r="M409" s="61"/>
      <c r="N409" s="61"/>
      <c r="O409" s="61"/>
      <c r="P409" s="61"/>
      <c r="Q409" s="61"/>
      <c r="R409" s="61"/>
      <c r="S409" s="61"/>
      <c r="T409" s="61"/>
      <c r="U409" s="61"/>
      <c r="V409" s="61"/>
      <c r="W409" s="61"/>
      <c r="X409" s="61"/>
      <c r="Y409" s="61"/>
      <c r="Z409" s="61"/>
    </row>
    <row r="410" ht="15.75" customHeight="1">
      <c r="A410" s="61"/>
      <c r="B410" s="2"/>
      <c r="C410" s="3"/>
      <c r="D410" s="4"/>
      <c r="E410" s="5"/>
      <c r="F410" s="2"/>
      <c r="G410" s="2"/>
      <c r="H410" s="2"/>
      <c r="I410" s="6"/>
      <c r="J410" s="6"/>
      <c r="K410" s="2"/>
      <c r="L410" s="2"/>
      <c r="M410" s="61"/>
      <c r="N410" s="61"/>
      <c r="O410" s="61"/>
      <c r="P410" s="61"/>
      <c r="Q410" s="61"/>
      <c r="R410" s="61"/>
      <c r="S410" s="61"/>
      <c r="T410" s="61"/>
      <c r="U410" s="61"/>
      <c r="V410" s="61"/>
      <c r="W410" s="61"/>
      <c r="X410" s="61"/>
      <c r="Y410" s="61"/>
      <c r="Z410" s="61"/>
    </row>
    <row r="411" ht="15.75" customHeight="1">
      <c r="A411" s="61"/>
      <c r="B411" s="2"/>
      <c r="C411" s="3"/>
      <c r="D411" s="4"/>
      <c r="E411" s="5"/>
      <c r="F411" s="2"/>
      <c r="G411" s="2"/>
      <c r="H411" s="2"/>
      <c r="I411" s="6"/>
      <c r="J411" s="6"/>
      <c r="K411" s="2"/>
      <c r="L411" s="2"/>
      <c r="M411" s="61"/>
      <c r="N411" s="61"/>
      <c r="O411" s="61"/>
      <c r="P411" s="61"/>
      <c r="Q411" s="61"/>
      <c r="R411" s="61"/>
      <c r="S411" s="61"/>
      <c r="T411" s="61"/>
      <c r="U411" s="61"/>
      <c r="V411" s="61"/>
      <c r="W411" s="61"/>
      <c r="X411" s="61"/>
      <c r="Y411" s="61"/>
      <c r="Z411" s="61"/>
    </row>
    <row r="412" ht="15.75" customHeight="1">
      <c r="A412" s="61"/>
      <c r="B412" s="2"/>
      <c r="C412" s="3"/>
      <c r="D412" s="4"/>
      <c r="E412" s="5"/>
      <c r="F412" s="2"/>
      <c r="G412" s="2"/>
      <c r="H412" s="2"/>
      <c r="I412" s="6"/>
      <c r="J412" s="6"/>
      <c r="K412" s="2"/>
      <c r="L412" s="2"/>
      <c r="M412" s="61"/>
      <c r="N412" s="61"/>
      <c r="O412" s="61"/>
      <c r="P412" s="61"/>
      <c r="Q412" s="61"/>
      <c r="R412" s="61"/>
      <c r="S412" s="61"/>
      <c r="T412" s="61"/>
      <c r="U412" s="61"/>
      <c r="V412" s="61"/>
      <c r="W412" s="61"/>
      <c r="X412" s="61"/>
      <c r="Y412" s="61"/>
      <c r="Z412" s="61"/>
    </row>
    <row r="413" ht="15.75" customHeight="1">
      <c r="A413" s="61"/>
      <c r="B413" s="2"/>
      <c r="C413" s="3"/>
      <c r="D413" s="4"/>
      <c r="E413" s="5"/>
      <c r="F413" s="2"/>
      <c r="G413" s="2"/>
      <c r="H413" s="2"/>
      <c r="I413" s="6"/>
      <c r="J413" s="6"/>
      <c r="K413" s="2"/>
      <c r="L413" s="2"/>
      <c r="M413" s="61"/>
      <c r="N413" s="61"/>
      <c r="O413" s="61"/>
      <c r="P413" s="61"/>
      <c r="Q413" s="61"/>
      <c r="R413" s="61"/>
      <c r="S413" s="61"/>
      <c r="T413" s="61"/>
      <c r="U413" s="61"/>
      <c r="V413" s="61"/>
      <c r="W413" s="61"/>
      <c r="X413" s="61"/>
      <c r="Y413" s="61"/>
      <c r="Z413" s="61"/>
    </row>
    <row r="414" ht="15.75" customHeight="1">
      <c r="A414" s="61"/>
      <c r="B414" s="2"/>
      <c r="C414" s="3"/>
      <c r="D414" s="4"/>
      <c r="E414" s="5"/>
      <c r="F414" s="2"/>
      <c r="G414" s="2"/>
      <c r="H414" s="2"/>
      <c r="I414" s="6"/>
      <c r="J414" s="6"/>
      <c r="K414" s="2"/>
      <c r="L414" s="2"/>
      <c r="M414" s="61"/>
      <c r="N414" s="61"/>
      <c r="O414" s="61"/>
      <c r="P414" s="61"/>
      <c r="Q414" s="61"/>
      <c r="R414" s="61"/>
      <c r="S414" s="61"/>
      <c r="T414" s="61"/>
      <c r="U414" s="61"/>
      <c r="V414" s="61"/>
      <c r="W414" s="61"/>
      <c r="X414" s="61"/>
      <c r="Y414" s="61"/>
      <c r="Z414" s="61"/>
    </row>
    <row r="415" ht="15.75" customHeight="1">
      <c r="A415" s="61"/>
      <c r="B415" s="2"/>
      <c r="C415" s="3"/>
      <c r="D415" s="4"/>
      <c r="E415" s="5"/>
      <c r="F415" s="2"/>
      <c r="G415" s="2"/>
      <c r="H415" s="2"/>
      <c r="I415" s="6"/>
      <c r="J415" s="6"/>
      <c r="K415" s="2"/>
      <c r="L415" s="2"/>
      <c r="M415" s="61"/>
      <c r="N415" s="61"/>
      <c r="O415" s="61"/>
      <c r="P415" s="61"/>
      <c r="Q415" s="61"/>
      <c r="R415" s="61"/>
      <c r="S415" s="61"/>
      <c r="T415" s="61"/>
      <c r="U415" s="61"/>
      <c r="V415" s="61"/>
      <c r="W415" s="61"/>
      <c r="X415" s="61"/>
      <c r="Y415" s="61"/>
      <c r="Z415" s="61"/>
    </row>
    <row r="416" ht="15.75" customHeight="1">
      <c r="A416" s="61"/>
      <c r="B416" s="2"/>
      <c r="C416" s="3"/>
      <c r="D416" s="4"/>
      <c r="E416" s="5"/>
      <c r="F416" s="2"/>
      <c r="G416" s="2"/>
      <c r="H416" s="2"/>
      <c r="I416" s="6"/>
      <c r="J416" s="6"/>
      <c r="K416" s="2"/>
      <c r="L416" s="2"/>
      <c r="M416" s="61"/>
      <c r="N416" s="61"/>
      <c r="O416" s="61"/>
      <c r="P416" s="61"/>
      <c r="Q416" s="61"/>
      <c r="R416" s="61"/>
      <c r="S416" s="61"/>
      <c r="T416" s="61"/>
      <c r="U416" s="61"/>
      <c r="V416" s="61"/>
      <c r="W416" s="61"/>
      <c r="X416" s="61"/>
      <c r="Y416" s="61"/>
      <c r="Z416" s="61"/>
    </row>
    <row r="417" ht="15.75" customHeight="1">
      <c r="A417" s="61"/>
      <c r="B417" s="2"/>
      <c r="C417" s="3"/>
      <c r="D417" s="4"/>
      <c r="E417" s="5"/>
      <c r="F417" s="2"/>
      <c r="G417" s="2"/>
      <c r="H417" s="2"/>
      <c r="I417" s="6"/>
      <c r="J417" s="6"/>
      <c r="K417" s="2"/>
      <c r="L417" s="2"/>
      <c r="M417" s="61"/>
      <c r="N417" s="61"/>
      <c r="O417" s="61"/>
      <c r="P417" s="61"/>
      <c r="Q417" s="61"/>
      <c r="R417" s="61"/>
      <c r="S417" s="61"/>
      <c r="T417" s="61"/>
      <c r="U417" s="61"/>
      <c r="V417" s="61"/>
      <c r="W417" s="61"/>
      <c r="X417" s="61"/>
      <c r="Y417" s="61"/>
      <c r="Z417" s="61"/>
    </row>
    <row r="418" ht="15.75" customHeight="1">
      <c r="A418" s="61"/>
      <c r="B418" s="2"/>
      <c r="C418" s="3"/>
      <c r="D418" s="4"/>
      <c r="E418" s="5"/>
      <c r="F418" s="2"/>
      <c r="G418" s="2"/>
      <c r="H418" s="2"/>
      <c r="I418" s="6"/>
      <c r="J418" s="6"/>
      <c r="K418" s="2"/>
      <c r="L418" s="2"/>
      <c r="M418" s="61"/>
      <c r="N418" s="61"/>
      <c r="O418" s="61"/>
      <c r="P418" s="61"/>
      <c r="Q418" s="61"/>
      <c r="R418" s="61"/>
      <c r="S418" s="61"/>
      <c r="T418" s="61"/>
      <c r="U418" s="61"/>
      <c r="V418" s="61"/>
      <c r="W418" s="61"/>
      <c r="X418" s="61"/>
      <c r="Y418" s="61"/>
      <c r="Z418" s="61"/>
    </row>
    <row r="419" ht="15.75" customHeight="1">
      <c r="A419" s="61"/>
      <c r="B419" s="2"/>
      <c r="C419" s="3"/>
      <c r="D419" s="4"/>
      <c r="E419" s="5"/>
      <c r="F419" s="2"/>
      <c r="G419" s="2"/>
      <c r="H419" s="2"/>
      <c r="I419" s="6"/>
      <c r="J419" s="6"/>
      <c r="K419" s="2"/>
      <c r="L419" s="2"/>
      <c r="M419" s="61"/>
      <c r="N419" s="61"/>
      <c r="O419" s="61"/>
      <c r="P419" s="61"/>
      <c r="Q419" s="61"/>
      <c r="R419" s="61"/>
      <c r="S419" s="61"/>
      <c r="T419" s="61"/>
      <c r="U419" s="61"/>
      <c r="V419" s="61"/>
      <c r="W419" s="61"/>
      <c r="X419" s="61"/>
      <c r="Y419" s="61"/>
      <c r="Z419" s="61"/>
    </row>
    <row r="420" ht="15.75" customHeight="1">
      <c r="A420" s="61"/>
      <c r="B420" s="2"/>
      <c r="C420" s="3"/>
      <c r="D420" s="4"/>
      <c r="E420" s="5"/>
      <c r="F420" s="2"/>
      <c r="G420" s="2"/>
      <c r="H420" s="2"/>
      <c r="I420" s="6"/>
      <c r="J420" s="6"/>
      <c r="K420" s="2"/>
      <c r="L420" s="2"/>
      <c r="M420" s="61"/>
      <c r="N420" s="61"/>
      <c r="O420" s="61"/>
      <c r="P420" s="61"/>
      <c r="Q420" s="61"/>
      <c r="R420" s="61"/>
      <c r="S420" s="61"/>
      <c r="T420" s="61"/>
      <c r="U420" s="61"/>
      <c r="V420" s="61"/>
      <c r="W420" s="61"/>
      <c r="X420" s="61"/>
      <c r="Y420" s="61"/>
      <c r="Z420" s="61"/>
    </row>
    <row r="421" ht="15.75" customHeight="1">
      <c r="A421" s="61"/>
      <c r="B421" s="2"/>
      <c r="C421" s="3"/>
      <c r="D421" s="4"/>
      <c r="E421" s="5"/>
      <c r="F421" s="2"/>
      <c r="G421" s="2"/>
      <c r="H421" s="2"/>
      <c r="I421" s="6"/>
      <c r="J421" s="6"/>
      <c r="K421" s="2"/>
      <c r="L421" s="2"/>
      <c r="M421" s="61"/>
      <c r="N421" s="61"/>
      <c r="O421" s="61"/>
      <c r="P421" s="61"/>
      <c r="Q421" s="61"/>
      <c r="R421" s="61"/>
      <c r="S421" s="61"/>
      <c r="T421" s="61"/>
      <c r="U421" s="61"/>
      <c r="V421" s="61"/>
      <c r="W421" s="61"/>
      <c r="X421" s="61"/>
      <c r="Y421" s="61"/>
      <c r="Z421" s="61"/>
    </row>
    <row r="422" ht="15.75" customHeight="1">
      <c r="A422" s="61"/>
      <c r="B422" s="2"/>
      <c r="C422" s="3"/>
      <c r="D422" s="4"/>
      <c r="E422" s="5"/>
      <c r="F422" s="2"/>
      <c r="G422" s="2"/>
      <c r="H422" s="2"/>
      <c r="I422" s="6"/>
      <c r="J422" s="6"/>
      <c r="K422" s="2"/>
      <c r="L422" s="2"/>
      <c r="M422" s="61"/>
      <c r="N422" s="61"/>
      <c r="O422" s="61"/>
      <c r="P422" s="61"/>
      <c r="Q422" s="61"/>
      <c r="R422" s="61"/>
      <c r="S422" s="61"/>
      <c r="T422" s="61"/>
      <c r="U422" s="61"/>
      <c r="V422" s="61"/>
      <c r="W422" s="61"/>
      <c r="X422" s="61"/>
      <c r="Y422" s="61"/>
      <c r="Z422" s="61"/>
    </row>
    <row r="423" ht="15.75" customHeight="1">
      <c r="A423" s="61"/>
      <c r="B423" s="2"/>
      <c r="C423" s="3"/>
      <c r="D423" s="4"/>
      <c r="E423" s="5"/>
      <c r="F423" s="2"/>
      <c r="G423" s="2"/>
      <c r="H423" s="2"/>
      <c r="I423" s="6"/>
      <c r="J423" s="6"/>
      <c r="K423" s="2"/>
      <c r="L423" s="2"/>
      <c r="M423" s="61"/>
      <c r="N423" s="61"/>
      <c r="O423" s="61"/>
      <c r="P423" s="61"/>
      <c r="Q423" s="61"/>
      <c r="R423" s="61"/>
      <c r="S423" s="61"/>
      <c r="T423" s="61"/>
      <c r="U423" s="61"/>
      <c r="V423" s="61"/>
      <c r="W423" s="61"/>
      <c r="X423" s="61"/>
      <c r="Y423" s="61"/>
      <c r="Z423" s="61"/>
    </row>
    <row r="424" ht="15.75" customHeight="1">
      <c r="A424" s="61"/>
      <c r="B424" s="2"/>
      <c r="C424" s="3"/>
      <c r="D424" s="4"/>
      <c r="E424" s="5"/>
      <c r="F424" s="2"/>
      <c r="G424" s="2"/>
      <c r="H424" s="2"/>
      <c r="I424" s="6"/>
      <c r="J424" s="6"/>
      <c r="K424" s="2"/>
      <c r="L424" s="2"/>
      <c r="M424" s="61"/>
      <c r="N424" s="61"/>
      <c r="O424" s="61"/>
      <c r="P424" s="61"/>
      <c r="Q424" s="61"/>
      <c r="R424" s="61"/>
      <c r="S424" s="61"/>
      <c r="T424" s="61"/>
      <c r="U424" s="61"/>
      <c r="V424" s="61"/>
      <c r="W424" s="61"/>
      <c r="X424" s="61"/>
      <c r="Y424" s="61"/>
      <c r="Z424" s="61"/>
    </row>
    <row r="425" ht="15.75" customHeight="1">
      <c r="A425" s="61"/>
      <c r="B425" s="2"/>
      <c r="C425" s="3"/>
      <c r="D425" s="4"/>
      <c r="E425" s="5"/>
      <c r="F425" s="2"/>
      <c r="G425" s="2"/>
      <c r="H425" s="2"/>
      <c r="I425" s="6"/>
      <c r="J425" s="6"/>
      <c r="K425" s="2"/>
      <c r="L425" s="2"/>
      <c r="M425" s="61"/>
      <c r="N425" s="61"/>
      <c r="O425" s="61"/>
      <c r="P425" s="61"/>
      <c r="Q425" s="61"/>
      <c r="R425" s="61"/>
      <c r="S425" s="61"/>
      <c r="T425" s="61"/>
      <c r="U425" s="61"/>
      <c r="V425" s="61"/>
      <c r="W425" s="61"/>
      <c r="X425" s="61"/>
      <c r="Y425" s="61"/>
      <c r="Z425" s="61"/>
    </row>
    <row r="426" ht="15.75" customHeight="1">
      <c r="A426" s="61"/>
      <c r="B426" s="2"/>
      <c r="C426" s="3"/>
      <c r="D426" s="4"/>
      <c r="E426" s="5"/>
      <c r="F426" s="2"/>
      <c r="G426" s="2"/>
      <c r="H426" s="2"/>
      <c r="I426" s="6"/>
      <c r="J426" s="6"/>
      <c r="K426" s="2"/>
      <c r="L426" s="2"/>
      <c r="M426" s="61"/>
      <c r="N426" s="61"/>
      <c r="O426" s="61"/>
      <c r="P426" s="61"/>
      <c r="Q426" s="61"/>
      <c r="R426" s="61"/>
      <c r="S426" s="61"/>
      <c r="T426" s="61"/>
      <c r="U426" s="61"/>
      <c r="V426" s="61"/>
      <c r="W426" s="61"/>
      <c r="X426" s="61"/>
      <c r="Y426" s="61"/>
      <c r="Z426" s="61"/>
    </row>
    <row r="427" ht="15.75" customHeight="1">
      <c r="A427" s="61"/>
      <c r="B427" s="2"/>
      <c r="C427" s="3"/>
      <c r="D427" s="4"/>
      <c r="E427" s="5"/>
      <c r="F427" s="2"/>
      <c r="G427" s="2"/>
      <c r="H427" s="2"/>
      <c r="I427" s="6"/>
      <c r="J427" s="6"/>
      <c r="K427" s="2"/>
      <c r="L427" s="2"/>
      <c r="M427" s="61"/>
      <c r="N427" s="61"/>
      <c r="O427" s="61"/>
      <c r="P427" s="61"/>
      <c r="Q427" s="61"/>
      <c r="R427" s="61"/>
      <c r="S427" s="61"/>
      <c r="T427" s="61"/>
      <c r="U427" s="61"/>
      <c r="V427" s="61"/>
      <c r="W427" s="61"/>
      <c r="X427" s="61"/>
      <c r="Y427" s="61"/>
      <c r="Z427" s="61"/>
    </row>
    <row r="428" ht="15.75" customHeight="1">
      <c r="A428" s="61"/>
      <c r="B428" s="2"/>
      <c r="C428" s="3"/>
      <c r="D428" s="4"/>
      <c r="E428" s="5"/>
      <c r="F428" s="2"/>
      <c r="G428" s="2"/>
      <c r="H428" s="2"/>
      <c r="I428" s="6"/>
      <c r="J428" s="6"/>
      <c r="K428" s="2"/>
      <c r="L428" s="2"/>
      <c r="M428" s="61"/>
      <c r="N428" s="61"/>
      <c r="O428" s="61"/>
      <c r="P428" s="61"/>
      <c r="Q428" s="61"/>
      <c r="R428" s="61"/>
      <c r="S428" s="61"/>
      <c r="T428" s="61"/>
      <c r="U428" s="61"/>
      <c r="V428" s="61"/>
      <c r="W428" s="61"/>
      <c r="X428" s="61"/>
      <c r="Y428" s="61"/>
      <c r="Z428" s="61"/>
    </row>
    <row r="429" ht="15.75" customHeight="1">
      <c r="A429" s="61"/>
      <c r="B429" s="2"/>
      <c r="C429" s="3"/>
      <c r="D429" s="4"/>
      <c r="E429" s="5"/>
      <c r="F429" s="2"/>
      <c r="G429" s="2"/>
      <c r="H429" s="2"/>
      <c r="I429" s="6"/>
      <c r="J429" s="6"/>
      <c r="K429" s="2"/>
      <c r="L429" s="2"/>
      <c r="M429" s="61"/>
      <c r="N429" s="61"/>
      <c r="O429" s="61"/>
      <c r="P429" s="61"/>
      <c r="Q429" s="61"/>
      <c r="R429" s="61"/>
      <c r="S429" s="61"/>
      <c r="T429" s="61"/>
      <c r="U429" s="61"/>
      <c r="V429" s="61"/>
      <c r="W429" s="61"/>
      <c r="X429" s="61"/>
      <c r="Y429" s="61"/>
      <c r="Z429" s="61"/>
    </row>
    <row r="430" ht="15.75" customHeight="1">
      <c r="A430" s="61"/>
      <c r="B430" s="2"/>
      <c r="C430" s="3"/>
      <c r="D430" s="4"/>
      <c r="E430" s="5"/>
      <c r="F430" s="2"/>
      <c r="G430" s="2"/>
      <c r="H430" s="2"/>
      <c r="I430" s="6"/>
      <c r="J430" s="6"/>
      <c r="K430" s="2"/>
      <c r="L430" s="2"/>
      <c r="M430" s="61"/>
      <c r="N430" s="61"/>
      <c r="O430" s="61"/>
      <c r="P430" s="61"/>
      <c r="Q430" s="61"/>
      <c r="R430" s="61"/>
      <c r="S430" s="61"/>
      <c r="T430" s="61"/>
      <c r="U430" s="61"/>
      <c r="V430" s="61"/>
      <c r="W430" s="61"/>
      <c r="X430" s="61"/>
      <c r="Y430" s="61"/>
      <c r="Z430" s="61"/>
    </row>
    <row r="431" ht="15.75" customHeight="1">
      <c r="A431" s="61"/>
      <c r="B431" s="2"/>
      <c r="C431" s="3"/>
      <c r="D431" s="4"/>
      <c r="E431" s="5"/>
      <c r="F431" s="2"/>
      <c r="G431" s="2"/>
      <c r="H431" s="2"/>
      <c r="I431" s="6"/>
      <c r="J431" s="6"/>
      <c r="K431" s="2"/>
      <c r="L431" s="2"/>
      <c r="M431" s="61"/>
      <c r="N431" s="61"/>
      <c r="O431" s="61"/>
      <c r="P431" s="61"/>
      <c r="Q431" s="61"/>
      <c r="R431" s="61"/>
      <c r="S431" s="61"/>
      <c r="T431" s="61"/>
      <c r="U431" s="61"/>
      <c r="V431" s="61"/>
      <c r="W431" s="61"/>
      <c r="X431" s="61"/>
      <c r="Y431" s="61"/>
      <c r="Z431" s="61"/>
    </row>
    <row r="432" ht="15.75" customHeight="1">
      <c r="A432" s="61"/>
      <c r="B432" s="2"/>
      <c r="C432" s="3"/>
      <c r="D432" s="4"/>
      <c r="E432" s="5"/>
      <c r="F432" s="2"/>
      <c r="G432" s="2"/>
      <c r="H432" s="2"/>
      <c r="I432" s="6"/>
      <c r="J432" s="6"/>
      <c r="K432" s="2"/>
      <c r="L432" s="2"/>
      <c r="M432" s="61"/>
      <c r="N432" s="61"/>
      <c r="O432" s="61"/>
      <c r="P432" s="61"/>
      <c r="Q432" s="61"/>
      <c r="R432" s="61"/>
      <c r="S432" s="61"/>
      <c r="T432" s="61"/>
      <c r="U432" s="61"/>
      <c r="V432" s="61"/>
      <c r="W432" s="61"/>
      <c r="X432" s="61"/>
      <c r="Y432" s="61"/>
      <c r="Z432" s="61"/>
    </row>
    <row r="433" ht="15.75" customHeight="1">
      <c r="A433" s="61"/>
      <c r="B433" s="2"/>
      <c r="C433" s="3"/>
      <c r="D433" s="4"/>
      <c r="E433" s="5"/>
      <c r="F433" s="2"/>
      <c r="G433" s="2"/>
      <c r="H433" s="2"/>
      <c r="I433" s="6"/>
      <c r="J433" s="6"/>
      <c r="K433" s="2"/>
      <c r="L433" s="2"/>
      <c r="M433" s="61"/>
      <c r="N433" s="61"/>
      <c r="O433" s="61"/>
      <c r="P433" s="61"/>
      <c r="Q433" s="61"/>
      <c r="R433" s="61"/>
      <c r="S433" s="61"/>
      <c r="T433" s="61"/>
      <c r="U433" s="61"/>
      <c r="V433" s="61"/>
      <c r="W433" s="61"/>
      <c r="X433" s="61"/>
      <c r="Y433" s="61"/>
      <c r="Z433" s="61"/>
    </row>
    <row r="434" ht="15.75" customHeight="1">
      <c r="A434" s="61"/>
      <c r="B434" s="2"/>
      <c r="C434" s="3"/>
      <c r="D434" s="4"/>
      <c r="E434" s="5"/>
      <c r="F434" s="2"/>
      <c r="G434" s="2"/>
      <c r="H434" s="2"/>
      <c r="I434" s="6"/>
      <c r="J434" s="6"/>
      <c r="K434" s="2"/>
      <c r="L434" s="2"/>
      <c r="M434" s="61"/>
      <c r="N434" s="61"/>
      <c r="O434" s="61"/>
      <c r="P434" s="61"/>
      <c r="Q434" s="61"/>
      <c r="R434" s="61"/>
      <c r="S434" s="61"/>
      <c r="T434" s="61"/>
      <c r="U434" s="61"/>
      <c r="V434" s="61"/>
      <c r="W434" s="61"/>
      <c r="X434" s="61"/>
      <c r="Y434" s="61"/>
      <c r="Z434" s="61"/>
    </row>
    <row r="435" ht="15.75" customHeight="1">
      <c r="A435" s="61"/>
      <c r="B435" s="2"/>
      <c r="C435" s="3"/>
      <c r="D435" s="4"/>
      <c r="E435" s="5"/>
      <c r="F435" s="2"/>
      <c r="G435" s="2"/>
      <c r="H435" s="2"/>
      <c r="I435" s="6"/>
      <c r="J435" s="6"/>
      <c r="K435" s="2"/>
      <c r="L435" s="2"/>
      <c r="M435" s="61"/>
      <c r="N435" s="61"/>
      <c r="O435" s="61"/>
      <c r="P435" s="61"/>
      <c r="Q435" s="61"/>
      <c r="R435" s="61"/>
      <c r="S435" s="61"/>
      <c r="T435" s="61"/>
      <c r="U435" s="61"/>
      <c r="V435" s="61"/>
      <c r="W435" s="61"/>
      <c r="X435" s="61"/>
      <c r="Y435" s="61"/>
      <c r="Z435" s="61"/>
    </row>
    <row r="436" ht="15.75" customHeight="1">
      <c r="A436" s="61"/>
      <c r="B436" s="2"/>
      <c r="C436" s="3"/>
      <c r="D436" s="4"/>
      <c r="E436" s="5"/>
      <c r="F436" s="2"/>
      <c r="G436" s="2"/>
      <c r="H436" s="2"/>
      <c r="I436" s="6"/>
      <c r="J436" s="6"/>
      <c r="K436" s="2"/>
      <c r="L436" s="2"/>
      <c r="M436" s="61"/>
      <c r="N436" s="61"/>
      <c r="O436" s="61"/>
      <c r="P436" s="61"/>
      <c r="Q436" s="61"/>
      <c r="R436" s="61"/>
      <c r="S436" s="61"/>
      <c r="T436" s="61"/>
      <c r="U436" s="61"/>
      <c r="V436" s="61"/>
      <c r="W436" s="61"/>
      <c r="X436" s="61"/>
      <c r="Y436" s="61"/>
      <c r="Z436" s="61"/>
    </row>
    <row r="437" ht="15.75" customHeight="1">
      <c r="A437" s="61"/>
      <c r="B437" s="2"/>
      <c r="C437" s="3"/>
      <c r="D437" s="4"/>
      <c r="E437" s="5"/>
      <c r="F437" s="2"/>
      <c r="G437" s="2"/>
      <c r="H437" s="2"/>
      <c r="I437" s="6"/>
      <c r="J437" s="6"/>
      <c r="K437" s="2"/>
      <c r="L437" s="2"/>
      <c r="M437" s="61"/>
      <c r="N437" s="61"/>
      <c r="O437" s="61"/>
      <c r="P437" s="61"/>
      <c r="Q437" s="61"/>
      <c r="R437" s="61"/>
      <c r="S437" s="61"/>
      <c r="T437" s="61"/>
      <c r="U437" s="61"/>
      <c r="V437" s="61"/>
      <c r="W437" s="61"/>
      <c r="X437" s="61"/>
      <c r="Y437" s="61"/>
      <c r="Z437" s="61"/>
    </row>
    <row r="438" ht="15.75" customHeight="1">
      <c r="A438" s="61"/>
      <c r="B438" s="2"/>
      <c r="C438" s="3"/>
      <c r="D438" s="4"/>
      <c r="E438" s="5"/>
      <c r="F438" s="2"/>
      <c r="G438" s="2"/>
      <c r="H438" s="2"/>
      <c r="I438" s="6"/>
      <c r="J438" s="6"/>
      <c r="K438" s="2"/>
      <c r="L438" s="2"/>
      <c r="M438" s="61"/>
      <c r="N438" s="61"/>
      <c r="O438" s="61"/>
      <c r="P438" s="61"/>
      <c r="Q438" s="61"/>
      <c r="R438" s="61"/>
      <c r="S438" s="61"/>
      <c r="T438" s="61"/>
      <c r="U438" s="61"/>
      <c r="V438" s="61"/>
      <c r="W438" s="61"/>
      <c r="X438" s="61"/>
      <c r="Y438" s="61"/>
      <c r="Z438" s="61"/>
    </row>
    <row r="439" ht="15.75" customHeight="1">
      <c r="A439" s="61"/>
      <c r="B439" s="2"/>
      <c r="C439" s="3"/>
      <c r="D439" s="4"/>
      <c r="E439" s="5"/>
      <c r="F439" s="2"/>
      <c r="G439" s="2"/>
      <c r="H439" s="2"/>
      <c r="I439" s="6"/>
      <c r="J439" s="6"/>
      <c r="K439" s="2"/>
      <c r="L439" s="2"/>
      <c r="M439" s="61"/>
      <c r="N439" s="61"/>
      <c r="O439" s="61"/>
      <c r="P439" s="61"/>
      <c r="Q439" s="61"/>
      <c r="R439" s="61"/>
      <c r="S439" s="61"/>
      <c r="T439" s="61"/>
      <c r="U439" s="61"/>
      <c r="V439" s="61"/>
      <c r="W439" s="61"/>
      <c r="X439" s="61"/>
      <c r="Y439" s="61"/>
      <c r="Z439" s="61"/>
    </row>
    <row r="440" ht="15.75" customHeight="1">
      <c r="A440" s="61"/>
      <c r="B440" s="2"/>
      <c r="C440" s="3"/>
      <c r="D440" s="4"/>
      <c r="E440" s="5"/>
      <c r="F440" s="2"/>
      <c r="G440" s="2"/>
      <c r="H440" s="2"/>
      <c r="I440" s="6"/>
      <c r="J440" s="6"/>
      <c r="K440" s="2"/>
      <c r="L440" s="2"/>
      <c r="M440" s="61"/>
      <c r="N440" s="61"/>
      <c r="O440" s="61"/>
      <c r="P440" s="61"/>
      <c r="Q440" s="61"/>
      <c r="R440" s="61"/>
      <c r="S440" s="61"/>
      <c r="T440" s="61"/>
      <c r="U440" s="61"/>
      <c r="V440" s="61"/>
      <c r="W440" s="61"/>
      <c r="X440" s="61"/>
      <c r="Y440" s="61"/>
      <c r="Z440" s="61"/>
    </row>
    <row r="441" ht="15.75" customHeight="1">
      <c r="A441" s="61"/>
      <c r="B441" s="2"/>
      <c r="C441" s="3"/>
      <c r="D441" s="4"/>
      <c r="E441" s="5"/>
      <c r="F441" s="2"/>
      <c r="G441" s="2"/>
      <c r="H441" s="2"/>
      <c r="I441" s="6"/>
      <c r="J441" s="6"/>
      <c r="K441" s="2"/>
      <c r="L441" s="2"/>
      <c r="M441" s="61"/>
      <c r="N441" s="61"/>
      <c r="O441" s="61"/>
      <c r="P441" s="61"/>
      <c r="Q441" s="61"/>
      <c r="R441" s="61"/>
      <c r="S441" s="61"/>
      <c r="T441" s="61"/>
      <c r="U441" s="61"/>
      <c r="V441" s="61"/>
      <c r="W441" s="61"/>
      <c r="X441" s="61"/>
      <c r="Y441" s="61"/>
      <c r="Z441" s="61"/>
    </row>
    <row r="442" ht="15.75" customHeight="1">
      <c r="A442" s="61"/>
      <c r="B442" s="2"/>
      <c r="C442" s="3"/>
      <c r="D442" s="4"/>
      <c r="E442" s="5"/>
      <c r="F442" s="2"/>
      <c r="G442" s="2"/>
      <c r="H442" s="2"/>
      <c r="I442" s="6"/>
      <c r="J442" s="6"/>
      <c r="K442" s="2"/>
      <c r="L442" s="2"/>
      <c r="M442" s="61"/>
      <c r="N442" s="61"/>
      <c r="O442" s="61"/>
      <c r="P442" s="61"/>
      <c r="Q442" s="61"/>
      <c r="R442" s="61"/>
      <c r="S442" s="61"/>
      <c r="T442" s="61"/>
      <c r="U442" s="61"/>
      <c r="V442" s="61"/>
      <c r="W442" s="61"/>
      <c r="X442" s="61"/>
      <c r="Y442" s="61"/>
      <c r="Z442" s="61"/>
    </row>
    <row r="443" ht="15.75" customHeight="1">
      <c r="A443" s="61"/>
      <c r="B443" s="2"/>
      <c r="C443" s="3"/>
      <c r="D443" s="4"/>
      <c r="E443" s="5"/>
      <c r="F443" s="2"/>
      <c r="G443" s="2"/>
      <c r="H443" s="2"/>
      <c r="I443" s="6"/>
      <c r="J443" s="6"/>
      <c r="K443" s="2"/>
      <c r="L443" s="2"/>
      <c r="M443" s="61"/>
      <c r="N443" s="61"/>
      <c r="O443" s="61"/>
      <c r="P443" s="61"/>
      <c r="Q443" s="61"/>
      <c r="R443" s="61"/>
      <c r="S443" s="61"/>
      <c r="T443" s="61"/>
      <c r="U443" s="61"/>
      <c r="V443" s="61"/>
      <c r="W443" s="61"/>
      <c r="X443" s="61"/>
      <c r="Y443" s="61"/>
      <c r="Z443" s="61"/>
    </row>
    <row r="444" ht="15.75" customHeight="1">
      <c r="A444" s="61"/>
      <c r="B444" s="2"/>
      <c r="C444" s="3"/>
      <c r="D444" s="4"/>
      <c r="E444" s="5"/>
      <c r="F444" s="2"/>
      <c r="G444" s="2"/>
      <c r="H444" s="2"/>
      <c r="I444" s="6"/>
      <c r="J444" s="6"/>
      <c r="K444" s="2"/>
      <c r="L444" s="2"/>
      <c r="M444" s="61"/>
      <c r="N444" s="61"/>
      <c r="O444" s="61"/>
      <c r="P444" s="61"/>
      <c r="Q444" s="61"/>
      <c r="R444" s="61"/>
      <c r="S444" s="61"/>
      <c r="T444" s="61"/>
      <c r="U444" s="61"/>
      <c r="V444" s="61"/>
      <c r="W444" s="61"/>
      <c r="X444" s="61"/>
      <c r="Y444" s="61"/>
      <c r="Z444" s="61"/>
    </row>
    <row r="445" ht="15.75" customHeight="1">
      <c r="A445" s="61"/>
      <c r="B445" s="2"/>
      <c r="C445" s="3"/>
      <c r="D445" s="4"/>
      <c r="E445" s="5"/>
      <c r="F445" s="2"/>
      <c r="G445" s="2"/>
      <c r="H445" s="2"/>
      <c r="I445" s="6"/>
      <c r="J445" s="6"/>
      <c r="K445" s="2"/>
      <c r="L445" s="2"/>
      <c r="M445" s="61"/>
      <c r="N445" s="61"/>
      <c r="O445" s="61"/>
      <c r="P445" s="61"/>
      <c r="Q445" s="61"/>
      <c r="R445" s="61"/>
      <c r="S445" s="61"/>
      <c r="T445" s="61"/>
      <c r="U445" s="61"/>
      <c r="V445" s="61"/>
      <c r="W445" s="61"/>
      <c r="X445" s="61"/>
      <c r="Y445" s="61"/>
      <c r="Z445" s="61"/>
    </row>
    <row r="446" ht="15.75" customHeight="1">
      <c r="A446" s="61"/>
      <c r="B446" s="2"/>
      <c r="C446" s="3"/>
      <c r="D446" s="4"/>
      <c r="E446" s="5"/>
      <c r="F446" s="2"/>
      <c r="G446" s="2"/>
      <c r="H446" s="2"/>
      <c r="I446" s="6"/>
      <c r="J446" s="6"/>
      <c r="K446" s="2"/>
      <c r="L446" s="2"/>
      <c r="M446" s="61"/>
      <c r="N446" s="61"/>
      <c r="O446" s="61"/>
      <c r="P446" s="61"/>
      <c r="Q446" s="61"/>
      <c r="R446" s="61"/>
      <c r="S446" s="61"/>
      <c r="T446" s="61"/>
      <c r="U446" s="61"/>
      <c r="V446" s="61"/>
      <c r="W446" s="61"/>
      <c r="X446" s="61"/>
      <c r="Y446" s="61"/>
      <c r="Z446" s="61"/>
    </row>
    <row r="447" ht="15.75" customHeight="1">
      <c r="A447" s="61"/>
      <c r="B447" s="2"/>
      <c r="C447" s="3"/>
      <c r="D447" s="4"/>
      <c r="E447" s="5"/>
      <c r="F447" s="2"/>
      <c r="G447" s="2"/>
      <c r="H447" s="2"/>
      <c r="I447" s="6"/>
      <c r="J447" s="6"/>
      <c r="K447" s="2"/>
      <c r="L447" s="2"/>
      <c r="M447" s="61"/>
      <c r="N447" s="61"/>
      <c r="O447" s="61"/>
      <c r="P447" s="61"/>
      <c r="Q447" s="61"/>
      <c r="R447" s="61"/>
      <c r="S447" s="61"/>
      <c r="T447" s="61"/>
      <c r="U447" s="61"/>
      <c r="V447" s="61"/>
      <c r="W447" s="61"/>
      <c r="X447" s="61"/>
      <c r="Y447" s="61"/>
      <c r="Z447" s="61"/>
    </row>
    <row r="448" ht="15.75" customHeight="1">
      <c r="A448" s="61"/>
      <c r="B448" s="2"/>
      <c r="C448" s="3"/>
      <c r="D448" s="4"/>
      <c r="E448" s="5"/>
      <c r="F448" s="2"/>
      <c r="G448" s="2"/>
      <c r="H448" s="2"/>
      <c r="I448" s="6"/>
      <c r="J448" s="6"/>
      <c r="K448" s="2"/>
      <c r="L448" s="2"/>
      <c r="M448" s="61"/>
      <c r="N448" s="61"/>
      <c r="O448" s="61"/>
      <c r="P448" s="61"/>
      <c r="Q448" s="61"/>
      <c r="R448" s="61"/>
      <c r="S448" s="61"/>
      <c r="T448" s="61"/>
      <c r="U448" s="61"/>
      <c r="V448" s="61"/>
      <c r="W448" s="61"/>
      <c r="X448" s="61"/>
      <c r="Y448" s="61"/>
      <c r="Z448" s="61"/>
    </row>
    <row r="449" ht="15.75" customHeight="1">
      <c r="A449" s="61"/>
      <c r="B449" s="2"/>
      <c r="C449" s="3"/>
      <c r="D449" s="4"/>
      <c r="E449" s="5"/>
      <c r="F449" s="2"/>
      <c r="G449" s="2"/>
      <c r="H449" s="2"/>
      <c r="I449" s="6"/>
      <c r="J449" s="6"/>
      <c r="K449" s="2"/>
      <c r="L449" s="2"/>
      <c r="M449" s="61"/>
      <c r="N449" s="61"/>
      <c r="O449" s="61"/>
      <c r="P449" s="61"/>
      <c r="Q449" s="61"/>
      <c r="R449" s="61"/>
      <c r="S449" s="61"/>
      <c r="T449" s="61"/>
      <c r="U449" s="61"/>
      <c r="V449" s="61"/>
      <c r="W449" s="61"/>
      <c r="X449" s="61"/>
      <c r="Y449" s="61"/>
      <c r="Z449" s="61"/>
    </row>
    <row r="450" ht="15.75" customHeight="1">
      <c r="A450" s="61"/>
      <c r="B450" s="2"/>
      <c r="C450" s="3"/>
      <c r="D450" s="4"/>
      <c r="E450" s="5"/>
      <c r="F450" s="2"/>
      <c r="G450" s="2"/>
      <c r="H450" s="2"/>
      <c r="I450" s="6"/>
      <c r="J450" s="6"/>
      <c r="K450" s="2"/>
      <c r="L450" s="2"/>
      <c r="M450" s="61"/>
      <c r="N450" s="61"/>
      <c r="O450" s="61"/>
      <c r="P450" s="61"/>
      <c r="Q450" s="61"/>
      <c r="R450" s="61"/>
      <c r="S450" s="61"/>
      <c r="T450" s="61"/>
      <c r="U450" s="61"/>
      <c r="V450" s="61"/>
      <c r="W450" s="61"/>
      <c r="X450" s="61"/>
      <c r="Y450" s="61"/>
      <c r="Z450" s="61"/>
    </row>
    <row r="451" ht="15.75" customHeight="1">
      <c r="A451" s="61"/>
      <c r="B451" s="2"/>
      <c r="C451" s="3"/>
      <c r="D451" s="4"/>
      <c r="E451" s="5"/>
      <c r="F451" s="2"/>
      <c r="G451" s="2"/>
      <c r="H451" s="2"/>
      <c r="I451" s="6"/>
      <c r="J451" s="6"/>
      <c r="K451" s="2"/>
      <c r="L451" s="2"/>
      <c r="M451" s="61"/>
      <c r="N451" s="61"/>
      <c r="O451" s="61"/>
      <c r="P451" s="61"/>
      <c r="Q451" s="61"/>
      <c r="R451" s="61"/>
      <c r="S451" s="61"/>
      <c r="T451" s="61"/>
      <c r="U451" s="61"/>
      <c r="V451" s="61"/>
      <c r="W451" s="61"/>
      <c r="X451" s="61"/>
      <c r="Y451" s="61"/>
      <c r="Z451" s="61"/>
    </row>
    <row r="452" ht="15.75" customHeight="1">
      <c r="A452" s="61"/>
      <c r="B452" s="2"/>
      <c r="C452" s="3"/>
      <c r="D452" s="4"/>
      <c r="E452" s="5"/>
      <c r="F452" s="2"/>
      <c r="G452" s="2"/>
      <c r="H452" s="2"/>
      <c r="I452" s="6"/>
      <c r="J452" s="6"/>
      <c r="K452" s="2"/>
      <c r="L452" s="2"/>
      <c r="M452" s="61"/>
      <c r="N452" s="61"/>
      <c r="O452" s="61"/>
      <c r="P452" s="61"/>
      <c r="Q452" s="61"/>
      <c r="R452" s="61"/>
      <c r="S452" s="61"/>
      <c r="T452" s="61"/>
      <c r="U452" s="61"/>
      <c r="V452" s="61"/>
      <c r="W452" s="61"/>
      <c r="X452" s="61"/>
      <c r="Y452" s="61"/>
      <c r="Z452" s="61"/>
    </row>
    <row r="453" ht="15.75" customHeight="1">
      <c r="A453" s="61"/>
      <c r="B453" s="2"/>
      <c r="C453" s="3"/>
      <c r="D453" s="4"/>
      <c r="E453" s="5"/>
      <c r="F453" s="2"/>
      <c r="G453" s="2"/>
      <c r="H453" s="2"/>
      <c r="I453" s="6"/>
      <c r="J453" s="6"/>
      <c r="K453" s="2"/>
      <c r="L453" s="2"/>
      <c r="M453" s="61"/>
      <c r="N453" s="61"/>
      <c r="O453" s="61"/>
      <c r="P453" s="61"/>
      <c r="Q453" s="61"/>
      <c r="R453" s="61"/>
      <c r="S453" s="61"/>
      <c r="T453" s="61"/>
      <c r="U453" s="61"/>
      <c r="V453" s="61"/>
      <c r="W453" s="61"/>
      <c r="X453" s="61"/>
      <c r="Y453" s="61"/>
      <c r="Z453" s="61"/>
    </row>
    <row r="454" ht="15.75" customHeight="1">
      <c r="A454" s="61"/>
      <c r="B454" s="2"/>
      <c r="C454" s="3"/>
      <c r="D454" s="4"/>
      <c r="E454" s="5"/>
      <c r="F454" s="2"/>
      <c r="G454" s="2"/>
      <c r="H454" s="2"/>
      <c r="I454" s="6"/>
      <c r="J454" s="6"/>
      <c r="K454" s="2"/>
      <c r="L454" s="2"/>
      <c r="M454" s="61"/>
      <c r="N454" s="61"/>
      <c r="O454" s="61"/>
      <c r="P454" s="61"/>
      <c r="Q454" s="61"/>
      <c r="R454" s="61"/>
      <c r="S454" s="61"/>
      <c r="T454" s="61"/>
      <c r="U454" s="61"/>
      <c r="V454" s="61"/>
      <c r="W454" s="61"/>
      <c r="X454" s="61"/>
      <c r="Y454" s="61"/>
      <c r="Z454" s="61"/>
    </row>
    <row r="455" ht="15.75" customHeight="1">
      <c r="A455" s="61"/>
      <c r="B455" s="2"/>
      <c r="C455" s="3"/>
      <c r="D455" s="4"/>
      <c r="E455" s="5"/>
      <c r="F455" s="2"/>
      <c r="G455" s="2"/>
      <c r="H455" s="2"/>
      <c r="I455" s="6"/>
      <c r="J455" s="6"/>
      <c r="K455" s="2"/>
      <c r="L455" s="2"/>
      <c r="M455" s="61"/>
      <c r="N455" s="61"/>
      <c r="O455" s="61"/>
      <c r="P455" s="61"/>
      <c r="Q455" s="61"/>
      <c r="R455" s="61"/>
      <c r="S455" s="61"/>
      <c r="T455" s="61"/>
      <c r="U455" s="61"/>
      <c r="V455" s="61"/>
      <c r="W455" s="61"/>
      <c r="X455" s="61"/>
      <c r="Y455" s="61"/>
      <c r="Z455" s="61"/>
    </row>
    <row r="456" ht="15.75" customHeight="1">
      <c r="A456" s="61"/>
      <c r="B456" s="2"/>
      <c r="C456" s="3"/>
      <c r="D456" s="4"/>
      <c r="E456" s="5"/>
      <c r="F456" s="2"/>
      <c r="G456" s="2"/>
      <c r="H456" s="2"/>
      <c r="I456" s="6"/>
      <c r="J456" s="6"/>
      <c r="K456" s="2"/>
      <c r="L456" s="2"/>
      <c r="M456" s="61"/>
      <c r="N456" s="61"/>
      <c r="O456" s="61"/>
      <c r="P456" s="61"/>
      <c r="Q456" s="61"/>
      <c r="R456" s="61"/>
      <c r="S456" s="61"/>
      <c r="T456" s="61"/>
      <c r="U456" s="61"/>
      <c r="V456" s="61"/>
      <c r="W456" s="61"/>
      <c r="X456" s="61"/>
      <c r="Y456" s="61"/>
      <c r="Z456" s="61"/>
    </row>
    <row r="457" ht="15.75" customHeight="1">
      <c r="A457" s="61"/>
      <c r="B457" s="2"/>
      <c r="C457" s="3"/>
      <c r="D457" s="4"/>
      <c r="E457" s="5"/>
      <c r="F457" s="2"/>
      <c r="G457" s="2"/>
      <c r="H457" s="2"/>
      <c r="I457" s="6"/>
      <c r="J457" s="6"/>
      <c r="K457" s="2"/>
      <c r="L457" s="2"/>
      <c r="M457" s="61"/>
      <c r="N457" s="61"/>
      <c r="O457" s="61"/>
      <c r="P457" s="61"/>
      <c r="Q457" s="61"/>
      <c r="R457" s="61"/>
      <c r="S457" s="61"/>
      <c r="T457" s="61"/>
      <c r="U457" s="61"/>
      <c r="V457" s="61"/>
      <c r="W457" s="61"/>
      <c r="X457" s="61"/>
      <c r="Y457" s="61"/>
      <c r="Z457" s="61"/>
    </row>
    <row r="458" ht="15.75" customHeight="1">
      <c r="A458" s="61"/>
      <c r="B458" s="2"/>
      <c r="C458" s="3"/>
      <c r="D458" s="4"/>
      <c r="E458" s="5"/>
      <c r="F458" s="2"/>
      <c r="G458" s="2"/>
      <c r="H458" s="2"/>
      <c r="I458" s="6"/>
      <c r="J458" s="6"/>
      <c r="K458" s="2"/>
      <c r="L458" s="2"/>
      <c r="M458" s="61"/>
      <c r="N458" s="61"/>
      <c r="O458" s="61"/>
      <c r="P458" s="61"/>
      <c r="Q458" s="61"/>
      <c r="R458" s="61"/>
      <c r="S458" s="61"/>
      <c r="T458" s="61"/>
      <c r="U458" s="61"/>
      <c r="V458" s="61"/>
      <c r="W458" s="61"/>
      <c r="X458" s="61"/>
      <c r="Y458" s="61"/>
      <c r="Z458" s="61"/>
    </row>
    <row r="459" ht="15.75" customHeight="1">
      <c r="A459" s="61"/>
      <c r="B459" s="2"/>
      <c r="C459" s="3"/>
      <c r="D459" s="4"/>
      <c r="E459" s="5"/>
      <c r="F459" s="2"/>
      <c r="G459" s="2"/>
      <c r="H459" s="2"/>
      <c r="I459" s="6"/>
      <c r="J459" s="6"/>
      <c r="K459" s="2"/>
      <c r="L459" s="2"/>
      <c r="M459" s="61"/>
      <c r="N459" s="61"/>
      <c r="O459" s="61"/>
      <c r="P459" s="61"/>
      <c r="Q459" s="61"/>
      <c r="R459" s="61"/>
      <c r="S459" s="61"/>
      <c r="T459" s="61"/>
      <c r="U459" s="61"/>
      <c r="V459" s="61"/>
      <c r="W459" s="61"/>
      <c r="X459" s="61"/>
      <c r="Y459" s="61"/>
      <c r="Z459" s="61"/>
    </row>
    <row r="460" ht="15.75" customHeight="1">
      <c r="A460" s="61"/>
      <c r="B460" s="2"/>
      <c r="C460" s="3"/>
      <c r="D460" s="4"/>
      <c r="E460" s="5"/>
      <c r="F460" s="2"/>
      <c r="G460" s="2"/>
      <c r="H460" s="2"/>
      <c r="I460" s="6"/>
      <c r="J460" s="6"/>
      <c r="K460" s="2"/>
      <c r="L460" s="2"/>
      <c r="M460" s="61"/>
      <c r="N460" s="61"/>
      <c r="O460" s="61"/>
      <c r="P460" s="61"/>
      <c r="Q460" s="61"/>
      <c r="R460" s="61"/>
      <c r="S460" s="61"/>
      <c r="T460" s="61"/>
      <c r="U460" s="61"/>
      <c r="V460" s="61"/>
      <c r="W460" s="61"/>
      <c r="X460" s="61"/>
      <c r="Y460" s="61"/>
      <c r="Z460" s="61"/>
    </row>
    <row r="461" ht="15.75" customHeight="1">
      <c r="A461" s="61"/>
      <c r="B461" s="2"/>
      <c r="C461" s="3"/>
      <c r="D461" s="4"/>
      <c r="E461" s="5"/>
      <c r="F461" s="2"/>
      <c r="G461" s="2"/>
      <c r="H461" s="2"/>
      <c r="I461" s="6"/>
      <c r="J461" s="6"/>
      <c r="K461" s="2"/>
      <c r="L461" s="2"/>
      <c r="M461" s="61"/>
      <c r="N461" s="61"/>
      <c r="O461" s="61"/>
      <c r="P461" s="61"/>
      <c r="Q461" s="61"/>
      <c r="R461" s="61"/>
      <c r="S461" s="61"/>
      <c r="T461" s="61"/>
      <c r="U461" s="61"/>
      <c r="V461" s="61"/>
      <c r="W461" s="61"/>
      <c r="X461" s="61"/>
      <c r="Y461" s="61"/>
      <c r="Z461" s="61"/>
    </row>
    <row r="462" ht="15.75" customHeight="1">
      <c r="A462" s="61"/>
      <c r="B462" s="2"/>
      <c r="C462" s="3"/>
      <c r="D462" s="4"/>
      <c r="E462" s="5"/>
      <c r="F462" s="2"/>
      <c r="G462" s="2"/>
      <c r="H462" s="2"/>
      <c r="I462" s="6"/>
      <c r="J462" s="6"/>
      <c r="K462" s="2"/>
      <c r="L462" s="2"/>
      <c r="M462" s="61"/>
      <c r="N462" s="61"/>
      <c r="O462" s="61"/>
      <c r="P462" s="61"/>
      <c r="Q462" s="61"/>
      <c r="R462" s="61"/>
      <c r="S462" s="61"/>
      <c r="T462" s="61"/>
      <c r="U462" s="61"/>
      <c r="V462" s="61"/>
      <c r="W462" s="61"/>
      <c r="X462" s="61"/>
      <c r="Y462" s="61"/>
      <c r="Z462" s="61"/>
    </row>
    <row r="463" ht="15.75" customHeight="1">
      <c r="A463" s="61"/>
      <c r="B463" s="2"/>
      <c r="C463" s="3"/>
      <c r="D463" s="4"/>
      <c r="E463" s="5"/>
      <c r="F463" s="2"/>
      <c r="G463" s="2"/>
      <c r="H463" s="2"/>
      <c r="I463" s="6"/>
      <c r="J463" s="6"/>
      <c r="K463" s="2"/>
      <c r="L463" s="2"/>
      <c r="M463" s="61"/>
      <c r="N463" s="61"/>
      <c r="O463" s="61"/>
      <c r="P463" s="61"/>
      <c r="Q463" s="61"/>
      <c r="R463" s="61"/>
      <c r="S463" s="61"/>
      <c r="T463" s="61"/>
      <c r="U463" s="61"/>
      <c r="V463" s="61"/>
      <c r="W463" s="61"/>
      <c r="X463" s="61"/>
      <c r="Y463" s="61"/>
      <c r="Z463" s="61"/>
    </row>
    <row r="464" ht="15.75" customHeight="1">
      <c r="A464" s="61"/>
      <c r="B464" s="2"/>
      <c r="C464" s="3"/>
      <c r="D464" s="4"/>
      <c r="E464" s="5"/>
      <c r="F464" s="2"/>
      <c r="G464" s="2"/>
      <c r="H464" s="2"/>
      <c r="I464" s="6"/>
      <c r="J464" s="6"/>
      <c r="K464" s="2"/>
      <c r="L464" s="2"/>
      <c r="M464" s="61"/>
      <c r="N464" s="61"/>
      <c r="O464" s="61"/>
      <c r="P464" s="61"/>
      <c r="Q464" s="61"/>
      <c r="R464" s="61"/>
      <c r="S464" s="61"/>
      <c r="T464" s="61"/>
      <c r="U464" s="61"/>
      <c r="V464" s="61"/>
      <c r="W464" s="61"/>
      <c r="X464" s="61"/>
      <c r="Y464" s="61"/>
      <c r="Z464" s="61"/>
    </row>
    <row r="465" ht="15.75" customHeight="1">
      <c r="A465" s="61"/>
      <c r="B465" s="2"/>
      <c r="C465" s="3"/>
      <c r="D465" s="4"/>
      <c r="E465" s="5"/>
      <c r="F465" s="2"/>
      <c r="G465" s="2"/>
      <c r="H465" s="2"/>
      <c r="I465" s="6"/>
      <c r="J465" s="6"/>
      <c r="K465" s="2"/>
      <c r="L465" s="2"/>
      <c r="M465" s="61"/>
      <c r="N465" s="61"/>
      <c r="O465" s="61"/>
      <c r="P465" s="61"/>
      <c r="Q465" s="61"/>
      <c r="R465" s="61"/>
      <c r="S465" s="61"/>
      <c r="T465" s="61"/>
      <c r="U465" s="61"/>
      <c r="V465" s="61"/>
      <c r="W465" s="61"/>
      <c r="X465" s="61"/>
      <c r="Y465" s="61"/>
      <c r="Z465" s="61"/>
    </row>
    <row r="466" ht="15.75" customHeight="1">
      <c r="A466" s="61"/>
      <c r="B466" s="2"/>
      <c r="C466" s="3"/>
      <c r="D466" s="4"/>
      <c r="E466" s="5"/>
      <c r="F466" s="2"/>
      <c r="G466" s="2"/>
      <c r="H466" s="2"/>
      <c r="I466" s="6"/>
      <c r="J466" s="6"/>
      <c r="K466" s="2"/>
      <c r="L466" s="2"/>
      <c r="M466" s="61"/>
      <c r="N466" s="61"/>
      <c r="O466" s="61"/>
      <c r="P466" s="61"/>
      <c r="Q466" s="61"/>
      <c r="R466" s="61"/>
      <c r="S466" s="61"/>
      <c r="T466" s="61"/>
      <c r="U466" s="61"/>
      <c r="V466" s="61"/>
      <c r="W466" s="61"/>
      <c r="X466" s="61"/>
      <c r="Y466" s="61"/>
      <c r="Z466" s="61"/>
    </row>
    <row r="467" ht="15.75" customHeight="1">
      <c r="A467" s="61"/>
      <c r="B467" s="2"/>
      <c r="C467" s="3"/>
      <c r="D467" s="4"/>
      <c r="E467" s="5"/>
      <c r="F467" s="2"/>
      <c r="G467" s="2"/>
      <c r="H467" s="2"/>
      <c r="I467" s="6"/>
      <c r="J467" s="6"/>
      <c r="K467" s="2"/>
      <c r="L467" s="2"/>
      <c r="M467" s="61"/>
      <c r="N467" s="61"/>
      <c r="O467" s="61"/>
      <c r="P467" s="61"/>
      <c r="Q467" s="61"/>
      <c r="R467" s="61"/>
      <c r="S467" s="61"/>
      <c r="T467" s="61"/>
      <c r="U467" s="61"/>
      <c r="V467" s="61"/>
      <c r="W467" s="61"/>
      <c r="X467" s="61"/>
      <c r="Y467" s="61"/>
      <c r="Z467" s="61"/>
    </row>
    <row r="468" ht="15.75" customHeight="1">
      <c r="A468" s="61"/>
      <c r="B468" s="2"/>
      <c r="C468" s="3"/>
      <c r="D468" s="4"/>
      <c r="E468" s="5"/>
      <c r="F468" s="2"/>
      <c r="G468" s="2"/>
      <c r="H468" s="2"/>
      <c r="I468" s="6"/>
      <c r="J468" s="6"/>
      <c r="K468" s="2"/>
      <c r="L468" s="2"/>
      <c r="M468" s="61"/>
      <c r="N468" s="61"/>
      <c r="O468" s="61"/>
      <c r="P468" s="61"/>
      <c r="Q468" s="61"/>
      <c r="R468" s="61"/>
      <c r="S468" s="61"/>
      <c r="T468" s="61"/>
      <c r="U468" s="61"/>
      <c r="V468" s="61"/>
      <c r="W468" s="61"/>
      <c r="X468" s="61"/>
      <c r="Y468" s="61"/>
      <c r="Z468" s="61"/>
    </row>
    <row r="469" ht="15.75" customHeight="1">
      <c r="A469" s="61"/>
      <c r="B469" s="2"/>
      <c r="C469" s="3"/>
      <c r="D469" s="4"/>
      <c r="E469" s="5"/>
      <c r="F469" s="2"/>
      <c r="G469" s="2"/>
      <c r="H469" s="2"/>
      <c r="I469" s="6"/>
      <c r="J469" s="6"/>
      <c r="K469" s="2"/>
      <c r="L469" s="2"/>
      <c r="M469" s="61"/>
      <c r="N469" s="61"/>
      <c r="O469" s="61"/>
      <c r="P469" s="61"/>
      <c r="Q469" s="61"/>
      <c r="R469" s="61"/>
      <c r="S469" s="61"/>
      <c r="T469" s="61"/>
      <c r="U469" s="61"/>
      <c r="V469" s="61"/>
      <c r="W469" s="61"/>
      <c r="X469" s="61"/>
      <c r="Y469" s="61"/>
      <c r="Z469" s="61"/>
    </row>
    <row r="470" ht="15.75" customHeight="1">
      <c r="A470" s="61"/>
      <c r="B470" s="2"/>
      <c r="C470" s="3"/>
      <c r="D470" s="4"/>
      <c r="E470" s="5"/>
      <c r="F470" s="2"/>
      <c r="G470" s="2"/>
      <c r="H470" s="2"/>
      <c r="I470" s="6"/>
      <c r="J470" s="6"/>
      <c r="K470" s="2"/>
      <c r="L470" s="2"/>
      <c r="M470" s="61"/>
      <c r="N470" s="61"/>
      <c r="O470" s="61"/>
      <c r="P470" s="61"/>
      <c r="Q470" s="61"/>
      <c r="R470" s="61"/>
      <c r="S470" s="61"/>
      <c r="T470" s="61"/>
      <c r="U470" s="61"/>
      <c r="V470" s="61"/>
      <c r="W470" s="61"/>
      <c r="X470" s="61"/>
      <c r="Y470" s="61"/>
      <c r="Z470" s="61"/>
    </row>
    <row r="471" ht="15.75" customHeight="1">
      <c r="A471" s="61"/>
      <c r="B471" s="2"/>
      <c r="C471" s="3"/>
      <c r="D471" s="4"/>
      <c r="E471" s="5"/>
      <c r="F471" s="2"/>
      <c r="G471" s="2"/>
      <c r="H471" s="2"/>
      <c r="I471" s="6"/>
      <c r="J471" s="6"/>
      <c r="K471" s="2"/>
      <c r="L471" s="2"/>
      <c r="M471" s="61"/>
      <c r="N471" s="61"/>
      <c r="O471" s="61"/>
      <c r="P471" s="61"/>
      <c r="Q471" s="61"/>
      <c r="R471" s="61"/>
      <c r="S471" s="61"/>
      <c r="T471" s="61"/>
      <c r="U471" s="61"/>
      <c r="V471" s="61"/>
      <c r="W471" s="61"/>
      <c r="X471" s="61"/>
      <c r="Y471" s="61"/>
      <c r="Z471" s="61"/>
    </row>
    <row r="472" ht="15.75" customHeight="1">
      <c r="A472" s="61"/>
      <c r="B472" s="2"/>
      <c r="C472" s="3"/>
      <c r="D472" s="4"/>
      <c r="E472" s="5"/>
      <c r="F472" s="2"/>
      <c r="G472" s="2"/>
      <c r="H472" s="2"/>
      <c r="I472" s="6"/>
      <c r="J472" s="6"/>
      <c r="K472" s="2"/>
      <c r="L472" s="2"/>
      <c r="M472" s="61"/>
      <c r="N472" s="61"/>
      <c r="O472" s="61"/>
      <c r="P472" s="61"/>
      <c r="Q472" s="61"/>
      <c r="R472" s="61"/>
      <c r="S472" s="61"/>
      <c r="T472" s="61"/>
      <c r="U472" s="61"/>
      <c r="V472" s="61"/>
      <c r="W472" s="61"/>
      <c r="X472" s="61"/>
      <c r="Y472" s="61"/>
      <c r="Z472" s="61"/>
    </row>
    <row r="473" ht="15.75" customHeight="1">
      <c r="A473" s="61"/>
      <c r="B473" s="2"/>
      <c r="C473" s="3"/>
      <c r="D473" s="4"/>
      <c r="E473" s="5"/>
      <c r="F473" s="2"/>
      <c r="G473" s="2"/>
      <c r="H473" s="2"/>
      <c r="I473" s="6"/>
      <c r="J473" s="6"/>
      <c r="K473" s="2"/>
      <c r="L473" s="2"/>
      <c r="M473" s="61"/>
      <c r="N473" s="61"/>
      <c r="O473" s="61"/>
      <c r="P473" s="61"/>
      <c r="Q473" s="61"/>
      <c r="R473" s="61"/>
      <c r="S473" s="61"/>
      <c r="T473" s="61"/>
      <c r="U473" s="61"/>
      <c r="V473" s="61"/>
      <c r="W473" s="61"/>
      <c r="X473" s="61"/>
      <c r="Y473" s="61"/>
      <c r="Z473" s="61"/>
    </row>
    <row r="474" ht="15.75" customHeight="1">
      <c r="A474" s="61"/>
      <c r="B474" s="2"/>
      <c r="C474" s="3"/>
      <c r="D474" s="4"/>
      <c r="E474" s="5"/>
      <c r="F474" s="2"/>
      <c r="G474" s="2"/>
      <c r="H474" s="2"/>
      <c r="I474" s="6"/>
      <c r="J474" s="6"/>
      <c r="K474" s="2"/>
      <c r="L474" s="2"/>
      <c r="M474" s="61"/>
      <c r="N474" s="61"/>
      <c r="O474" s="61"/>
      <c r="P474" s="61"/>
      <c r="Q474" s="61"/>
      <c r="R474" s="61"/>
      <c r="S474" s="61"/>
      <c r="T474" s="61"/>
      <c r="U474" s="61"/>
      <c r="V474" s="61"/>
      <c r="W474" s="61"/>
      <c r="X474" s="61"/>
      <c r="Y474" s="61"/>
      <c r="Z474" s="61"/>
    </row>
    <row r="475" ht="15.75" customHeight="1">
      <c r="A475" s="61"/>
      <c r="B475" s="2"/>
      <c r="C475" s="3"/>
      <c r="D475" s="4"/>
      <c r="E475" s="5"/>
      <c r="F475" s="2"/>
      <c r="G475" s="2"/>
      <c r="H475" s="2"/>
      <c r="I475" s="6"/>
      <c r="J475" s="6"/>
      <c r="K475" s="2"/>
      <c r="L475" s="2"/>
      <c r="M475" s="61"/>
      <c r="N475" s="61"/>
      <c r="O475" s="61"/>
      <c r="P475" s="61"/>
      <c r="Q475" s="61"/>
      <c r="R475" s="61"/>
      <c r="S475" s="61"/>
      <c r="T475" s="61"/>
      <c r="U475" s="61"/>
      <c r="V475" s="61"/>
      <c r="W475" s="61"/>
      <c r="X475" s="61"/>
      <c r="Y475" s="61"/>
      <c r="Z475" s="61"/>
    </row>
    <row r="476" ht="15.75" customHeight="1">
      <c r="A476" s="61"/>
      <c r="B476" s="2"/>
      <c r="C476" s="3"/>
      <c r="D476" s="4"/>
      <c r="E476" s="5"/>
      <c r="F476" s="2"/>
      <c r="G476" s="2"/>
      <c r="H476" s="2"/>
      <c r="I476" s="6"/>
      <c r="J476" s="6"/>
      <c r="K476" s="2"/>
      <c r="L476" s="2"/>
      <c r="M476" s="61"/>
      <c r="N476" s="61"/>
      <c r="O476" s="61"/>
      <c r="P476" s="61"/>
      <c r="Q476" s="61"/>
      <c r="R476" s="61"/>
      <c r="S476" s="61"/>
      <c r="T476" s="61"/>
      <c r="U476" s="61"/>
      <c r="V476" s="61"/>
      <c r="W476" s="61"/>
      <c r="X476" s="61"/>
      <c r="Y476" s="61"/>
      <c r="Z476" s="61"/>
    </row>
    <row r="477" ht="15.75" customHeight="1">
      <c r="A477" s="61"/>
      <c r="B477" s="2"/>
      <c r="C477" s="3"/>
      <c r="D477" s="4"/>
      <c r="E477" s="5"/>
      <c r="F477" s="2"/>
      <c r="G477" s="2"/>
      <c r="H477" s="2"/>
      <c r="I477" s="6"/>
      <c r="J477" s="6"/>
      <c r="K477" s="2"/>
      <c r="L477" s="2"/>
      <c r="M477" s="61"/>
      <c r="N477" s="61"/>
      <c r="O477" s="61"/>
      <c r="P477" s="61"/>
      <c r="Q477" s="61"/>
      <c r="R477" s="61"/>
      <c r="S477" s="61"/>
      <c r="T477" s="61"/>
      <c r="U477" s="61"/>
      <c r="V477" s="61"/>
      <c r="W477" s="61"/>
      <c r="X477" s="61"/>
      <c r="Y477" s="61"/>
      <c r="Z477" s="61"/>
    </row>
    <row r="478" ht="15.75" customHeight="1">
      <c r="A478" s="61"/>
      <c r="B478" s="2"/>
      <c r="C478" s="3"/>
      <c r="D478" s="4"/>
      <c r="E478" s="5"/>
      <c r="F478" s="2"/>
      <c r="G478" s="2"/>
      <c r="H478" s="2"/>
      <c r="I478" s="6"/>
      <c r="J478" s="6"/>
      <c r="K478" s="2"/>
      <c r="L478" s="2"/>
      <c r="M478" s="61"/>
      <c r="N478" s="61"/>
      <c r="O478" s="61"/>
      <c r="P478" s="61"/>
      <c r="Q478" s="61"/>
      <c r="R478" s="61"/>
      <c r="S478" s="61"/>
      <c r="T478" s="61"/>
      <c r="U478" s="61"/>
      <c r="V478" s="61"/>
      <c r="W478" s="61"/>
      <c r="X478" s="61"/>
      <c r="Y478" s="61"/>
      <c r="Z478" s="61"/>
    </row>
    <row r="479" ht="15.75" customHeight="1">
      <c r="A479" s="61"/>
      <c r="B479" s="2"/>
      <c r="C479" s="3"/>
      <c r="D479" s="4"/>
      <c r="E479" s="5"/>
      <c r="F479" s="2"/>
      <c r="G479" s="2"/>
      <c r="H479" s="2"/>
      <c r="I479" s="6"/>
      <c r="J479" s="6"/>
      <c r="K479" s="2"/>
      <c r="L479" s="2"/>
      <c r="M479" s="61"/>
      <c r="N479" s="61"/>
      <c r="O479" s="61"/>
      <c r="P479" s="61"/>
      <c r="Q479" s="61"/>
      <c r="R479" s="61"/>
      <c r="S479" s="61"/>
      <c r="T479" s="61"/>
      <c r="U479" s="61"/>
      <c r="V479" s="61"/>
      <c r="W479" s="61"/>
      <c r="X479" s="61"/>
      <c r="Y479" s="61"/>
      <c r="Z479" s="61"/>
    </row>
    <row r="480" ht="15.75" customHeight="1">
      <c r="A480" s="61"/>
      <c r="B480" s="2"/>
      <c r="C480" s="3"/>
      <c r="D480" s="4"/>
      <c r="E480" s="5"/>
      <c r="F480" s="2"/>
      <c r="G480" s="2"/>
      <c r="H480" s="2"/>
      <c r="I480" s="6"/>
      <c r="J480" s="6"/>
      <c r="K480" s="2"/>
      <c r="L480" s="2"/>
      <c r="M480" s="61"/>
      <c r="N480" s="61"/>
      <c r="O480" s="61"/>
      <c r="P480" s="61"/>
      <c r="Q480" s="61"/>
      <c r="R480" s="61"/>
      <c r="S480" s="61"/>
      <c r="T480" s="61"/>
      <c r="U480" s="61"/>
      <c r="V480" s="61"/>
      <c r="W480" s="61"/>
      <c r="X480" s="61"/>
      <c r="Y480" s="61"/>
      <c r="Z480" s="61"/>
    </row>
    <row r="481" ht="15.75" customHeight="1">
      <c r="A481" s="61"/>
      <c r="B481" s="2"/>
      <c r="C481" s="3"/>
      <c r="D481" s="4"/>
      <c r="E481" s="5"/>
      <c r="F481" s="2"/>
      <c r="G481" s="2"/>
      <c r="H481" s="2"/>
      <c r="I481" s="6"/>
      <c r="J481" s="6"/>
      <c r="K481" s="2"/>
      <c r="L481" s="2"/>
      <c r="M481" s="61"/>
      <c r="N481" s="61"/>
      <c r="O481" s="61"/>
      <c r="P481" s="61"/>
      <c r="Q481" s="61"/>
      <c r="R481" s="61"/>
      <c r="S481" s="61"/>
      <c r="T481" s="61"/>
      <c r="U481" s="61"/>
      <c r="V481" s="61"/>
      <c r="W481" s="61"/>
      <c r="X481" s="61"/>
      <c r="Y481" s="61"/>
      <c r="Z481" s="61"/>
    </row>
    <row r="482" ht="15.75" customHeight="1">
      <c r="A482" s="61"/>
      <c r="B482" s="2"/>
      <c r="C482" s="3"/>
      <c r="D482" s="4"/>
      <c r="E482" s="5"/>
      <c r="F482" s="2"/>
      <c r="G482" s="2"/>
      <c r="H482" s="2"/>
      <c r="I482" s="6"/>
      <c r="J482" s="6"/>
      <c r="K482" s="2"/>
      <c r="L482" s="2"/>
      <c r="M482" s="61"/>
      <c r="N482" s="61"/>
      <c r="O482" s="61"/>
      <c r="P482" s="61"/>
      <c r="Q482" s="61"/>
      <c r="R482" s="61"/>
      <c r="S482" s="61"/>
      <c r="T482" s="61"/>
      <c r="U482" s="61"/>
      <c r="V482" s="61"/>
      <c r="W482" s="61"/>
      <c r="X482" s="61"/>
      <c r="Y482" s="61"/>
      <c r="Z482" s="61"/>
    </row>
    <row r="483" ht="15.75" customHeight="1">
      <c r="A483" s="61"/>
      <c r="B483" s="2"/>
      <c r="C483" s="3"/>
      <c r="D483" s="4"/>
      <c r="E483" s="5"/>
      <c r="F483" s="2"/>
      <c r="G483" s="2"/>
      <c r="H483" s="2"/>
      <c r="I483" s="6"/>
      <c r="J483" s="6"/>
      <c r="K483" s="2"/>
      <c r="L483" s="2"/>
      <c r="M483" s="61"/>
      <c r="N483" s="61"/>
      <c r="O483" s="61"/>
      <c r="P483" s="61"/>
      <c r="Q483" s="61"/>
      <c r="R483" s="61"/>
      <c r="S483" s="61"/>
      <c r="T483" s="61"/>
      <c r="U483" s="61"/>
      <c r="V483" s="61"/>
      <c r="W483" s="61"/>
      <c r="X483" s="61"/>
      <c r="Y483" s="61"/>
      <c r="Z483" s="61"/>
    </row>
    <row r="484" ht="15.75" customHeight="1">
      <c r="A484" s="61"/>
      <c r="B484" s="2"/>
      <c r="C484" s="3"/>
      <c r="D484" s="4"/>
      <c r="E484" s="5"/>
      <c r="F484" s="2"/>
      <c r="G484" s="2"/>
      <c r="H484" s="2"/>
      <c r="I484" s="6"/>
      <c r="J484" s="6"/>
      <c r="K484" s="2"/>
      <c r="L484" s="2"/>
      <c r="M484" s="61"/>
      <c r="N484" s="61"/>
      <c r="O484" s="61"/>
      <c r="P484" s="61"/>
      <c r="Q484" s="61"/>
      <c r="R484" s="61"/>
      <c r="S484" s="61"/>
      <c r="T484" s="61"/>
      <c r="U484" s="61"/>
      <c r="V484" s="61"/>
      <c r="W484" s="61"/>
      <c r="X484" s="61"/>
      <c r="Y484" s="61"/>
      <c r="Z484" s="61"/>
    </row>
    <row r="485" ht="15.75" customHeight="1">
      <c r="A485" s="61"/>
      <c r="B485" s="2"/>
      <c r="C485" s="3"/>
      <c r="D485" s="4"/>
      <c r="E485" s="5"/>
      <c r="F485" s="2"/>
      <c r="G485" s="2"/>
      <c r="H485" s="2"/>
      <c r="I485" s="6"/>
      <c r="J485" s="6"/>
      <c r="K485" s="2"/>
      <c r="L485" s="2"/>
      <c r="M485" s="61"/>
      <c r="N485" s="61"/>
      <c r="O485" s="61"/>
      <c r="P485" s="61"/>
      <c r="Q485" s="61"/>
      <c r="R485" s="61"/>
      <c r="S485" s="61"/>
      <c r="T485" s="61"/>
      <c r="U485" s="61"/>
      <c r="V485" s="61"/>
      <c r="W485" s="61"/>
      <c r="X485" s="61"/>
      <c r="Y485" s="61"/>
      <c r="Z485" s="61"/>
    </row>
    <row r="486" ht="15.75" customHeight="1">
      <c r="A486" s="61"/>
      <c r="B486" s="2"/>
      <c r="C486" s="3"/>
      <c r="D486" s="4"/>
      <c r="E486" s="5"/>
      <c r="F486" s="2"/>
      <c r="G486" s="2"/>
      <c r="H486" s="2"/>
      <c r="I486" s="6"/>
      <c r="J486" s="6"/>
      <c r="K486" s="2"/>
      <c r="L486" s="2"/>
      <c r="M486" s="61"/>
      <c r="N486" s="61"/>
      <c r="O486" s="61"/>
      <c r="P486" s="61"/>
      <c r="Q486" s="61"/>
      <c r="R486" s="61"/>
      <c r="S486" s="61"/>
      <c r="T486" s="61"/>
      <c r="U486" s="61"/>
      <c r="V486" s="61"/>
      <c r="W486" s="61"/>
      <c r="X486" s="61"/>
      <c r="Y486" s="61"/>
      <c r="Z486" s="61"/>
    </row>
    <row r="487" ht="15.75" customHeight="1">
      <c r="A487" s="61"/>
      <c r="B487" s="2"/>
      <c r="C487" s="3"/>
      <c r="D487" s="4"/>
      <c r="E487" s="5"/>
      <c r="F487" s="2"/>
      <c r="G487" s="2"/>
      <c r="H487" s="2"/>
      <c r="I487" s="6"/>
      <c r="J487" s="6"/>
      <c r="K487" s="2"/>
      <c r="L487" s="2"/>
      <c r="M487" s="61"/>
      <c r="N487" s="61"/>
      <c r="O487" s="61"/>
      <c r="P487" s="61"/>
      <c r="Q487" s="61"/>
      <c r="R487" s="61"/>
      <c r="S487" s="61"/>
      <c r="T487" s="61"/>
      <c r="U487" s="61"/>
      <c r="V487" s="61"/>
      <c r="W487" s="61"/>
      <c r="X487" s="61"/>
      <c r="Y487" s="61"/>
      <c r="Z487" s="61"/>
    </row>
    <row r="488" ht="15.75" customHeight="1">
      <c r="A488" s="61"/>
      <c r="B488" s="2"/>
      <c r="C488" s="3"/>
      <c r="D488" s="4"/>
      <c r="E488" s="5"/>
      <c r="F488" s="2"/>
      <c r="G488" s="2"/>
      <c r="H488" s="2"/>
      <c r="I488" s="6"/>
      <c r="J488" s="6"/>
      <c r="K488" s="2"/>
      <c r="L488" s="2"/>
      <c r="M488" s="61"/>
      <c r="N488" s="61"/>
      <c r="O488" s="61"/>
      <c r="P488" s="61"/>
      <c r="Q488" s="61"/>
      <c r="R488" s="61"/>
      <c r="S488" s="61"/>
      <c r="T488" s="61"/>
      <c r="U488" s="61"/>
      <c r="V488" s="61"/>
      <c r="W488" s="61"/>
      <c r="X488" s="61"/>
      <c r="Y488" s="61"/>
      <c r="Z488" s="61"/>
    </row>
    <row r="489" ht="15.75" customHeight="1">
      <c r="A489" s="61"/>
      <c r="B489" s="2"/>
      <c r="C489" s="3"/>
      <c r="D489" s="4"/>
      <c r="E489" s="5"/>
      <c r="F489" s="2"/>
      <c r="G489" s="2"/>
      <c r="H489" s="2"/>
      <c r="I489" s="6"/>
      <c r="J489" s="6"/>
      <c r="K489" s="2"/>
      <c r="L489" s="2"/>
      <c r="M489" s="61"/>
      <c r="N489" s="61"/>
      <c r="O489" s="61"/>
      <c r="P489" s="61"/>
      <c r="Q489" s="61"/>
      <c r="R489" s="61"/>
      <c r="S489" s="61"/>
      <c r="T489" s="61"/>
      <c r="U489" s="61"/>
      <c r="V489" s="61"/>
      <c r="W489" s="61"/>
      <c r="X489" s="61"/>
      <c r="Y489" s="61"/>
      <c r="Z489" s="61"/>
    </row>
    <row r="490" ht="15.75" customHeight="1">
      <c r="A490" s="61"/>
      <c r="B490" s="2"/>
      <c r="C490" s="3"/>
      <c r="D490" s="4"/>
      <c r="E490" s="5"/>
      <c r="F490" s="2"/>
      <c r="G490" s="2"/>
      <c r="H490" s="2"/>
      <c r="I490" s="6"/>
      <c r="J490" s="6"/>
      <c r="K490" s="2"/>
      <c r="L490" s="2"/>
      <c r="M490" s="61"/>
      <c r="N490" s="61"/>
      <c r="O490" s="61"/>
      <c r="P490" s="61"/>
      <c r="Q490" s="61"/>
      <c r="R490" s="61"/>
      <c r="S490" s="61"/>
      <c r="T490" s="61"/>
      <c r="U490" s="61"/>
      <c r="V490" s="61"/>
      <c r="W490" s="61"/>
      <c r="X490" s="61"/>
      <c r="Y490" s="61"/>
      <c r="Z490" s="61"/>
    </row>
    <row r="491" ht="15.75" customHeight="1">
      <c r="A491" s="61"/>
      <c r="B491" s="2"/>
      <c r="C491" s="3"/>
      <c r="D491" s="4"/>
      <c r="E491" s="5"/>
      <c r="F491" s="2"/>
      <c r="G491" s="2"/>
      <c r="H491" s="2"/>
      <c r="I491" s="6"/>
      <c r="J491" s="6"/>
      <c r="K491" s="2"/>
      <c r="L491" s="2"/>
      <c r="M491" s="61"/>
      <c r="N491" s="61"/>
      <c r="O491" s="61"/>
      <c r="P491" s="61"/>
      <c r="Q491" s="61"/>
      <c r="R491" s="61"/>
      <c r="S491" s="61"/>
      <c r="T491" s="61"/>
      <c r="U491" s="61"/>
      <c r="V491" s="61"/>
      <c r="W491" s="61"/>
      <c r="X491" s="61"/>
      <c r="Y491" s="61"/>
      <c r="Z491" s="61"/>
    </row>
    <row r="492" ht="15.75" customHeight="1">
      <c r="A492" s="61"/>
      <c r="B492" s="2"/>
      <c r="C492" s="3"/>
      <c r="D492" s="4"/>
      <c r="E492" s="5"/>
      <c r="F492" s="2"/>
      <c r="G492" s="2"/>
      <c r="H492" s="2"/>
      <c r="I492" s="6"/>
      <c r="J492" s="6"/>
      <c r="K492" s="2"/>
      <c r="L492" s="2"/>
      <c r="M492" s="61"/>
      <c r="N492" s="61"/>
      <c r="O492" s="61"/>
      <c r="P492" s="61"/>
      <c r="Q492" s="61"/>
      <c r="R492" s="61"/>
      <c r="S492" s="61"/>
      <c r="T492" s="61"/>
      <c r="U492" s="61"/>
      <c r="V492" s="61"/>
      <c r="W492" s="61"/>
      <c r="X492" s="61"/>
      <c r="Y492" s="61"/>
      <c r="Z492" s="61"/>
    </row>
    <row r="493" ht="15.75" customHeight="1">
      <c r="A493" s="61"/>
      <c r="B493" s="2"/>
      <c r="C493" s="3"/>
      <c r="D493" s="4"/>
      <c r="E493" s="5"/>
      <c r="F493" s="2"/>
      <c r="G493" s="2"/>
      <c r="H493" s="2"/>
      <c r="I493" s="6"/>
      <c r="J493" s="6"/>
      <c r="K493" s="2"/>
      <c r="L493" s="2"/>
      <c r="M493" s="61"/>
      <c r="N493" s="61"/>
      <c r="O493" s="61"/>
      <c r="P493" s="61"/>
      <c r="Q493" s="61"/>
      <c r="R493" s="61"/>
      <c r="S493" s="61"/>
      <c r="T493" s="61"/>
      <c r="U493" s="61"/>
      <c r="V493" s="61"/>
      <c r="W493" s="61"/>
      <c r="X493" s="61"/>
      <c r="Y493" s="61"/>
      <c r="Z493" s="61"/>
    </row>
    <row r="494" ht="15.75" customHeight="1">
      <c r="A494" s="61"/>
      <c r="B494" s="2"/>
      <c r="C494" s="3"/>
      <c r="D494" s="4"/>
      <c r="E494" s="5"/>
      <c r="F494" s="2"/>
      <c r="G494" s="2"/>
      <c r="H494" s="2"/>
      <c r="I494" s="6"/>
      <c r="J494" s="6"/>
      <c r="K494" s="2"/>
      <c r="L494" s="2"/>
      <c r="M494" s="61"/>
      <c r="N494" s="61"/>
      <c r="O494" s="61"/>
      <c r="P494" s="61"/>
      <c r="Q494" s="61"/>
      <c r="R494" s="61"/>
      <c r="S494" s="61"/>
      <c r="T494" s="61"/>
      <c r="U494" s="61"/>
      <c r="V494" s="61"/>
      <c r="W494" s="61"/>
      <c r="X494" s="61"/>
      <c r="Y494" s="61"/>
      <c r="Z494" s="61"/>
    </row>
    <row r="495" ht="15.75" customHeight="1">
      <c r="A495" s="61"/>
      <c r="B495" s="2"/>
      <c r="C495" s="3"/>
      <c r="D495" s="4"/>
      <c r="E495" s="5"/>
      <c r="F495" s="2"/>
      <c r="G495" s="2"/>
      <c r="H495" s="2"/>
      <c r="I495" s="6"/>
      <c r="J495" s="6"/>
      <c r="K495" s="2"/>
      <c r="L495" s="2"/>
      <c r="M495" s="61"/>
      <c r="N495" s="61"/>
      <c r="O495" s="61"/>
      <c r="P495" s="61"/>
      <c r="Q495" s="61"/>
      <c r="R495" s="61"/>
      <c r="S495" s="61"/>
      <c r="T495" s="61"/>
      <c r="U495" s="61"/>
      <c r="V495" s="61"/>
      <c r="W495" s="61"/>
      <c r="X495" s="61"/>
      <c r="Y495" s="61"/>
      <c r="Z495" s="61"/>
    </row>
    <row r="496" ht="15.75" customHeight="1">
      <c r="A496" s="61"/>
      <c r="B496" s="2"/>
      <c r="C496" s="3"/>
      <c r="D496" s="4"/>
      <c r="E496" s="5"/>
      <c r="F496" s="2"/>
      <c r="G496" s="2"/>
      <c r="H496" s="2"/>
      <c r="I496" s="6"/>
      <c r="J496" s="6"/>
      <c r="K496" s="2"/>
      <c r="L496" s="2"/>
      <c r="M496" s="61"/>
      <c r="N496" s="61"/>
      <c r="O496" s="61"/>
      <c r="P496" s="61"/>
      <c r="Q496" s="61"/>
      <c r="R496" s="61"/>
      <c r="S496" s="61"/>
      <c r="T496" s="61"/>
      <c r="U496" s="61"/>
      <c r="V496" s="61"/>
      <c r="W496" s="61"/>
      <c r="X496" s="61"/>
      <c r="Y496" s="61"/>
      <c r="Z496" s="61"/>
    </row>
    <row r="497" ht="15.75" customHeight="1">
      <c r="A497" s="61"/>
      <c r="B497" s="2"/>
      <c r="C497" s="3"/>
      <c r="D497" s="4"/>
      <c r="E497" s="5"/>
      <c r="F497" s="2"/>
      <c r="G497" s="2"/>
      <c r="H497" s="2"/>
      <c r="I497" s="6"/>
      <c r="J497" s="6"/>
      <c r="K497" s="2"/>
      <c r="L497" s="2"/>
      <c r="M497" s="61"/>
      <c r="N497" s="61"/>
      <c r="O497" s="61"/>
      <c r="P497" s="61"/>
      <c r="Q497" s="61"/>
      <c r="R497" s="61"/>
      <c r="S497" s="61"/>
      <c r="T497" s="61"/>
      <c r="U497" s="61"/>
      <c r="V497" s="61"/>
      <c r="W497" s="61"/>
      <c r="X497" s="61"/>
      <c r="Y497" s="61"/>
      <c r="Z497" s="61"/>
    </row>
    <row r="498" ht="15.75" customHeight="1">
      <c r="A498" s="61"/>
      <c r="B498" s="2"/>
      <c r="C498" s="3"/>
      <c r="D498" s="4"/>
      <c r="E498" s="5"/>
      <c r="F498" s="2"/>
      <c r="G498" s="2"/>
      <c r="H498" s="2"/>
      <c r="I498" s="6"/>
      <c r="J498" s="6"/>
      <c r="K498" s="2"/>
      <c r="L498" s="2"/>
      <c r="M498" s="61"/>
      <c r="N498" s="61"/>
      <c r="O498" s="61"/>
      <c r="P498" s="61"/>
      <c r="Q498" s="61"/>
      <c r="R498" s="61"/>
      <c r="S498" s="61"/>
      <c r="T498" s="61"/>
      <c r="U498" s="61"/>
      <c r="V498" s="61"/>
      <c r="W498" s="61"/>
      <c r="X498" s="61"/>
      <c r="Y498" s="61"/>
      <c r="Z498" s="61"/>
    </row>
    <row r="499" ht="15.75" customHeight="1">
      <c r="A499" s="61"/>
      <c r="B499" s="2"/>
      <c r="C499" s="3"/>
      <c r="D499" s="4"/>
      <c r="E499" s="5"/>
      <c r="F499" s="2"/>
      <c r="G499" s="2"/>
      <c r="H499" s="2"/>
      <c r="I499" s="6"/>
      <c r="J499" s="6"/>
      <c r="K499" s="2"/>
      <c r="L499" s="2"/>
      <c r="M499" s="61"/>
      <c r="N499" s="61"/>
      <c r="O499" s="61"/>
      <c r="P499" s="61"/>
      <c r="Q499" s="61"/>
      <c r="R499" s="61"/>
      <c r="S499" s="61"/>
      <c r="T499" s="61"/>
      <c r="U499" s="61"/>
      <c r="V499" s="61"/>
      <c r="W499" s="61"/>
      <c r="X499" s="61"/>
      <c r="Y499" s="61"/>
      <c r="Z499" s="61"/>
    </row>
    <row r="500" ht="15.75" customHeight="1">
      <c r="A500" s="61"/>
      <c r="B500" s="2"/>
      <c r="C500" s="3"/>
      <c r="D500" s="4"/>
      <c r="E500" s="5"/>
      <c r="F500" s="2"/>
      <c r="G500" s="2"/>
      <c r="H500" s="2"/>
      <c r="I500" s="6"/>
      <c r="J500" s="6"/>
      <c r="K500" s="2"/>
      <c r="L500" s="2"/>
      <c r="M500" s="61"/>
      <c r="N500" s="61"/>
      <c r="O500" s="61"/>
      <c r="P500" s="61"/>
      <c r="Q500" s="61"/>
      <c r="R500" s="61"/>
      <c r="S500" s="61"/>
      <c r="T500" s="61"/>
      <c r="U500" s="61"/>
      <c r="V500" s="61"/>
      <c r="W500" s="61"/>
      <c r="X500" s="61"/>
      <c r="Y500" s="61"/>
      <c r="Z500" s="61"/>
    </row>
    <row r="501" ht="15.75" customHeight="1">
      <c r="A501" s="61"/>
      <c r="B501" s="2"/>
      <c r="C501" s="3"/>
      <c r="D501" s="4"/>
      <c r="E501" s="5"/>
      <c r="F501" s="2"/>
      <c r="G501" s="2"/>
      <c r="H501" s="2"/>
      <c r="I501" s="6"/>
      <c r="J501" s="6"/>
      <c r="K501" s="2"/>
      <c r="L501" s="2"/>
      <c r="M501" s="61"/>
      <c r="N501" s="61"/>
      <c r="O501" s="61"/>
      <c r="P501" s="61"/>
      <c r="Q501" s="61"/>
      <c r="R501" s="61"/>
      <c r="S501" s="61"/>
      <c r="T501" s="61"/>
      <c r="U501" s="61"/>
      <c r="V501" s="61"/>
      <c r="W501" s="61"/>
      <c r="X501" s="61"/>
      <c r="Y501" s="61"/>
      <c r="Z501" s="61"/>
    </row>
    <row r="502" ht="15.75" customHeight="1">
      <c r="A502" s="61"/>
      <c r="B502" s="2"/>
      <c r="C502" s="3"/>
      <c r="D502" s="4"/>
      <c r="E502" s="5"/>
      <c r="F502" s="2"/>
      <c r="G502" s="2"/>
      <c r="H502" s="2"/>
      <c r="I502" s="6"/>
      <c r="J502" s="6"/>
      <c r="K502" s="2"/>
      <c r="L502" s="2"/>
      <c r="M502" s="61"/>
      <c r="N502" s="61"/>
      <c r="O502" s="61"/>
      <c r="P502" s="61"/>
      <c r="Q502" s="61"/>
      <c r="R502" s="61"/>
      <c r="S502" s="61"/>
      <c r="T502" s="61"/>
      <c r="U502" s="61"/>
      <c r="V502" s="61"/>
      <c r="W502" s="61"/>
      <c r="X502" s="61"/>
      <c r="Y502" s="61"/>
      <c r="Z502" s="61"/>
    </row>
    <row r="503" ht="15.75" customHeight="1">
      <c r="A503" s="61"/>
      <c r="B503" s="2"/>
      <c r="C503" s="3"/>
      <c r="D503" s="4"/>
      <c r="E503" s="5"/>
      <c r="F503" s="2"/>
      <c r="G503" s="2"/>
      <c r="H503" s="2"/>
      <c r="I503" s="6"/>
      <c r="J503" s="6"/>
      <c r="K503" s="2"/>
      <c r="L503" s="2"/>
      <c r="M503" s="61"/>
      <c r="N503" s="61"/>
      <c r="O503" s="61"/>
      <c r="P503" s="61"/>
      <c r="Q503" s="61"/>
      <c r="R503" s="61"/>
      <c r="S503" s="61"/>
      <c r="T503" s="61"/>
      <c r="U503" s="61"/>
      <c r="V503" s="61"/>
      <c r="W503" s="61"/>
      <c r="X503" s="61"/>
      <c r="Y503" s="61"/>
      <c r="Z503" s="61"/>
    </row>
    <row r="504" ht="15.75" customHeight="1">
      <c r="A504" s="61"/>
      <c r="B504" s="2"/>
      <c r="C504" s="3"/>
      <c r="D504" s="4"/>
      <c r="E504" s="5"/>
      <c r="F504" s="2"/>
      <c r="G504" s="2"/>
      <c r="H504" s="2"/>
      <c r="I504" s="6"/>
      <c r="J504" s="6"/>
      <c r="K504" s="2"/>
      <c r="L504" s="2"/>
      <c r="M504" s="61"/>
      <c r="N504" s="61"/>
      <c r="O504" s="61"/>
      <c r="P504" s="61"/>
      <c r="Q504" s="61"/>
      <c r="R504" s="61"/>
      <c r="S504" s="61"/>
      <c r="T504" s="61"/>
      <c r="U504" s="61"/>
      <c r="V504" s="61"/>
      <c r="W504" s="61"/>
      <c r="X504" s="61"/>
      <c r="Y504" s="61"/>
      <c r="Z504" s="61"/>
    </row>
    <row r="505" ht="15.75" customHeight="1">
      <c r="A505" s="61"/>
      <c r="B505" s="2"/>
      <c r="C505" s="3"/>
      <c r="D505" s="4"/>
      <c r="E505" s="5"/>
      <c r="F505" s="2"/>
      <c r="G505" s="2"/>
      <c r="H505" s="2"/>
      <c r="I505" s="6"/>
      <c r="J505" s="6"/>
      <c r="K505" s="2"/>
      <c r="L505" s="2"/>
      <c r="M505" s="61"/>
      <c r="N505" s="61"/>
      <c r="O505" s="61"/>
      <c r="P505" s="61"/>
      <c r="Q505" s="61"/>
      <c r="R505" s="61"/>
      <c r="S505" s="61"/>
      <c r="T505" s="61"/>
      <c r="U505" s="61"/>
      <c r="V505" s="61"/>
      <c r="W505" s="61"/>
      <c r="X505" s="61"/>
      <c r="Y505" s="61"/>
      <c r="Z505" s="61"/>
    </row>
    <row r="506" ht="15.75" customHeight="1">
      <c r="A506" s="61"/>
      <c r="B506" s="2"/>
      <c r="C506" s="3"/>
      <c r="D506" s="4"/>
      <c r="E506" s="5"/>
      <c r="F506" s="2"/>
      <c r="G506" s="2"/>
      <c r="H506" s="2"/>
      <c r="I506" s="6"/>
      <c r="J506" s="6"/>
      <c r="K506" s="2"/>
      <c r="L506" s="2"/>
      <c r="M506" s="61"/>
      <c r="N506" s="61"/>
      <c r="O506" s="61"/>
      <c r="P506" s="61"/>
      <c r="Q506" s="61"/>
      <c r="R506" s="61"/>
      <c r="S506" s="61"/>
      <c r="T506" s="61"/>
      <c r="U506" s="61"/>
      <c r="V506" s="61"/>
      <c r="W506" s="61"/>
      <c r="X506" s="61"/>
      <c r="Y506" s="61"/>
      <c r="Z506" s="61"/>
    </row>
    <row r="507" ht="15.75" customHeight="1">
      <c r="A507" s="61"/>
      <c r="B507" s="2"/>
      <c r="C507" s="3"/>
      <c r="D507" s="4"/>
      <c r="E507" s="5"/>
      <c r="F507" s="2"/>
      <c r="G507" s="2"/>
      <c r="H507" s="2"/>
      <c r="I507" s="6"/>
      <c r="J507" s="6"/>
      <c r="K507" s="2"/>
      <c r="L507" s="2"/>
      <c r="M507" s="61"/>
      <c r="N507" s="61"/>
      <c r="O507" s="61"/>
      <c r="P507" s="61"/>
      <c r="Q507" s="61"/>
      <c r="R507" s="61"/>
      <c r="S507" s="61"/>
      <c r="T507" s="61"/>
      <c r="U507" s="61"/>
      <c r="V507" s="61"/>
      <c r="W507" s="61"/>
      <c r="X507" s="61"/>
      <c r="Y507" s="61"/>
      <c r="Z507" s="61"/>
    </row>
    <row r="508" ht="15.75" customHeight="1">
      <c r="A508" s="61"/>
      <c r="B508" s="2"/>
      <c r="C508" s="3"/>
      <c r="D508" s="4"/>
      <c r="E508" s="5"/>
      <c r="F508" s="2"/>
      <c r="G508" s="2"/>
      <c r="H508" s="2"/>
      <c r="I508" s="6"/>
      <c r="J508" s="6"/>
      <c r="K508" s="2"/>
      <c r="L508" s="2"/>
      <c r="M508" s="61"/>
      <c r="N508" s="61"/>
      <c r="O508" s="61"/>
      <c r="P508" s="61"/>
      <c r="Q508" s="61"/>
      <c r="R508" s="61"/>
      <c r="S508" s="61"/>
      <c r="T508" s="61"/>
      <c r="U508" s="61"/>
      <c r="V508" s="61"/>
      <c r="W508" s="61"/>
      <c r="X508" s="61"/>
      <c r="Y508" s="61"/>
      <c r="Z508" s="61"/>
    </row>
    <row r="509" ht="15.75" customHeight="1">
      <c r="A509" s="61"/>
      <c r="B509" s="2"/>
      <c r="C509" s="3"/>
      <c r="D509" s="4"/>
      <c r="E509" s="5"/>
      <c r="F509" s="2"/>
      <c r="G509" s="2"/>
      <c r="H509" s="2"/>
      <c r="I509" s="6"/>
      <c r="J509" s="6"/>
      <c r="K509" s="2"/>
      <c r="L509" s="2"/>
      <c r="M509" s="61"/>
      <c r="N509" s="61"/>
      <c r="O509" s="61"/>
      <c r="P509" s="61"/>
      <c r="Q509" s="61"/>
      <c r="R509" s="61"/>
      <c r="S509" s="61"/>
      <c r="T509" s="61"/>
      <c r="U509" s="61"/>
      <c r="V509" s="61"/>
      <c r="W509" s="61"/>
      <c r="X509" s="61"/>
      <c r="Y509" s="61"/>
      <c r="Z509" s="61"/>
    </row>
    <row r="510" ht="15.75" customHeight="1">
      <c r="A510" s="61"/>
      <c r="B510" s="2"/>
      <c r="C510" s="3"/>
      <c r="D510" s="4"/>
      <c r="E510" s="5"/>
      <c r="F510" s="2"/>
      <c r="G510" s="2"/>
      <c r="H510" s="2"/>
      <c r="I510" s="6"/>
      <c r="J510" s="6"/>
      <c r="K510" s="2"/>
      <c r="L510" s="2"/>
      <c r="M510" s="61"/>
      <c r="N510" s="61"/>
      <c r="O510" s="61"/>
      <c r="P510" s="61"/>
      <c r="Q510" s="61"/>
      <c r="R510" s="61"/>
      <c r="S510" s="61"/>
      <c r="T510" s="61"/>
      <c r="U510" s="61"/>
      <c r="V510" s="61"/>
      <c r="W510" s="61"/>
      <c r="X510" s="61"/>
      <c r="Y510" s="61"/>
      <c r="Z510" s="61"/>
    </row>
    <row r="511" ht="15.75" customHeight="1">
      <c r="A511" s="61"/>
      <c r="B511" s="2"/>
      <c r="C511" s="3"/>
      <c r="D511" s="4"/>
      <c r="E511" s="5"/>
      <c r="F511" s="2"/>
      <c r="G511" s="2"/>
      <c r="H511" s="2"/>
      <c r="I511" s="6"/>
      <c r="J511" s="6"/>
      <c r="K511" s="2"/>
      <c r="L511" s="2"/>
      <c r="M511" s="61"/>
      <c r="N511" s="61"/>
      <c r="O511" s="61"/>
      <c r="P511" s="61"/>
      <c r="Q511" s="61"/>
      <c r="R511" s="61"/>
      <c r="S511" s="61"/>
      <c r="T511" s="61"/>
      <c r="U511" s="61"/>
      <c r="V511" s="61"/>
      <c r="W511" s="61"/>
      <c r="X511" s="61"/>
      <c r="Y511" s="61"/>
      <c r="Z511" s="61"/>
    </row>
    <row r="512" ht="15.75" customHeight="1">
      <c r="A512" s="61"/>
      <c r="B512" s="2"/>
      <c r="C512" s="3"/>
      <c r="D512" s="4"/>
      <c r="E512" s="5"/>
      <c r="F512" s="2"/>
      <c r="G512" s="2"/>
      <c r="H512" s="2"/>
      <c r="I512" s="6"/>
      <c r="J512" s="6"/>
      <c r="K512" s="2"/>
      <c r="L512" s="2"/>
      <c r="M512" s="61"/>
      <c r="N512" s="61"/>
      <c r="O512" s="61"/>
      <c r="P512" s="61"/>
      <c r="Q512" s="61"/>
      <c r="R512" s="61"/>
      <c r="S512" s="61"/>
      <c r="T512" s="61"/>
      <c r="U512" s="61"/>
      <c r="V512" s="61"/>
      <c r="W512" s="61"/>
      <c r="X512" s="61"/>
      <c r="Y512" s="61"/>
      <c r="Z512" s="61"/>
    </row>
    <row r="513" ht="15.75" customHeight="1">
      <c r="A513" s="61"/>
      <c r="B513" s="2"/>
      <c r="C513" s="3"/>
      <c r="D513" s="4"/>
      <c r="E513" s="5"/>
      <c r="F513" s="2"/>
      <c r="G513" s="2"/>
      <c r="H513" s="2"/>
      <c r="I513" s="6"/>
      <c r="J513" s="6"/>
      <c r="K513" s="2"/>
      <c r="L513" s="2"/>
      <c r="M513" s="61"/>
      <c r="N513" s="61"/>
      <c r="O513" s="61"/>
      <c r="P513" s="61"/>
      <c r="Q513" s="61"/>
      <c r="R513" s="61"/>
      <c r="S513" s="61"/>
      <c r="T513" s="61"/>
      <c r="U513" s="61"/>
      <c r="V513" s="61"/>
      <c r="W513" s="61"/>
      <c r="X513" s="61"/>
      <c r="Y513" s="61"/>
      <c r="Z513" s="61"/>
    </row>
    <row r="514" ht="15.75" customHeight="1">
      <c r="A514" s="61"/>
      <c r="B514" s="2"/>
      <c r="C514" s="3"/>
      <c r="D514" s="4"/>
      <c r="E514" s="5"/>
      <c r="F514" s="2"/>
      <c r="G514" s="2"/>
      <c r="H514" s="2"/>
      <c r="I514" s="6"/>
      <c r="J514" s="6"/>
      <c r="K514" s="2"/>
      <c r="L514" s="2"/>
      <c r="M514" s="61"/>
      <c r="N514" s="61"/>
      <c r="O514" s="61"/>
      <c r="P514" s="61"/>
      <c r="Q514" s="61"/>
      <c r="R514" s="61"/>
      <c r="S514" s="61"/>
      <c r="T514" s="61"/>
      <c r="U514" s="61"/>
      <c r="V514" s="61"/>
      <c r="W514" s="61"/>
      <c r="X514" s="61"/>
      <c r="Y514" s="61"/>
      <c r="Z514" s="61"/>
    </row>
    <row r="515" ht="15.75" customHeight="1">
      <c r="A515" s="61"/>
      <c r="B515" s="2"/>
      <c r="C515" s="3"/>
      <c r="D515" s="4"/>
      <c r="E515" s="5"/>
      <c r="F515" s="2"/>
      <c r="G515" s="2"/>
      <c r="H515" s="2"/>
      <c r="I515" s="6"/>
      <c r="J515" s="6"/>
      <c r="K515" s="2"/>
      <c r="L515" s="2"/>
      <c r="M515" s="61"/>
      <c r="N515" s="61"/>
      <c r="O515" s="61"/>
      <c r="P515" s="61"/>
      <c r="Q515" s="61"/>
      <c r="R515" s="61"/>
      <c r="S515" s="61"/>
      <c r="T515" s="61"/>
      <c r="U515" s="61"/>
      <c r="V515" s="61"/>
      <c r="W515" s="61"/>
      <c r="X515" s="61"/>
      <c r="Y515" s="61"/>
      <c r="Z515" s="61"/>
    </row>
    <row r="516" ht="15.75" customHeight="1">
      <c r="A516" s="61"/>
      <c r="B516" s="2"/>
      <c r="C516" s="3"/>
      <c r="D516" s="4"/>
      <c r="E516" s="5"/>
      <c r="F516" s="2"/>
      <c r="G516" s="2"/>
      <c r="H516" s="2"/>
      <c r="I516" s="6"/>
      <c r="J516" s="6"/>
      <c r="K516" s="2"/>
      <c r="L516" s="2"/>
      <c r="M516" s="61"/>
      <c r="N516" s="61"/>
      <c r="O516" s="61"/>
      <c r="P516" s="61"/>
      <c r="Q516" s="61"/>
      <c r="R516" s="61"/>
      <c r="S516" s="61"/>
      <c r="T516" s="61"/>
      <c r="U516" s="61"/>
      <c r="V516" s="61"/>
      <c r="W516" s="61"/>
      <c r="X516" s="61"/>
      <c r="Y516" s="61"/>
      <c r="Z516" s="61"/>
    </row>
    <row r="517" ht="15.75" customHeight="1">
      <c r="A517" s="61"/>
      <c r="B517" s="2"/>
      <c r="C517" s="3"/>
      <c r="D517" s="4"/>
      <c r="E517" s="5"/>
      <c r="F517" s="2"/>
      <c r="G517" s="2"/>
      <c r="H517" s="2"/>
      <c r="I517" s="6"/>
      <c r="J517" s="6"/>
      <c r="K517" s="2"/>
      <c r="L517" s="2"/>
      <c r="M517" s="61"/>
      <c r="N517" s="61"/>
      <c r="O517" s="61"/>
      <c r="P517" s="61"/>
      <c r="Q517" s="61"/>
      <c r="R517" s="61"/>
      <c r="S517" s="61"/>
      <c r="T517" s="61"/>
      <c r="U517" s="61"/>
      <c r="V517" s="61"/>
      <c r="W517" s="61"/>
      <c r="X517" s="61"/>
      <c r="Y517" s="61"/>
      <c r="Z517" s="61"/>
    </row>
    <row r="518" ht="15.75" customHeight="1">
      <c r="A518" s="61"/>
      <c r="B518" s="2"/>
      <c r="C518" s="3"/>
      <c r="D518" s="4"/>
      <c r="E518" s="5"/>
      <c r="F518" s="2"/>
      <c r="G518" s="2"/>
      <c r="H518" s="2"/>
      <c r="I518" s="6"/>
      <c r="J518" s="6"/>
      <c r="K518" s="2"/>
      <c r="L518" s="2"/>
      <c r="M518" s="61"/>
      <c r="N518" s="61"/>
      <c r="O518" s="61"/>
      <c r="P518" s="61"/>
      <c r="Q518" s="61"/>
      <c r="R518" s="61"/>
      <c r="S518" s="61"/>
      <c r="T518" s="61"/>
      <c r="U518" s="61"/>
      <c r="V518" s="61"/>
      <c r="W518" s="61"/>
      <c r="X518" s="61"/>
      <c r="Y518" s="61"/>
      <c r="Z518" s="61"/>
    </row>
    <row r="519" ht="15.75" customHeight="1">
      <c r="A519" s="61"/>
      <c r="B519" s="2"/>
      <c r="C519" s="3"/>
      <c r="D519" s="4"/>
      <c r="E519" s="5"/>
      <c r="F519" s="2"/>
      <c r="G519" s="2"/>
      <c r="H519" s="2"/>
      <c r="I519" s="6"/>
      <c r="J519" s="6"/>
      <c r="K519" s="2"/>
      <c r="L519" s="2"/>
      <c r="M519" s="61"/>
      <c r="N519" s="61"/>
      <c r="O519" s="61"/>
      <c r="P519" s="61"/>
      <c r="Q519" s="61"/>
      <c r="R519" s="61"/>
      <c r="S519" s="61"/>
      <c r="T519" s="61"/>
      <c r="U519" s="61"/>
      <c r="V519" s="61"/>
      <c r="W519" s="61"/>
      <c r="X519" s="61"/>
      <c r="Y519" s="61"/>
      <c r="Z519" s="61"/>
    </row>
    <row r="520" ht="15.75" customHeight="1">
      <c r="A520" s="61"/>
      <c r="B520" s="2"/>
      <c r="C520" s="3"/>
      <c r="D520" s="4"/>
      <c r="E520" s="5"/>
      <c r="F520" s="2"/>
      <c r="G520" s="2"/>
      <c r="H520" s="2"/>
      <c r="I520" s="6"/>
      <c r="J520" s="6"/>
      <c r="K520" s="2"/>
      <c r="L520" s="2"/>
      <c r="M520" s="61"/>
      <c r="N520" s="61"/>
      <c r="O520" s="61"/>
      <c r="P520" s="61"/>
      <c r="Q520" s="61"/>
      <c r="R520" s="61"/>
      <c r="S520" s="61"/>
      <c r="T520" s="61"/>
      <c r="U520" s="61"/>
      <c r="V520" s="61"/>
      <c r="W520" s="61"/>
      <c r="X520" s="61"/>
      <c r="Y520" s="61"/>
      <c r="Z520" s="61"/>
    </row>
    <row r="521" ht="15.75" customHeight="1">
      <c r="A521" s="61"/>
      <c r="B521" s="2"/>
      <c r="C521" s="3"/>
      <c r="D521" s="4"/>
      <c r="E521" s="5"/>
      <c r="F521" s="2"/>
      <c r="G521" s="2"/>
      <c r="H521" s="2"/>
      <c r="I521" s="6"/>
      <c r="J521" s="6"/>
      <c r="K521" s="2"/>
      <c r="L521" s="2"/>
      <c r="M521" s="61"/>
      <c r="N521" s="61"/>
      <c r="O521" s="61"/>
      <c r="P521" s="61"/>
      <c r="Q521" s="61"/>
      <c r="R521" s="61"/>
      <c r="S521" s="61"/>
      <c r="T521" s="61"/>
      <c r="U521" s="61"/>
      <c r="V521" s="61"/>
      <c r="W521" s="61"/>
      <c r="X521" s="61"/>
      <c r="Y521" s="61"/>
      <c r="Z521" s="61"/>
    </row>
    <row r="522" ht="15.75" customHeight="1">
      <c r="A522" s="61"/>
      <c r="B522" s="2"/>
      <c r="C522" s="3"/>
      <c r="D522" s="4"/>
      <c r="E522" s="5"/>
      <c r="F522" s="2"/>
      <c r="G522" s="2"/>
      <c r="H522" s="2"/>
      <c r="I522" s="6"/>
      <c r="J522" s="6"/>
      <c r="K522" s="2"/>
      <c r="L522" s="2"/>
      <c r="M522" s="61"/>
      <c r="N522" s="61"/>
      <c r="O522" s="61"/>
      <c r="P522" s="61"/>
      <c r="Q522" s="61"/>
      <c r="R522" s="61"/>
      <c r="S522" s="61"/>
      <c r="T522" s="61"/>
      <c r="U522" s="61"/>
      <c r="V522" s="61"/>
      <c r="W522" s="61"/>
      <c r="X522" s="61"/>
      <c r="Y522" s="61"/>
      <c r="Z522" s="61"/>
    </row>
    <row r="523" ht="15.75" customHeight="1">
      <c r="A523" s="61"/>
      <c r="B523" s="2"/>
      <c r="C523" s="3"/>
      <c r="D523" s="4"/>
      <c r="E523" s="5"/>
      <c r="F523" s="2"/>
      <c r="G523" s="2"/>
      <c r="H523" s="2"/>
      <c r="I523" s="6"/>
      <c r="J523" s="6"/>
      <c r="K523" s="2"/>
      <c r="L523" s="2"/>
      <c r="M523" s="61"/>
      <c r="N523" s="61"/>
      <c r="O523" s="61"/>
      <c r="P523" s="61"/>
      <c r="Q523" s="61"/>
      <c r="R523" s="61"/>
      <c r="S523" s="61"/>
      <c r="T523" s="61"/>
      <c r="U523" s="61"/>
      <c r="V523" s="61"/>
      <c r="W523" s="61"/>
      <c r="X523" s="61"/>
      <c r="Y523" s="61"/>
      <c r="Z523" s="61"/>
    </row>
    <row r="524" ht="15.75" customHeight="1">
      <c r="A524" s="61"/>
      <c r="B524" s="2"/>
      <c r="C524" s="3"/>
      <c r="D524" s="4"/>
      <c r="E524" s="5"/>
      <c r="F524" s="2"/>
      <c r="G524" s="2"/>
      <c r="H524" s="2"/>
      <c r="I524" s="6"/>
      <c r="J524" s="6"/>
      <c r="K524" s="2"/>
      <c r="L524" s="2"/>
      <c r="M524" s="61"/>
      <c r="N524" s="61"/>
      <c r="O524" s="61"/>
      <c r="P524" s="61"/>
      <c r="Q524" s="61"/>
      <c r="R524" s="61"/>
      <c r="S524" s="61"/>
      <c r="T524" s="61"/>
      <c r="U524" s="61"/>
      <c r="V524" s="61"/>
      <c r="W524" s="61"/>
      <c r="X524" s="61"/>
      <c r="Y524" s="61"/>
      <c r="Z524" s="61"/>
    </row>
    <row r="525" ht="15.75" customHeight="1">
      <c r="A525" s="61"/>
      <c r="B525" s="2"/>
      <c r="C525" s="3"/>
      <c r="D525" s="4"/>
      <c r="E525" s="5"/>
      <c r="F525" s="2"/>
      <c r="G525" s="2"/>
      <c r="H525" s="2"/>
      <c r="I525" s="6"/>
      <c r="J525" s="6"/>
      <c r="K525" s="2"/>
      <c r="L525" s="2"/>
      <c r="M525" s="61"/>
      <c r="N525" s="61"/>
      <c r="O525" s="61"/>
      <c r="P525" s="61"/>
      <c r="Q525" s="61"/>
      <c r="R525" s="61"/>
      <c r="S525" s="61"/>
      <c r="T525" s="61"/>
      <c r="U525" s="61"/>
      <c r="V525" s="61"/>
      <c r="W525" s="61"/>
      <c r="X525" s="61"/>
      <c r="Y525" s="61"/>
      <c r="Z525" s="61"/>
    </row>
    <row r="526" ht="15.75" customHeight="1">
      <c r="A526" s="61"/>
      <c r="B526" s="2"/>
      <c r="C526" s="3"/>
      <c r="D526" s="4"/>
      <c r="E526" s="5"/>
      <c r="F526" s="2"/>
      <c r="G526" s="2"/>
      <c r="H526" s="2"/>
      <c r="I526" s="6"/>
      <c r="J526" s="6"/>
      <c r="K526" s="2"/>
      <c r="L526" s="2"/>
      <c r="M526" s="61"/>
      <c r="N526" s="61"/>
      <c r="O526" s="61"/>
      <c r="P526" s="61"/>
      <c r="Q526" s="61"/>
      <c r="R526" s="61"/>
      <c r="S526" s="61"/>
      <c r="T526" s="61"/>
      <c r="U526" s="61"/>
      <c r="V526" s="61"/>
      <c r="W526" s="61"/>
      <c r="X526" s="61"/>
      <c r="Y526" s="61"/>
      <c r="Z526" s="61"/>
    </row>
    <row r="527" ht="15.75" customHeight="1">
      <c r="A527" s="61"/>
      <c r="B527" s="2"/>
      <c r="C527" s="3"/>
      <c r="D527" s="4"/>
      <c r="E527" s="5"/>
      <c r="F527" s="2"/>
      <c r="G527" s="2"/>
      <c r="H527" s="2"/>
      <c r="I527" s="6"/>
      <c r="J527" s="6"/>
      <c r="K527" s="2"/>
      <c r="L527" s="2"/>
      <c r="M527" s="61"/>
      <c r="N527" s="61"/>
      <c r="O527" s="61"/>
      <c r="P527" s="61"/>
      <c r="Q527" s="61"/>
      <c r="R527" s="61"/>
      <c r="S527" s="61"/>
      <c r="T527" s="61"/>
      <c r="U527" s="61"/>
      <c r="V527" s="61"/>
      <c r="W527" s="61"/>
      <c r="X527" s="61"/>
      <c r="Y527" s="61"/>
      <c r="Z527" s="61"/>
    </row>
    <row r="528" ht="15.75" customHeight="1">
      <c r="A528" s="61"/>
      <c r="B528" s="2"/>
      <c r="C528" s="3"/>
      <c r="D528" s="4"/>
      <c r="E528" s="5"/>
      <c r="F528" s="2"/>
      <c r="G528" s="2"/>
      <c r="H528" s="2"/>
      <c r="I528" s="6"/>
      <c r="J528" s="6"/>
      <c r="K528" s="2"/>
      <c r="L528" s="2"/>
      <c r="M528" s="61"/>
      <c r="N528" s="61"/>
      <c r="O528" s="61"/>
      <c r="P528" s="61"/>
      <c r="Q528" s="61"/>
      <c r="R528" s="61"/>
      <c r="S528" s="61"/>
      <c r="T528" s="61"/>
      <c r="U528" s="61"/>
      <c r="V528" s="61"/>
      <c r="W528" s="61"/>
      <c r="X528" s="61"/>
      <c r="Y528" s="61"/>
      <c r="Z528" s="61"/>
    </row>
    <row r="529" ht="15.75" customHeight="1">
      <c r="A529" s="61"/>
      <c r="B529" s="2"/>
      <c r="C529" s="3"/>
      <c r="D529" s="4"/>
      <c r="E529" s="5"/>
      <c r="F529" s="2"/>
      <c r="G529" s="2"/>
      <c r="H529" s="2"/>
      <c r="I529" s="6"/>
      <c r="J529" s="6"/>
      <c r="K529" s="2"/>
      <c r="L529" s="2"/>
      <c r="M529" s="61"/>
      <c r="N529" s="61"/>
      <c r="O529" s="61"/>
      <c r="P529" s="61"/>
      <c r="Q529" s="61"/>
      <c r="R529" s="61"/>
      <c r="S529" s="61"/>
      <c r="T529" s="61"/>
      <c r="U529" s="61"/>
      <c r="V529" s="61"/>
      <c r="W529" s="61"/>
      <c r="X529" s="61"/>
      <c r="Y529" s="61"/>
      <c r="Z529" s="61"/>
    </row>
    <row r="530" ht="15.75" customHeight="1">
      <c r="A530" s="61"/>
      <c r="B530" s="2"/>
      <c r="C530" s="3"/>
      <c r="D530" s="4"/>
      <c r="E530" s="5"/>
      <c r="F530" s="2"/>
      <c r="G530" s="2"/>
      <c r="H530" s="2"/>
      <c r="I530" s="6"/>
      <c r="J530" s="6"/>
      <c r="K530" s="2"/>
      <c r="L530" s="2"/>
      <c r="M530" s="61"/>
      <c r="N530" s="61"/>
      <c r="O530" s="61"/>
      <c r="P530" s="61"/>
      <c r="Q530" s="61"/>
      <c r="R530" s="61"/>
      <c r="S530" s="61"/>
      <c r="T530" s="61"/>
      <c r="U530" s="61"/>
      <c r="V530" s="61"/>
      <c r="W530" s="61"/>
      <c r="X530" s="61"/>
      <c r="Y530" s="61"/>
      <c r="Z530" s="61"/>
    </row>
    <row r="531" ht="15.75" customHeight="1">
      <c r="A531" s="61"/>
      <c r="B531" s="2"/>
      <c r="C531" s="3"/>
      <c r="D531" s="4"/>
      <c r="E531" s="5"/>
      <c r="F531" s="2"/>
      <c r="G531" s="2"/>
      <c r="H531" s="2"/>
      <c r="I531" s="6"/>
      <c r="J531" s="6"/>
      <c r="K531" s="2"/>
      <c r="L531" s="2"/>
      <c r="M531" s="61"/>
      <c r="N531" s="61"/>
      <c r="O531" s="61"/>
      <c r="P531" s="61"/>
      <c r="Q531" s="61"/>
      <c r="R531" s="61"/>
      <c r="S531" s="61"/>
      <c r="T531" s="61"/>
      <c r="U531" s="61"/>
      <c r="V531" s="61"/>
      <c r="W531" s="61"/>
      <c r="X531" s="61"/>
      <c r="Y531" s="61"/>
      <c r="Z531" s="61"/>
    </row>
    <row r="532" ht="15.75" customHeight="1">
      <c r="A532" s="61"/>
      <c r="B532" s="2"/>
      <c r="C532" s="3"/>
      <c r="D532" s="4"/>
      <c r="E532" s="5"/>
      <c r="F532" s="2"/>
      <c r="G532" s="2"/>
      <c r="H532" s="2"/>
      <c r="I532" s="6"/>
      <c r="J532" s="6"/>
      <c r="K532" s="2"/>
      <c r="L532" s="2"/>
      <c r="M532" s="61"/>
      <c r="N532" s="61"/>
      <c r="O532" s="61"/>
      <c r="P532" s="61"/>
      <c r="Q532" s="61"/>
      <c r="R532" s="61"/>
      <c r="S532" s="61"/>
      <c r="T532" s="61"/>
      <c r="U532" s="61"/>
      <c r="V532" s="61"/>
      <c r="W532" s="61"/>
      <c r="X532" s="61"/>
      <c r="Y532" s="61"/>
      <c r="Z532" s="61"/>
    </row>
    <row r="533" ht="15.75" customHeight="1">
      <c r="A533" s="61"/>
      <c r="B533" s="2"/>
      <c r="C533" s="3"/>
      <c r="D533" s="4"/>
      <c r="E533" s="5"/>
      <c r="F533" s="2"/>
      <c r="G533" s="2"/>
      <c r="H533" s="2"/>
      <c r="I533" s="6"/>
      <c r="J533" s="6"/>
      <c r="K533" s="2"/>
      <c r="L533" s="2"/>
      <c r="M533" s="61"/>
      <c r="N533" s="61"/>
      <c r="O533" s="61"/>
      <c r="P533" s="61"/>
      <c r="Q533" s="61"/>
      <c r="R533" s="61"/>
      <c r="S533" s="61"/>
      <c r="T533" s="61"/>
      <c r="U533" s="61"/>
      <c r="V533" s="61"/>
      <c r="W533" s="61"/>
      <c r="X533" s="61"/>
      <c r="Y533" s="61"/>
      <c r="Z533" s="61"/>
    </row>
    <row r="534" ht="15.75" customHeight="1">
      <c r="A534" s="61"/>
      <c r="B534" s="2"/>
      <c r="C534" s="3"/>
      <c r="D534" s="4"/>
      <c r="E534" s="5"/>
      <c r="F534" s="2"/>
      <c r="G534" s="2"/>
      <c r="H534" s="2"/>
      <c r="I534" s="6"/>
      <c r="J534" s="6"/>
      <c r="K534" s="2"/>
      <c r="L534" s="2"/>
      <c r="M534" s="61"/>
      <c r="N534" s="61"/>
      <c r="O534" s="61"/>
      <c r="P534" s="61"/>
      <c r="Q534" s="61"/>
      <c r="R534" s="61"/>
      <c r="S534" s="61"/>
      <c r="T534" s="61"/>
      <c r="U534" s="61"/>
      <c r="V534" s="61"/>
      <c r="W534" s="61"/>
      <c r="X534" s="61"/>
      <c r="Y534" s="61"/>
      <c r="Z534" s="61"/>
    </row>
    <row r="535" ht="15.75" customHeight="1">
      <c r="A535" s="61"/>
      <c r="B535" s="2"/>
      <c r="C535" s="3"/>
      <c r="D535" s="4"/>
      <c r="E535" s="5"/>
      <c r="F535" s="2"/>
      <c r="G535" s="2"/>
      <c r="H535" s="2"/>
      <c r="I535" s="6"/>
      <c r="J535" s="6"/>
      <c r="K535" s="2"/>
      <c r="L535" s="2"/>
      <c r="M535" s="61"/>
      <c r="N535" s="61"/>
      <c r="O535" s="61"/>
      <c r="P535" s="61"/>
      <c r="Q535" s="61"/>
      <c r="R535" s="61"/>
      <c r="S535" s="61"/>
      <c r="T535" s="61"/>
      <c r="U535" s="61"/>
      <c r="V535" s="61"/>
      <c r="W535" s="61"/>
      <c r="X535" s="61"/>
      <c r="Y535" s="61"/>
      <c r="Z535" s="61"/>
    </row>
    <row r="536" ht="15.75" customHeight="1">
      <c r="A536" s="61"/>
      <c r="B536" s="2"/>
      <c r="C536" s="3"/>
      <c r="D536" s="4"/>
      <c r="E536" s="5"/>
      <c r="F536" s="2"/>
      <c r="G536" s="2"/>
      <c r="H536" s="2"/>
      <c r="I536" s="6"/>
      <c r="J536" s="6"/>
      <c r="K536" s="2"/>
      <c r="L536" s="2"/>
      <c r="M536" s="61"/>
      <c r="N536" s="61"/>
      <c r="O536" s="61"/>
      <c r="P536" s="61"/>
      <c r="Q536" s="61"/>
      <c r="R536" s="61"/>
      <c r="S536" s="61"/>
      <c r="T536" s="61"/>
      <c r="U536" s="61"/>
      <c r="V536" s="61"/>
      <c r="W536" s="61"/>
      <c r="X536" s="61"/>
      <c r="Y536" s="61"/>
      <c r="Z536" s="61"/>
    </row>
    <row r="537" ht="15.75" customHeight="1">
      <c r="A537" s="61"/>
      <c r="B537" s="2"/>
      <c r="C537" s="3"/>
      <c r="D537" s="4"/>
      <c r="E537" s="5"/>
      <c r="F537" s="2"/>
      <c r="G537" s="2"/>
      <c r="H537" s="2"/>
      <c r="I537" s="6"/>
      <c r="J537" s="6"/>
      <c r="K537" s="2"/>
      <c r="L537" s="2"/>
      <c r="M537" s="61"/>
      <c r="N537" s="61"/>
      <c r="O537" s="61"/>
      <c r="P537" s="61"/>
      <c r="Q537" s="61"/>
      <c r="R537" s="61"/>
      <c r="S537" s="61"/>
      <c r="T537" s="61"/>
      <c r="U537" s="61"/>
      <c r="V537" s="61"/>
      <c r="W537" s="61"/>
      <c r="X537" s="61"/>
      <c r="Y537" s="61"/>
      <c r="Z537" s="61"/>
    </row>
    <row r="538" ht="15.75" customHeight="1">
      <c r="A538" s="61"/>
      <c r="B538" s="2"/>
      <c r="C538" s="3"/>
      <c r="D538" s="4"/>
      <c r="E538" s="5"/>
      <c r="F538" s="2"/>
      <c r="G538" s="2"/>
      <c r="H538" s="2"/>
      <c r="I538" s="6"/>
      <c r="J538" s="6"/>
      <c r="K538" s="2"/>
      <c r="L538" s="2"/>
      <c r="M538" s="61"/>
      <c r="N538" s="61"/>
      <c r="O538" s="61"/>
      <c r="P538" s="61"/>
      <c r="Q538" s="61"/>
      <c r="R538" s="61"/>
      <c r="S538" s="61"/>
      <c r="T538" s="61"/>
      <c r="U538" s="61"/>
      <c r="V538" s="61"/>
      <c r="W538" s="61"/>
      <c r="X538" s="61"/>
      <c r="Y538" s="61"/>
      <c r="Z538" s="61"/>
    </row>
    <row r="539" ht="15.75" customHeight="1">
      <c r="A539" s="61"/>
      <c r="B539" s="2"/>
      <c r="C539" s="3"/>
      <c r="D539" s="4"/>
      <c r="E539" s="5"/>
      <c r="F539" s="2"/>
      <c r="G539" s="2"/>
      <c r="H539" s="2"/>
      <c r="I539" s="6"/>
      <c r="J539" s="6"/>
      <c r="K539" s="2"/>
      <c r="L539" s="2"/>
      <c r="M539" s="61"/>
      <c r="N539" s="61"/>
      <c r="O539" s="61"/>
      <c r="P539" s="61"/>
      <c r="Q539" s="61"/>
      <c r="R539" s="61"/>
      <c r="S539" s="61"/>
      <c r="T539" s="61"/>
      <c r="U539" s="61"/>
      <c r="V539" s="61"/>
      <c r="W539" s="61"/>
      <c r="X539" s="61"/>
      <c r="Y539" s="61"/>
      <c r="Z539" s="61"/>
    </row>
    <row r="540" ht="15.75" customHeight="1">
      <c r="A540" s="61"/>
      <c r="B540" s="2"/>
      <c r="C540" s="3"/>
      <c r="D540" s="4"/>
      <c r="E540" s="5"/>
      <c r="F540" s="2"/>
      <c r="G540" s="2"/>
      <c r="H540" s="2"/>
      <c r="I540" s="6"/>
      <c r="J540" s="6"/>
      <c r="K540" s="2"/>
      <c r="L540" s="2"/>
      <c r="M540" s="61"/>
      <c r="N540" s="61"/>
      <c r="O540" s="61"/>
      <c r="P540" s="61"/>
      <c r="Q540" s="61"/>
      <c r="R540" s="61"/>
      <c r="S540" s="61"/>
      <c r="T540" s="61"/>
      <c r="U540" s="61"/>
      <c r="V540" s="61"/>
      <c r="W540" s="61"/>
      <c r="X540" s="61"/>
      <c r="Y540" s="61"/>
      <c r="Z540" s="61"/>
    </row>
    <row r="541" ht="15.75" customHeight="1">
      <c r="A541" s="61"/>
      <c r="B541" s="2"/>
      <c r="C541" s="3"/>
      <c r="D541" s="4"/>
      <c r="E541" s="5"/>
      <c r="F541" s="2"/>
      <c r="G541" s="2"/>
      <c r="H541" s="2"/>
      <c r="I541" s="6"/>
      <c r="J541" s="6"/>
      <c r="K541" s="2"/>
      <c r="L541" s="2"/>
      <c r="M541" s="61"/>
      <c r="N541" s="61"/>
      <c r="O541" s="61"/>
      <c r="P541" s="61"/>
      <c r="Q541" s="61"/>
      <c r="R541" s="61"/>
      <c r="S541" s="61"/>
      <c r="T541" s="61"/>
      <c r="U541" s="61"/>
      <c r="V541" s="61"/>
      <c r="W541" s="61"/>
      <c r="X541" s="61"/>
      <c r="Y541" s="61"/>
      <c r="Z541" s="61"/>
    </row>
    <row r="542" ht="15.75" customHeight="1">
      <c r="A542" s="61"/>
      <c r="B542" s="2"/>
      <c r="C542" s="3"/>
      <c r="D542" s="4"/>
      <c r="E542" s="5"/>
      <c r="F542" s="2"/>
      <c r="G542" s="2"/>
      <c r="H542" s="2"/>
      <c r="I542" s="6"/>
      <c r="J542" s="6"/>
      <c r="K542" s="2"/>
      <c r="L542" s="2"/>
      <c r="M542" s="61"/>
      <c r="N542" s="61"/>
      <c r="O542" s="61"/>
      <c r="P542" s="61"/>
      <c r="Q542" s="61"/>
      <c r="R542" s="61"/>
      <c r="S542" s="61"/>
      <c r="T542" s="61"/>
      <c r="U542" s="61"/>
      <c r="V542" s="61"/>
      <c r="W542" s="61"/>
      <c r="X542" s="61"/>
      <c r="Y542" s="61"/>
      <c r="Z542" s="61"/>
    </row>
    <row r="543" ht="15.75" customHeight="1">
      <c r="A543" s="61"/>
      <c r="B543" s="2"/>
      <c r="C543" s="3"/>
      <c r="D543" s="4"/>
      <c r="E543" s="5"/>
      <c r="F543" s="2"/>
      <c r="G543" s="2"/>
      <c r="H543" s="2"/>
      <c r="I543" s="6"/>
      <c r="J543" s="6"/>
      <c r="K543" s="2"/>
      <c r="L543" s="2"/>
      <c r="M543" s="61"/>
      <c r="N543" s="61"/>
      <c r="O543" s="61"/>
      <c r="P543" s="61"/>
      <c r="Q543" s="61"/>
      <c r="R543" s="61"/>
      <c r="S543" s="61"/>
      <c r="T543" s="61"/>
      <c r="U543" s="61"/>
      <c r="V543" s="61"/>
      <c r="W543" s="61"/>
      <c r="X543" s="61"/>
      <c r="Y543" s="61"/>
      <c r="Z543" s="61"/>
    </row>
    <row r="544" ht="15.75" customHeight="1">
      <c r="A544" s="61"/>
      <c r="B544" s="2"/>
      <c r="C544" s="3"/>
      <c r="D544" s="4"/>
      <c r="E544" s="5"/>
      <c r="F544" s="2"/>
      <c r="G544" s="2"/>
      <c r="H544" s="2"/>
      <c r="I544" s="6"/>
      <c r="J544" s="6"/>
      <c r="K544" s="2"/>
      <c r="L544" s="2"/>
      <c r="M544" s="61"/>
      <c r="N544" s="61"/>
      <c r="O544" s="61"/>
      <c r="P544" s="61"/>
      <c r="Q544" s="61"/>
      <c r="R544" s="61"/>
      <c r="S544" s="61"/>
      <c r="T544" s="61"/>
      <c r="U544" s="61"/>
      <c r="V544" s="61"/>
      <c r="W544" s="61"/>
      <c r="X544" s="61"/>
      <c r="Y544" s="61"/>
      <c r="Z544" s="61"/>
    </row>
    <row r="545" ht="15.75" customHeight="1">
      <c r="A545" s="61"/>
      <c r="B545" s="2"/>
      <c r="C545" s="3"/>
      <c r="D545" s="4"/>
      <c r="E545" s="5"/>
      <c r="F545" s="2"/>
      <c r="G545" s="2"/>
      <c r="H545" s="2"/>
      <c r="I545" s="6"/>
      <c r="J545" s="6"/>
      <c r="K545" s="2"/>
      <c r="L545" s="2"/>
      <c r="M545" s="61"/>
      <c r="N545" s="61"/>
      <c r="O545" s="61"/>
      <c r="P545" s="61"/>
      <c r="Q545" s="61"/>
      <c r="R545" s="61"/>
      <c r="S545" s="61"/>
      <c r="T545" s="61"/>
      <c r="U545" s="61"/>
      <c r="V545" s="61"/>
      <c r="W545" s="61"/>
      <c r="X545" s="61"/>
      <c r="Y545" s="61"/>
      <c r="Z545" s="61"/>
    </row>
    <row r="546" ht="15.75" customHeight="1">
      <c r="A546" s="61"/>
      <c r="B546" s="2"/>
      <c r="C546" s="3"/>
      <c r="D546" s="4"/>
      <c r="E546" s="5"/>
      <c r="F546" s="2"/>
      <c r="G546" s="2"/>
      <c r="H546" s="2"/>
      <c r="I546" s="6"/>
      <c r="J546" s="6"/>
      <c r="K546" s="2"/>
      <c r="L546" s="2"/>
      <c r="M546" s="61"/>
      <c r="N546" s="61"/>
      <c r="O546" s="61"/>
      <c r="P546" s="61"/>
      <c r="Q546" s="61"/>
      <c r="R546" s="61"/>
      <c r="S546" s="61"/>
      <c r="T546" s="61"/>
      <c r="U546" s="61"/>
      <c r="V546" s="61"/>
      <c r="W546" s="61"/>
      <c r="X546" s="61"/>
      <c r="Y546" s="61"/>
      <c r="Z546" s="61"/>
    </row>
    <row r="547" ht="15.75" customHeight="1">
      <c r="A547" s="61"/>
      <c r="B547" s="2"/>
      <c r="C547" s="3"/>
      <c r="D547" s="4"/>
      <c r="E547" s="5"/>
      <c r="F547" s="2"/>
      <c r="G547" s="2"/>
      <c r="H547" s="2"/>
      <c r="I547" s="6"/>
      <c r="J547" s="6"/>
      <c r="K547" s="2"/>
      <c r="L547" s="2"/>
      <c r="M547" s="61"/>
      <c r="N547" s="61"/>
      <c r="O547" s="61"/>
      <c r="P547" s="61"/>
      <c r="Q547" s="61"/>
      <c r="R547" s="61"/>
      <c r="S547" s="61"/>
      <c r="T547" s="61"/>
      <c r="U547" s="61"/>
      <c r="V547" s="61"/>
      <c r="W547" s="61"/>
      <c r="X547" s="61"/>
      <c r="Y547" s="61"/>
      <c r="Z547" s="61"/>
    </row>
    <row r="548" ht="15.75" customHeight="1">
      <c r="A548" s="61"/>
      <c r="B548" s="2"/>
      <c r="C548" s="3"/>
      <c r="D548" s="4"/>
      <c r="E548" s="5"/>
      <c r="F548" s="2"/>
      <c r="G548" s="2"/>
      <c r="H548" s="2"/>
      <c r="I548" s="6"/>
      <c r="J548" s="6"/>
      <c r="K548" s="2"/>
      <c r="L548" s="2"/>
      <c r="M548" s="61"/>
      <c r="N548" s="61"/>
      <c r="O548" s="61"/>
      <c r="P548" s="61"/>
      <c r="Q548" s="61"/>
      <c r="R548" s="61"/>
      <c r="S548" s="61"/>
      <c r="T548" s="61"/>
      <c r="U548" s="61"/>
      <c r="V548" s="61"/>
      <c r="W548" s="61"/>
      <c r="X548" s="61"/>
      <c r="Y548" s="61"/>
      <c r="Z548" s="61"/>
    </row>
    <row r="549" ht="15.75" customHeight="1">
      <c r="A549" s="61"/>
      <c r="B549" s="2"/>
      <c r="C549" s="3"/>
      <c r="D549" s="4"/>
      <c r="E549" s="5"/>
      <c r="F549" s="2"/>
      <c r="G549" s="2"/>
      <c r="H549" s="2"/>
      <c r="I549" s="6"/>
      <c r="J549" s="6"/>
      <c r="K549" s="2"/>
      <c r="L549" s="2"/>
      <c r="M549" s="61"/>
      <c r="N549" s="61"/>
      <c r="O549" s="61"/>
      <c r="P549" s="61"/>
      <c r="Q549" s="61"/>
      <c r="R549" s="61"/>
      <c r="S549" s="61"/>
      <c r="T549" s="61"/>
      <c r="U549" s="61"/>
      <c r="V549" s="61"/>
      <c r="W549" s="61"/>
      <c r="X549" s="61"/>
      <c r="Y549" s="61"/>
      <c r="Z549" s="61"/>
    </row>
    <row r="550" ht="15.75" customHeight="1">
      <c r="A550" s="61"/>
      <c r="B550" s="2"/>
      <c r="C550" s="3"/>
      <c r="D550" s="4"/>
      <c r="E550" s="5"/>
      <c r="F550" s="2"/>
      <c r="G550" s="2"/>
      <c r="H550" s="2"/>
      <c r="I550" s="6"/>
      <c r="J550" s="6"/>
      <c r="K550" s="2"/>
      <c r="L550" s="2"/>
      <c r="M550" s="61"/>
      <c r="N550" s="61"/>
      <c r="O550" s="61"/>
      <c r="P550" s="61"/>
      <c r="Q550" s="61"/>
      <c r="R550" s="61"/>
      <c r="S550" s="61"/>
      <c r="T550" s="61"/>
      <c r="U550" s="61"/>
      <c r="V550" s="61"/>
      <c r="W550" s="61"/>
      <c r="X550" s="61"/>
      <c r="Y550" s="61"/>
      <c r="Z550" s="61"/>
    </row>
    <row r="551" ht="15.75" customHeight="1">
      <c r="A551" s="61"/>
      <c r="B551" s="2"/>
      <c r="C551" s="3"/>
      <c r="D551" s="4"/>
      <c r="E551" s="5"/>
      <c r="F551" s="2"/>
      <c r="G551" s="2"/>
      <c r="H551" s="2"/>
      <c r="I551" s="6"/>
      <c r="J551" s="6"/>
      <c r="K551" s="2"/>
      <c r="L551" s="2"/>
      <c r="M551" s="61"/>
      <c r="N551" s="61"/>
      <c r="O551" s="61"/>
      <c r="P551" s="61"/>
      <c r="Q551" s="61"/>
      <c r="R551" s="61"/>
      <c r="S551" s="61"/>
      <c r="T551" s="61"/>
      <c r="U551" s="61"/>
      <c r="V551" s="61"/>
      <c r="W551" s="61"/>
      <c r="X551" s="61"/>
      <c r="Y551" s="61"/>
      <c r="Z551" s="61"/>
    </row>
    <row r="552" ht="15.75" customHeight="1">
      <c r="A552" s="61"/>
      <c r="B552" s="2"/>
      <c r="C552" s="3"/>
      <c r="D552" s="4"/>
      <c r="E552" s="5"/>
      <c r="F552" s="2"/>
      <c r="G552" s="2"/>
      <c r="H552" s="2"/>
      <c r="I552" s="6"/>
      <c r="J552" s="6"/>
      <c r="K552" s="2"/>
      <c r="L552" s="2"/>
      <c r="M552" s="61"/>
      <c r="N552" s="61"/>
      <c r="O552" s="61"/>
      <c r="P552" s="61"/>
      <c r="Q552" s="61"/>
      <c r="R552" s="61"/>
      <c r="S552" s="61"/>
      <c r="T552" s="61"/>
      <c r="U552" s="61"/>
      <c r="V552" s="61"/>
      <c r="W552" s="61"/>
      <c r="X552" s="61"/>
      <c r="Y552" s="61"/>
      <c r="Z552" s="61"/>
    </row>
    <row r="553" ht="15.75" customHeight="1">
      <c r="A553" s="61"/>
      <c r="B553" s="2"/>
      <c r="C553" s="3"/>
      <c r="D553" s="4"/>
      <c r="E553" s="5"/>
      <c r="F553" s="2"/>
      <c r="G553" s="2"/>
      <c r="H553" s="2"/>
      <c r="I553" s="6"/>
      <c r="J553" s="6"/>
      <c r="K553" s="2"/>
      <c r="L553" s="2"/>
      <c r="M553" s="61"/>
      <c r="N553" s="61"/>
      <c r="O553" s="61"/>
      <c r="P553" s="61"/>
      <c r="Q553" s="61"/>
      <c r="R553" s="61"/>
      <c r="S553" s="61"/>
      <c r="T553" s="61"/>
      <c r="U553" s="61"/>
      <c r="V553" s="61"/>
      <c r="W553" s="61"/>
      <c r="X553" s="61"/>
      <c r="Y553" s="61"/>
      <c r="Z553" s="61"/>
    </row>
    <row r="554" ht="15.75" customHeight="1">
      <c r="A554" s="61"/>
      <c r="B554" s="2"/>
      <c r="C554" s="3"/>
      <c r="D554" s="4"/>
      <c r="E554" s="5"/>
      <c r="F554" s="2"/>
      <c r="G554" s="2"/>
      <c r="H554" s="2"/>
      <c r="I554" s="6"/>
      <c r="J554" s="6"/>
      <c r="K554" s="2"/>
      <c r="L554" s="2"/>
      <c r="M554" s="61"/>
      <c r="N554" s="61"/>
      <c r="O554" s="61"/>
      <c r="P554" s="61"/>
      <c r="Q554" s="61"/>
      <c r="R554" s="61"/>
      <c r="S554" s="61"/>
      <c r="T554" s="61"/>
      <c r="U554" s="61"/>
      <c r="V554" s="61"/>
      <c r="W554" s="61"/>
      <c r="X554" s="61"/>
      <c r="Y554" s="61"/>
      <c r="Z554" s="61"/>
    </row>
    <row r="555" ht="15.75" customHeight="1">
      <c r="A555" s="61"/>
      <c r="B555" s="2"/>
      <c r="C555" s="3"/>
      <c r="D555" s="4"/>
      <c r="E555" s="5"/>
      <c r="F555" s="2"/>
      <c r="G555" s="2"/>
      <c r="H555" s="2"/>
      <c r="I555" s="6"/>
      <c r="J555" s="6"/>
      <c r="K555" s="2"/>
      <c r="L555" s="2"/>
      <c r="M555" s="61"/>
      <c r="N555" s="61"/>
      <c r="O555" s="61"/>
      <c r="P555" s="61"/>
      <c r="Q555" s="61"/>
      <c r="R555" s="61"/>
      <c r="S555" s="61"/>
      <c r="T555" s="61"/>
      <c r="U555" s="61"/>
      <c r="V555" s="61"/>
      <c r="W555" s="61"/>
      <c r="X555" s="61"/>
      <c r="Y555" s="61"/>
      <c r="Z555" s="61"/>
    </row>
    <row r="556" ht="15.75" customHeight="1">
      <c r="A556" s="61"/>
      <c r="B556" s="2"/>
      <c r="C556" s="3"/>
      <c r="D556" s="4"/>
      <c r="E556" s="5"/>
      <c r="F556" s="2"/>
      <c r="G556" s="2"/>
      <c r="H556" s="2"/>
      <c r="I556" s="6"/>
      <c r="J556" s="6"/>
      <c r="K556" s="2"/>
      <c r="L556" s="2"/>
      <c r="M556" s="61"/>
      <c r="N556" s="61"/>
      <c r="O556" s="61"/>
      <c r="P556" s="61"/>
      <c r="Q556" s="61"/>
      <c r="R556" s="61"/>
      <c r="S556" s="61"/>
      <c r="T556" s="61"/>
      <c r="U556" s="61"/>
      <c r="V556" s="61"/>
      <c r="W556" s="61"/>
      <c r="X556" s="61"/>
      <c r="Y556" s="61"/>
      <c r="Z556" s="61"/>
    </row>
    <row r="557" ht="15.75" customHeight="1">
      <c r="A557" s="61"/>
      <c r="B557" s="2"/>
      <c r="C557" s="3"/>
      <c r="D557" s="4"/>
      <c r="E557" s="5"/>
      <c r="F557" s="2"/>
      <c r="G557" s="2"/>
      <c r="H557" s="2"/>
      <c r="I557" s="6"/>
      <c r="J557" s="6"/>
      <c r="K557" s="2"/>
      <c r="L557" s="2"/>
      <c r="M557" s="61"/>
      <c r="N557" s="61"/>
      <c r="O557" s="61"/>
      <c r="P557" s="61"/>
      <c r="Q557" s="61"/>
      <c r="R557" s="61"/>
      <c r="S557" s="61"/>
      <c r="T557" s="61"/>
      <c r="U557" s="61"/>
      <c r="V557" s="61"/>
      <c r="W557" s="61"/>
      <c r="X557" s="61"/>
      <c r="Y557" s="61"/>
      <c r="Z557" s="61"/>
    </row>
    <row r="558" ht="15.75" customHeight="1">
      <c r="A558" s="61"/>
      <c r="B558" s="2"/>
      <c r="C558" s="3"/>
      <c r="D558" s="4"/>
      <c r="E558" s="5"/>
      <c r="F558" s="2"/>
      <c r="G558" s="2"/>
      <c r="H558" s="2"/>
      <c r="I558" s="6"/>
      <c r="J558" s="6"/>
      <c r="K558" s="2"/>
      <c r="L558" s="2"/>
      <c r="M558" s="61"/>
      <c r="N558" s="61"/>
      <c r="O558" s="61"/>
      <c r="P558" s="61"/>
      <c r="Q558" s="61"/>
      <c r="R558" s="61"/>
      <c r="S558" s="61"/>
      <c r="T558" s="61"/>
      <c r="U558" s="61"/>
      <c r="V558" s="61"/>
      <c r="W558" s="61"/>
      <c r="X558" s="61"/>
      <c r="Y558" s="61"/>
      <c r="Z558" s="61"/>
    </row>
    <row r="559" ht="15.75" customHeight="1">
      <c r="A559" s="61"/>
      <c r="B559" s="2"/>
      <c r="C559" s="3"/>
      <c r="D559" s="4"/>
      <c r="E559" s="5"/>
      <c r="F559" s="2"/>
      <c r="G559" s="2"/>
      <c r="H559" s="2"/>
      <c r="I559" s="6"/>
      <c r="J559" s="6"/>
      <c r="K559" s="2"/>
      <c r="L559" s="2"/>
      <c r="M559" s="61"/>
      <c r="N559" s="61"/>
      <c r="O559" s="61"/>
      <c r="P559" s="61"/>
      <c r="Q559" s="61"/>
      <c r="R559" s="61"/>
      <c r="S559" s="61"/>
      <c r="T559" s="61"/>
      <c r="U559" s="61"/>
      <c r="V559" s="61"/>
      <c r="W559" s="61"/>
      <c r="X559" s="61"/>
      <c r="Y559" s="61"/>
      <c r="Z559" s="61"/>
    </row>
    <row r="560" ht="15.75" customHeight="1">
      <c r="A560" s="61"/>
      <c r="B560" s="2"/>
      <c r="C560" s="3"/>
      <c r="D560" s="4"/>
      <c r="E560" s="5"/>
      <c r="F560" s="2"/>
      <c r="G560" s="2"/>
      <c r="H560" s="2"/>
      <c r="I560" s="6"/>
      <c r="J560" s="6"/>
      <c r="K560" s="2"/>
      <c r="L560" s="2"/>
      <c r="M560" s="61"/>
      <c r="N560" s="61"/>
      <c r="O560" s="61"/>
      <c r="P560" s="61"/>
      <c r="Q560" s="61"/>
      <c r="R560" s="61"/>
      <c r="S560" s="61"/>
      <c r="T560" s="61"/>
      <c r="U560" s="61"/>
      <c r="V560" s="61"/>
      <c r="W560" s="61"/>
      <c r="X560" s="61"/>
      <c r="Y560" s="61"/>
      <c r="Z560" s="61"/>
    </row>
    <row r="561" ht="15.75" customHeight="1">
      <c r="A561" s="61"/>
      <c r="B561" s="2"/>
      <c r="C561" s="3"/>
      <c r="D561" s="4"/>
      <c r="E561" s="5"/>
      <c r="F561" s="2"/>
      <c r="G561" s="2"/>
      <c r="H561" s="2"/>
      <c r="I561" s="6"/>
      <c r="J561" s="6"/>
      <c r="K561" s="2"/>
      <c r="L561" s="2"/>
      <c r="M561" s="61"/>
      <c r="N561" s="61"/>
      <c r="O561" s="61"/>
      <c r="P561" s="61"/>
      <c r="Q561" s="61"/>
      <c r="R561" s="61"/>
      <c r="S561" s="61"/>
      <c r="T561" s="61"/>
      <c r="U561" s="61"/>
      <c r="V561" s="61"/>
      <c r="W561" s="61"/>
      <c r="X561" s="61"/>
      <c r="Y561" s="61"/>
      <c r="Z561" s="61"/>
    </row>
    <row r="562" ht="15.75" customHeight="1">
      <c r="A562" s="61"/>
      <c r="B562" s="2"/>
      <c r="C562" s="3"/>
      <c r="D562" s="4"/>
      <c r="E562" s="5"/>
      <c r="F562" s="2"/>
      <c r="G562" s="2"/>
      <c r="H562" s="2"/>
      <c r="I562" s="6"/>
      <c r="J562" s="6"/>
      <c r="K562" s="2"/>
      <c r="L562" s="2"/>
      <c r="M562" s="61"/>
      <c r="N562" s="61"/>
      <c r="O562" s="61"/>
      <c r="P562" s="61"/>
      <c r="Q562" s="61"/>
      <c r="R562" s="61"/>
      <c r="S562" s="61"/>
      <c r="T562" s="61"/>
      <c r="U562" s="61"/>
      <c r="V562" s="61"/>
      <c r="W562" s="61"/>
      <c r="X562" s="61"/>
      <c r="Y562" s="61"/>
      <c r="Z562" s="61"/>
    </row>
    <row r="563" ht="15.75" customHeight="1">
      <c r="A563" s="61"/>
      <c r="B563" s="2"/>
      <c r="C563" s="3"/>
      <c r="D563" s="4"/>
      <c r="E563" s="5"/>
      <c r="F563" s="2"/>
      <c r="G563" s="2"/>
      <c r="H563" s="2"/>
      <c r="I563" s="6"/>
      <c r="J563" s="6"/>
      <c r="K563" s="2"/>
      <c r="L563" s="2"/>
      <c r="M563" s="61"/>
      <c r="N563" s="61"/>
      <c r="O563" s="61"/>
      <c r="P563" s="61"/>
      <c r="Q563" s="61"/>
      <c r="R563" s="61"/>
      <c r="S563" s="61"/>
      <c r="T563" s="61"/>
      <c r="U563" s="61"/>
      <c r="V563" s="61"/>
      <c r="W563" s="61"/>
      <c r="X563" s="61"/>
      <c r="Y563" s="61"/>
      <c r="Z563" s="61"/>
    </row>
    <row r="564" ht="15.75" customHeight="1">
      <c r="A564" s="61"/>
      <c r="B564" s="2"/>
      <c r="C564" s="3"/>
      <c r="D564" s="4"/>
      <c r="E564" s="5"/>
      <c r="F564" s="2"/>
      <c r="G564" s="2"/>
      <c r="H564" s="2"/>
      <c r="I564" s="6"/>
      <c r="J564" s="6"/>
      <c r="K564" s="2"/>
      <c r="L564" s="2"/>
      <c r="M564" s="61"/>
      <c r="N564" s="61"/>
      <c r="O564" s="61"/>
      <c r="P564" s="61"/>
      <c r="Q564" s="61"/>
      <c r="R564" s="61"/>
      <c r="S564" s="61"/>
      <c r="T564" s="61"/>
      <c r="U564" s="61"/>
      <c r="V564" s="61"/>
      <c r="W564" s="61"/>
      <c r="X564" s="61"/>
      <c r="Y564" s="61"/>
      <c r="Z564" s="61"/>
    </row>
    <row r="565" ht="15.75" customHeight="1">
      <c r="A565" s="61"/>
      <c r="B565" s="2"/>
      <c r="C565" s="3"/>
      <c r="D565" s="4"/>
      <c r="E565" s="5"/>
      <c r="F565" s="2"/>
      <c r="G565" s="2"/>
      <c r="H565" s="2"/>
      <c r="I565" s="6"/>
      <c r="J565" s="6"/>
      <c r="K565" s="2"/>
      <c r="L565" s="2"/>
      <c r="M565" s="61"/>
      <c r="N565" s="61"/>
      <c r="O565" s="61"/>
      <c r="P565" s="61"/>
      <c r="Q565" s="61"/>
      <c r="R565" s="61"/>
      <c r="S565" s="61"/>
      <c r="T565" s="61"/>
      <c r="U565" s="61"/>
      <c r="V565" s="61"/>
      <c r="W565" s="61"/>
      <c r="X565" s="61"/>
      <c r="Y565" s="61"/>
      <c r="Z565" s="61"/>
    </row>
    <row r="566" ht="15.75" customHeight="1">
      <c r="A566" s="61"/>
      <c r="B566" s="2"/>
      <c r="C566" s="3"/>
      <c r="D566" s="4"/>
      <c r="E566" s="5"/>
      <c r="F566" s="2"/>
      <c r="G566" s="2"/>
      <c r="H566" s="2"/>
      <c r="I566" s="6"/>
      <c r="J566" s="6"/>
      <c r="K566" s="2"/>
      <c r="L566" s="2"/>
      <c r="M566" s="61"/>
      <c r="N566" s="61"/>
      <c r="O566" s="61"/>
      <c r="P566" s="61"/>
      <c r="Q566" s="61"/>
      <c r="R566" s="61"/>
      <c r="S566" s="61"/>
      <c r="T566" s="61"/>
      <c r="U566" s="61"/>
      <c r="V566" s="61"/>
      <c r="W566" s="61"/>
      <c r="X566" s="61"/>
      <c r="Y566" s="61"/>
      <c r="Z566" s="61"/>
    </row>
    <row r="567" ht="15.75" customHeight="1">
      <c r="A567" s="61"/>
      <c r="B567" s="2"/>
      <c r="C567" s="3"/>
      <c r="D567" s="4"/>
      <c r="E567" s="5"/>
      <c r="F567" s="2"/>
      <c r="G567" s="2"/>
      <c r="H567" s="2"/>
      <c r="I567" s="6"/>
      <c r="J567" s="6"/>
      <c r="K567" s="2"/>
      <c r="L567" s="2"/>
      <c r="M567" s="61"/>
      <c r="N567" s="61"/>
      <c r="O567" s="61"/>
      <c r="P567" s="61"/>
      <c r="Q567" s="61"/>
      <c r="R567" s="61"/>
      <c r="S567" s="61"/>
      <c r="T567" s="61"/>
      <c r="U567" s="61"/>
      <c r="V567" s="61"/>
      <c r="W567" s="61"/>
      <c r="X567" s="61"/>
      <c r="Y567" s="61"/>
      <c r="Z567" s="61"/>
    </row>
    <row r="568" ht="15.75" customHeight="1">
      <c r="A568" s="61"/>
      <c r="B568" s="2"/>
      <c r="C568" s="3"/>
      <c r="D568" s="4"/>
      <c r="E568" s="5"/>
      <c r="F568" s="2"/>
      <c r="G568" s="2"/>
      <c r="H568" s="2"/>
      <c r="I568" s="6"/>
      <c r="J568" s="6"/>
      <c r="K568" s="2"/>
      <c r="L568" s="2"/>
      <c r="M568" s="61"/>
      <c r="N568" s="61"/>
      <c r="O568" s="61"/>
      <c r="P568" s="61"/>
      <c r="Q568" s="61"/>
      <c r="R568" s="61"/>
      <c r="S568" s="61"/>
      <c r="T568" s="61"/>
      <c r="U568" s="61"/>
      <c r="V568" s="61"/>
      <c r="W568" s="61"/>
      <c r="X568" s="61"/>
      <c r="Y568" s="61"/>
      <c r="Z568" s="61"/>
    </row>
    <row r="569" ht="15.75" customHeight="1">
      <c r="A569" s="61"/>
      <c r="B569" s="2"/>
      <c r="C569" s="3"/>
      <c r="D569" s="4"/>
      <c r="E569" s="5"/>
      <c r="F569" s="2"/>
      <c r="G569" s="2"/>
      <c r="H569" s="2"/>
      <c r="I569" s="6"/>
      <c r="J569" s="6"/>
      <c r="K569" s="2"/>
      <c r="L569" s="2"/>
      <c r="M569" s="61"/>
      <c r="N569" s="61"/>
      <c r="O569" s="61"/>
      <c r="P569" s="61"/>
      <c r="Q569" s="61"/>
      <c r="R569" s="61"/>
      <c r="S569" s="61"/>
      <c r="T569" s="61"/>
      <c r="U569" s="61"/>
      <c r="V569" s="61"/>
      <c r="W569" s="61"/>
      <c r="X569" s="61"/>
      <c r="Y569" s="61"/>
      <c r="Z569" s="61"/>
    </row>
    <row r="570" ht="15.75" customHeight="1">
      <c r="A570" s="61"/>
      <c r="B570" s="2"/>
      <c r="C570" s="3"/>
      <c r="D570" s="4"/>
      <c r="E570" s="5"/>
      <c r="F570" s="2"/>
      <c r="G570" s="2"/>
      <c r="H570" s="2"/>
      <c r="I570" s="6"/>
      <c r="J570" s="6"/>
      <c r="K570" s="2"/>
      <c r="L570" s="2"/>
      <c r="M570" s="61"/>
      <c r="N570" s="61"/>
      <c r="O570" s="61"/>
      <c r="P570" s="61"/>
      <c r="Q570" s="61"/>
      <c r="R570" s="61"/>
      <c r="S570" s="61"/>
      <c r="T570" s="61"/>
      <c r="U570" s="61"/>
      <c r="V570" s="61"/>
      <c r="W570" s="61"/>
      <c r="X570" s="61"/>
      <c r="Y570" s="61"/>
      <c r="Z570" s="61"/>
    </row>
    <row r="571" ht="15.75" customHeight="1">
      <c r="A571" s="61"/>
      <c r="B571" s="2"/>
      <c r="C571" s="3"/>
      <c r="D571" s="4"/>
      <c r="E571" s="5"/>
      <c r="F571" s="2"/>
      <c r="G571" s="2"/>
      <c r="H571" s="2"/>
      <c r="I571" s="6"/>
      <c r="J571" s="6"/>
      <c r="K571" s="2"/>
      <c r="L571" s="2"/>
      <c r="M571" s="61"/>
      <c r="N571" s="61"/>
      <c r="O571" s="61"/>
      <c r="P571" s="61"/>
      <c r="Q571" s="61"/>
      <c r="R571" s="61"/>
      <c r="S571" s="61"/>
      <c r="T571" s="61"/>
      <c r="U571" s="61"/>
      <c r="V571" s="61"/>
      <c r="W571" s="61"/>
      <c r="X571" s="61"/>
      <c r="Y571" s="61"/>
      <c r="Z571" s="61"/>
    </row>
    <row r="572" ht="15.75" customHeight="1">
      <c r="A572" s="61"/>
      <c r="B572" s="2"/>
      <c r="C572" s="3"/>
      <c r="D572" s="4"/>
      <c r="E572" s="5"/>
      <c r="F572" s="2"/>
      <c r="G572" s="2"/>
      <c r="H572" s="2"/>
      <c r="I572" s="6"/>
      <c r="J572" s="6"/>
      <c r="K572" s="2"/>
      <c r="L572" s="2"/>
      <c r="M572" s="61"/>
      <c r="N572" s="61"/>
      <c r="O572" s="61"/>
      <c r="P572" s="61"/>
      <c r="Q572" s="61"/>
      <c r="R572" s="61"/>
      <c r="S572" s="61"/>
      <c r="T572" s="61"/>
      <c r="U572" s="61"/>
      <c r="V572" s="61"/>
      <c r="W572" s="61"/>
      <c r="X572" s="61"/>
      <c r="Y572" s="61"/>
      <c r="Z572" s="61"/>
    </row>
    <row r="573" ht="15.75" customHeight="1">
      <c r="A573" s="61"/>
      <c r="B573" s="2"/>
      <c r="C573" s="3"/>
      <c r="D573" s="4"/>
      <c r="E573" s="5"/>
      <c r="F573" s="2"/>
      <c r="G573" s="2"/>
      <c r="H573" s="2"/>
      <c r="I573" s="6"/>
      <c r="J573" s="6"/>
      <c r="K573" s="2"/>
      <c r="L573" s="2"/>
      <c r="M573" s="61"/>
      <c r="N573" s="61"/>
      <c r="O573" s="61"/>
      <c r="P573" s="61"/>
      <c r="Q573" s="61"/>
      <c r="R573" s="61"/>
      <c r="S573" s="61"/>
      <c r="T573" s="61"/>
      <c r="U573" s="61"/>
      <c r="V573" s="61"/>
      <c r="W573" s="61"/>
      <c r="X573" s="61"/>
      <c r="Y573" s="61"/>
      <c r="Z573" s="61"/>
    </row>
    <row r="574" ht="15.75" customHeight="1">
      <c r="A574" s="61"/>
      <c r="B574" s="2"/>
      <c r="C574" s="3"/>
      <c r="D574" s="4"/>
      <c r="E574" s="5"/>
      <c r="F574" s="2"/>
      <c r="G574" s="2"/>
      <c r="H574" s="2"/>
      <c r="I574" s="6"/>
      <c r="J574" s="6"/>
      <c r="K574" s="2"/>
      <c r="L574" s="2"/>
      <c r="M574" s="61"/>
      <c r="N574" s="61"/>
      <c r="O574" s="61"/>
      <c r="P574" s="61"/>
      <c r="Q574" s="61"/>
      <c r="R574" s="61"/>
      <c r="S574" s="61"/>
      <c r="T574" s="61"/>
      <c r="U574" s="61"/>
      <c r="V574" s="61"/>
      <c r="W574" s="61"/>
      <c r="X574" s="61"/>
      <c r="Y574" s="61"/>
      <c r="Z574" s="61"/>
    </row>
    <row r="575" ht="15.75" customHeight="1">
      <c r="A575" s="61"/>
      <c r="B575" s="2"/>
      <c r="C575" s="3"/>
      <c r="D575" s="4"/>
      <c r="E575" s="5"/>
      <c r="F575" s="2"/>
      <c r="G575" s="2"/>
      <c r="H575" s="2"/>
      <c r="I575" s="6"/>
      <c r="J575" s="6"/>
      <c r="K575" s="2"/>
      <c r="L575" s="2"/>
      <c r="M575" s="61"/>
      <c r="N575" s="61"/>
      <c r="O575" s="61"/>
      <c r="P575" s="61"/>
      <c r="Q575" s="61"/>
      <c r="R575" s="61"/>
      <c r="S575" s="61"/>
      <c r="T575" s="61"/>
      <c r="U575" s="61"/>
      <c r="V575" s="61"/>
      <c r="W575" s="61"/>
      <c r="X575" s="61"/>
      <c r="Y575" s="61"/>
      <c r="Z575" s="61"/>
    </row>
    <row r="576" ht="15.75" customHeight="1">
      <c r="A576" s="61"/>
      <c r="B576" s="2"/>
      <c r="C576" s="3"/>
      <c r="D576" s="4"/>
      <c r="E576" s="5"/>
      <c r="F576" s="2"/>
      <c r="G576" s="2"/>
      <c r="H576" s="2"/>
      <c r="I576" s="6"/>
      <c r="J576" s="6"/>
      <c r="K576" s="2"/>
      <c r="L576" s="2"/>
      <c r="M576" s="61"/>
      <c r="N576" s="61"/>
      <c r="O576" s="61"/>
      <c r="P576" s="61"/>
      <c r="Q576" s="61"/>
      <c r="R576" s="61"/>
      <c r="S576" s="61"/>
      <c r="T576" s="61"/>
      <c r="U576" s="61"/>
      <c r="V576" s="61"/>
      <c r="W576" s="61"/>
      <c r="X576" s="61"/>
      <c r="Y576" s="61"/>
      <c r="Z576" s="61"/>
    </row>
    <row r="577" ht="15.75" customHeight="1">
      <c r="A577" s="61"/>
      <c r="B577" s="2"/>
      <c r="C577" s="3"/>
      <c r="D577" s="4"/>
      <c r="E577" s="5"/>
      <c r="F577" s="2"/>
      <c r="G577" s="2"/>
      <c r="H577" s="2"/>
      <c r="I577" s="6"/>
      <c r="J577" s="6"/>
      <c r="K577" s="2"/>
      <c r="L577" s="2"/>
      <c r="M577" s="61"/>
      <c r="N577" s="61"/>
      <c r="O577" s="61"/>
      <c r="P577" s="61"/>
      <c r="Q577" s="61"/>
      <c r="R577" s="61"/>
      <c r="S577" s="61"/>
      <c r="T577" s="61"/>
      <c r="U577" s="61"/>
      <c r="V577" s="61"/>
      <c r="W577" s="61"/>
      <c r="X577" s="61"/>
      <c r="Y577" s="61"/>
      <c r="Z577" s="61"/>
    </row>
    <row r="578" ht="15.75" customHeight="1">
      <c r="A578" s="61"/>
      <c r="B578" s="2"/>
      <c r="C578" s="3"/>
      <c r="D578" s="4"/>
      <c r="E578" s="5"/>
      <c r="F578" s="2"/>
      <c r="G578" s="2"/>
      <c r="H578" s="2"/>
      <c r="I578" s="6"/>
      <c r="J578" s="6"/>
      <c r="K578" s="2"/>
      <c r="L578" s="2"/>
      <c r="M578" s="61"/>
      <c r="N578" s="61"/>
      <c r="O578" s="61"/>
      <c r="P578" s="61"/>
      <c r="Q578" s="61"/>
      <c r="R578" s="61"/>
      <c r="S578" s="61"/>
      <c r="T578" s="61"/>
      <c r="U578" s="61"/>
      <c r="V578" s="61"/>
      <c r="W578" s="61"/>
      <c r="X578" s="61"/>
      <c r="Y578" s="61"/>
      <c r="Z578" s="61"/>
    </row>
    <row r="579" ht="15.75" customHeight="1">
      <c r="A579" s="61"/>
      <c r="B579" s="2"/>
      <c r="C579" s="3"/>
      <c r="D579" s="4"/>
      <c r="E579" s="5"/>
      <c r="F579" s="2"/>
      <c r="G579" s="2"/>
      <c r="H579" s="2"/>
      <c r="I579" s="6"/>
      <c r="J579" s="6"/>
      <c r="K579" s="2"/>
      <c r="L579" s="2"/>
      <c r="M579" s="61"/>
      <c r="N579" s="61"/>
      <c r="O579" s="61"/>
      <c r="P579" s="61"/>
      <c r="Q579" s="61"/>
      <c r="R579" s="61"/>
      <c r="S579" s="61"/>
      <c r="T579" s="61"/>
      <c r="U579" s="61"/>
      <c r="V579" s="61"/>
      <c r="W579" s="61"/>
      <c r="X579" s="61"/>
      <c r="Y579" s="61"/>
      <c r="Z579" s="61"/>
    </row>
    <row r="580" ht="15.75" customHeight="1">
      <c r="A580" s="61"/>
      <c r="B580" s="2"/>
      <c r="C580" s="3"/>
      <c r="D580" s="4"/>
      <c r="E580" s="5"/>
      <c r="F580" s="2"/>
      <c r="G580" s="2"/>
      <c r="H580" s="2"/>
      <c r="I580" s="6"/>
      <c r="J580" s="6"/>
      <c r="K580" s="2"/>
      <c r="L580" s="2"/>
      <c r="M580" s="61"/>
      <c r="N580" s="61"/>
      <c r="O580" s="61"/>
      <c r="P580" s="61"/>
      <c r="Q580" s="61"/>
      <c r="R580" s="61"/>
      <c r="S580" s="61"/>
      <c r="T580" s="61"/>
      <c r="U580" s="61"/>
      <c r="V580" s="61"/>
      <c r="W580" s="61"/>
      <c r="X580" s="61"/>
      <c r="Y580" s="61"/>
      <c r="Z580" s="61"/>
    </row>
    <row r="581" ht="15.75" customHeight="1">
      <c r="A581" s="61"/>
      <c r="B581" s="2"/>
      <c r="C581" s="3"/>
      <c r="D581" s="4"/>
      <c r="E581" s="5"/>
      <c r="F581" s="2"/>
      <c r="G581" s="2"/>
      <c r="H581" s="2"/>
      <c r="I581" s="6"/>
      <c r="J581" s="6"/>
      <c r="K581" s="2"/>
      <c r="L581" s="2"/>
      <c r="M581" s="61"/>
      <c r="N581" s="61"/>
      <c r="O581" s="61"/>
      <c r="P581" s="61"/>
      <c r="Q581" s="61"/>
      <c r="R581" s="61"/>
      <c r="S581" s="61"/>
      <c r="T581" s="61"/>
      <c r="U581" s="61"/>
      <c r="V581" s="61"/>
      <c r="W581" s="61"/>
      <c r="X581" s="61"/>
      <c r="Y581" s="61"/>
      <c r="Z581" s="61"/>
    </row>
    <row r="582" ht="15.75" customHeight="1">
      <c r="A582" s="61"/>
      <c r="B582" s="2"/>
      <c r="C582" s="3"/>
      <c r="D582" s="4"/>
      <c r="E582" s="5"/>
      <c r="F582" s="2"/>
      <c r="G582" s="2"/>
      <c r="H582" s="2"/>
      <c r="I582" s="6"/>
      <c r="J582" s="6"/>
      <c r="K582" s="2"/>
      <c r="L582" s="2"/>
      <c r="M582" s="61"/>
      <c r="N582" s="61"/>
      <c r="O582" s="61"/>
      <c r="P582" s="61"/>
      <c r="Q582" s="61"/>
      <c r="R582" s="61"/>
      <c r="S582" s="61"/>
      <c r="T582" s="61"/>
      <c r="U582" s="61"/>
      <c r="V582" s="61"/>
      <c r="W582" s="61"/>
      <c r="X582" s="61"/>
      <c r="Y582" s="61"/>
      <c r="Z582" s="61"/>
    </row>
    <row r="583" ht="15.75" customHeight="1">
      <c r="A583" s="61"/>
      <c r="B583" s="2"/>
      <c r="C583" s="3"/>
      <c r="D583" s="4"/>
      <c r="E583" s="5"/>
      <c r="F583" s="2"/>
      <c r="G583" s="2"/>
      <c r="H583" s="2"/>
      <c r="I583" s="6"/>
      <c r="J583" s="6"/>
      <c r="K583" s="2"/>
      <c r="L583" s="2"/>
      <c r="M583" s="61"/>
      <c r="N583" s="61"/>
      <c r="O583" s="61"/>
      <c r="P583" s="61"/>
      <c r="Q583" s="61"/>
      <c r="R583" s="61"/>
      <c r="S583" s="61"/>
      <c r="T583" s="61"/>
      <c r="U583" s="61"/>
      <c r="V583" s="61"/>
      <c r="W583" s="61"/>
      <c r="X583" s="61"/>
      <c r="Y583" s="61"/>
      <c r="Z583" s="61"/>
    </row>
    <row r="584" ht="15.75" customHeight="1">
      <c r="A584" s="61"/>
      <c r="B584" s="2"/>
      <c r="C584" s="3"/>
      <c r="D584" s="4"/>
      <c r="E584" s="5"/>
      <c r="F584" s="2"/>
      <c r="G584" s="2"/>
      <c r="H584" s="2"/>
      <c r="I584" s="6"/>
      <c r="J584" s="6"/>
      <c r="K584" s="2"/>
      <c r="L584" s="2"/>
      <c r="M584" s="61"/>
      <c r="N584" s="61"/>
      <c r="O584" s="61"/>
      <c r="P584" s="61"/>
      <c r="Q584" s="61"/>
      <c r="R584" s="61"/>
      <c r="S584" s="61"/>
      <c r="T584" s="61"/>
      <c r="U584" s="61"/>
      <c r="V584" s="61"/>
      <c r="W584" s="61"/>
      <c r="X584" s="61"/>
      <c r="Y584" s="61"/>
      <c r="Z584" s="61"/>
    </row>
    <row r="585" ht="15.75" customHeight="1">
      <c r="A585" s="61"/>
      <c r="B585" s="2"/>
      <c r="C585" s="3"/>
      <c r="D585" s="4"/>
      <c r="E585" s="5"/>
      <c r="F585" s="2"/>
      <c r="G585" s="2"/>
      <c r="H585" s="2"/>
      <c r="I585" s="6"/>
      <c r="J585" s="6"/>
      <c r="K585" s="2"/>
      <c r="L585" s="2"/>
      <c r="M585" s="61"/>
      <c r="N585" s="61"/>
      <c r="O585" s="61"/>
      <c r="P585" s="61"/>
      <c r="Q585" s="61"/>
      <c r="R585" s="61"/>
      <c r="S585" s="61"/>
      <c r="T585" s="61"/>
      <c r="U585" s="61"/>
      <c r="V585" s="61"/>
      <c r="W585" s="61"/>
      <c r="X585" s="61"/>
      <c r="Y585" s="61"/>
      <c r="Z585" s="61"/>
    </row>
    <row r="586" ht="15.75" customHeight="1">
      <c r="A586" s="61"/>
      <c r="B586" s="2"/>
      <c r="C586" s="3"/>
      <c r="D586" s="4"/>
      <c r="E586" s="5"/>
      <c r="F586" s="2"/>
      <c r="G586" s="2"/>
      <c r="H586" s="2"/>
      <c r="I586" s="6"/>
      <c r="J586" s="6"/>
      <c r="K586" s="2"/>
      <c r="L586" s="2"/>
      <c r="M586" s="61"/>
      <c r="N586" s="61"/>
      <c r="O586" s="61"/>
      <c r="P586" s="61"/>
      <c r="Q586" s="61"/>
      <c r="R586" s="61"/>
      <c r="S586" s="61"/>
      <c r="T586" s="61"/>
      <c r="U586" s="61"/>
      <c r="V586" s="61"/>
      <c r="W586" s="61"/>
      <c r="X586" s="61"/>
      <c r="Y586" s="61"/>
      <c r="Z586" s="61"/>
    </row>
    <row r="587" ht="15.75" customHeight="1">
      <c r="A587" s="61"/>
      <c r="B587" s="2"/>
      <c r="C587" s="3"/>
      <c r="D587" s="4"/>
      <c r="E587" s="5"/>
      <c r="F587" s="2"/>
      <c r="G587" s="2"/>
      <c r="H587" s="2"/>
      <c r="I587" s="6"/>
      <c r="J587" s="6"/>
      <c r="K587" s="2"/>
      <c r="L587" s="2"/>
      <c r="M587" s="61"/>
      <c r="N587" s="61"/>
      <c r="O587" s="61"/>
      <c r="P587" s="61"/>
      <c r="Q587" s="61"/>
      <c r="R587" s="61"/>
      <c r="S587" s="61"/>
      <c r="T587" s="61"/>
      <c r="U587" s="61"/>
      <c r="V587" s="61"/>
      <c r="W587" s="61"/>
      <c r="X587" s="61"/>
      <c r="Y587" s="61"/>
      <c r="Z587" s="61"/>
    </row>
    <row r="588" ht="15.75" customHeight="1">
      <c r="A588" s="61"/>
      <c r="B588" s="2"/>
      <c r="C588" s="3"/>
      <c r="D588" s="4"/>
      <c r="E588" s="5"/>
      <c r="F588" s="2"/>
      <c r="G588" s="2"/>
      <c r="H588" s="2"/>
      <c r="I588" s="6"/>
      <c r="J588" s="6"/>
      <c r="K588" s="2"/>
      <c r="L588" s="2"/>
      <c r="M588" s="61"/>
      <c r="N588" s="61"/>
      <c r="O588" s="61"/>
      <c r="P588" s="61"/>
      <c r="Q588" s="61"/>
      <c r="R588" s="61"/>
      <c r="S588" s="61"/>
      <c r="T588" s="61"/>
      <c r="U588" s="61"/>
      <c r="V588" s="61"/>
      <c r="W588" s="61"/>
      <c r="X588" s="61"/>
      <c r="Y588" s="61"/>
      <c r="Z588" s="61"/>
    </row>
    <row r="589" ht="15.75" customHeight="1">
      <c r="A589" s="61"/>
      <c r="B589" s="2"/>
      <c r="C589" s="3"/>
      <c r="D589" s="4"/>
      <c r="E589" s="5"/>
      <c r="F589" s="2"/>
      <c r="G589" s="2"/>
      <c r="H589" s="2"/>
      <c r="I589" s="6"/>
      <c r="J589" s="6"/>
      <c r="K589" s="2"/>
      <c r="L589" s="2"/>
      <c r="M589" s="61"/>
      <c r="N589" s="61"/>
      <c r="O589" s="61"/>
      <c r="P589" s="61"/>
      <c r="Q589" s="61"/>
      <c r="R589" s="61"/>
      <c r="S589" s="61"/>
      <c r="T589" s="61"/>
      <c r="U589" s="61"/>
      <c r="V589" s="61"/>
      <c r="W589" s="61"/>
      <c r="X589" s="61"/>
      <c r="Y589" s="61"/>
      <c r="Z589" s="61"/>
    </row>
    <row r="590" ht="15.75" customHeight="1">
      <c r="A590" s="61"/>
      <c r="B590" s="2"/>
      <c r="C590" s="3"/>
      <c r="D590" s="4"/>
      <c r="E590" s="5"/>
      <c r="F590" s="2"/>
      <c r="G590" s="2"/>
      <c r="H590" s="2"/>
      <c r="I590" s="6"/>
      <c r="J590" s="6"/>
      <c r="K590" s="2"/>
      <c r="L590" s="2"/>
      <c r="M590" s="61"/>
      <c r="N590" s="61"/>
      <c r="O590" s="61"/>
      <c r="P590" s="61"/>
      <c r="Q590" s="61"/>
      <c r="R590" s="61"/>
      <c r="S590" s="61"/>
      <c r="T590" s="61"/>
      <c r="U590" s="61"/>
      <c r="V590" s="61"/>
      <c r="W590" s="61"/>
      <c r="X590" s="61"/>
      <c r="Y590" s="61"/>
      <c r="Z590" s="61"/>
    </row>
    <row r="591" ht="15.75" customHeight="1">
      <c r="A591" s="61"/>
      <c r="B591" s="2"/>
      <c r="C591" s="3"/>
      <c r="D591" s="4"/>
      <c r="E591" s="5"/>
      <c r="F591" s="2"/>
      <c r="G591" s="2"/>
      <c r="H591" s="2"/>
      <c r="I591" s="6"/>
      <c r="J591" s="6"/>
      <c r="K591" s="2"/>
      <c r="L591" s="2"/>
      <c r="M591" s="61"/>
      <c r="N591" s="61"/>
      <c r="O591" s="61"/>
      <c r="P591" s="61"/>
      <c r="Q591" s="61"/>
      <c r="R591" s="61"/>
      <c r="S591" s="61"/>
      <c r="T591" s="61"/>
      <c r="U591" s="61"/>
      <c r="V591" s="61"/>
      <c r="W591" s="61"/>
      <c r="X591" s="61"/>
      <c r="Y591" s="61"/>
      <c r="Z591" s="61"/>
    </row>
    <row r="592" ht="15.75" customHeight="1">
      <c r="A592" s="61"/>
      <c r="B592" s="2"/>
      <c r="C592" s="3"/>
      <c r="D592" s="4"/>
      <c r="E592" s="5"/>
      <c r="F592" s="2"/>
      <c r="G592" s="2"/>
      <c r="H592" s="2"/>
      <c r="I592" s="6"/>
      <c r="J592" s="6"/>
      <c r="K592" s="2"/>
      <c r="L592" s="2"/>
      <c r="M592" s="61"/>
      <c r="N592" s="61"/>
      <c r="O592" s="61"/>
      <c r="P592" s="61"/>
      <c r="Q592" s="61"/>
      <c r="R592" s="61"/>
      <c r="S592" s="61"/>
      <c r="T592" s="61"/>
      <c r="U592" s="61"/>
      <c r="V592" s="61"/>
      <c r="W592" s="61"/>
      <c r="X592" s="61"/>
      <c r="Y592" s="61"/>
      <c r="Z592" s="61"/>
    </row>
    <row r="593" ht="15.75" customHeight="1">
      <c r="A593" s="61"/>
      <c r="B593" s="2"/>
      <c r="C593" s="3"/>
      <c r="D593" s="4"/>
      <c r="E593" s="5"/>
      <c r="F593" s="2"/>
      <c r="G593" s="2"/>
      <c r="H593" s="2"/>
      <c r="I593" s="6"/>
      <c r="J593" s="6"/>
      <c r="K593" s="2"/>
      <c r="L593" s="2"/>
      <c r="M593" s="61"/>
      <c r="N593" s="61"/>
      <c r="O593" s="61"/>
      <c r="P593" s="61"/>
      <c r="Q593" s="61"/>
      <c r="R593" s="61"/>
      <c r="S593" s="61"/>
      <c r="T593" s="61"/>
      <c r="U593" s="61"/>
      <c r="V593" s="61"/>
      <c r="W593" s="61"/>
      <c r="X593" s="61"/>
      <c r="Y593" s="61"/>
      <c r="Z593" s="61"/>
    </row>
    <row r="594" ht="15.75" customHeight="1">
      <c r="A594" s="61"/>
      <c r="B594" s="2"/>
      <c r="C594" s="3"/>
      <c r="D594" s="4"/>
      <c r="E594" s="5"/>
      <c r="F594" s="2"/>
      <c r="G594" s="2"/>
      <c r="H594" s="2"/>
      <c r="I594" s="6"/>
      <c r="J594" s="6"/>
      <c r="K594" s="2"/>
      <c r="L594" s="2"/>
      <c r="M594" s="61"/>
      <c r="N594" s="61"/>
      <c r="O594" s="61"/>
      <c r="P594" s="61"/>
      <c r="Q594" s="61"/>
      <c r="R594" s="61"/>
      <c r="S594" s="61"/>
      <c r="T594" s="61"/>
      <c r="U594" s="61"/>
      <c r="V594" s="61"/>
      <c r="W594" s="61"/>
      <c r="X594" s="61"/>
      <c r="Y594" s="61"/>
      <c r="Z594" s="61"/>
    </row>
    <row r="595" ht="15.75" customHeight="1">
      <c r="A595" s="61"/>
      <c r="B595" s="2"/>
      <c r="C595" s="3"/>
      <c r="D595" s="4"/>
      <c r="E595" s="5"/>
      <c r="F595" s="2"/>
      <c r="G595" s="2"/>
      <c r="H595" s="2"/>
      <c r="I595" s="6"/>
      <c r="J595" s="6"/>
      <c r="K595" s="2"/>
      <c r="L595" s="2"/>
      <c r="M595" s="61"/>
      <c r="N595" s="61"/>
      <c r="O595" s="61"/>
      <c r="P595" s="61"/>
      <c r="Q595" s="61"/>
      <c r="R595" s="61"/>
      <c r="S595" s="61"/>
      <c r="T595" s="61"/>
      <c r="U595" s="61"/>
      <c r="V595" s="61"/>
      <c r="W595" s="61"/>
      <c r="X595" s="61"/>
      <c r="Y595" s="61"/>
      <c r="Z595" s="61"/>
    </row>
    <row r="596" ht="15.75" customHeight="1">
      <c r="A596" s="61"/>
      <c r="B596" s="2"/>
      <c r="C596" s="3"/>
      <c r="D596" s="4"/>
      <c r="E596" s="5"/>
      <c r="F596" s="2"/>
      <c r="G596" s="2"/>
      <c r="H596" s="2"/>
      <c r="I596" s="6"/>
      <c r="J596" s="6"/>
      <c r="K596" s="2"/>
      <c r="L596" s="2"/>
      <c r="M596" s="61"/>
      <c r="N596" s="61"/>
      <c r="O596" s="61"/>
      <c r="P596" s="61"/>
      <c r="Q596" s="61"/>
      <c r="R596" s="61"/>
      <c r="S596" s="61"/>
      <c r="T596" s="61"/>
      <c r="U596" s="61"/>
      <c r="V596" s="61"/>
      <c r="W596" s="61"/>
      <c r="X596" s="61"/>
      <c r="Y596" s="61"/>
      <c r="Z596" s="61"/>
    </row>
    <row r="597" ht="15.75" customHeight="1">
      <c r="A597" s="61"/>
      <c r="B597" s="2"/>
      <c r="C597" s="3"/>
      <c r="D597" s="4"/>
      <c r="E597" s="5"/>
      <c r="F597" s="2"/>
      <c r="G597" s="2"/>
      <c r="H597" s="2"/>
      <c r="I597" s="6"/>
      <c r="J597" s="6"/>
      <c r="K597" s="2"/>
      <c r="L597" s="2"/>
      <c r="M597" s="61"/>
      <c r="N597" s="61"/>
      <c r="O597" s="61"/>
      <c r="P597" s="61"/>
      <c r="Q597" s="61"/>
      <c r="R597" s="61"/>
      <c r="S597" s="61"/>
      <c r="T597" s="61"/>
      <c r="U597" s="61"/>
      <c r="V597" s="61"/>
      <c r="W597" s="61"/>
      <c r="X597" s="61"/>
      <c r="Y597" s="61"/>
      <c r="Z597" s="61"/>
    </row>
    <row r="598" ht="15.75" customHeight="1">
      <c r="A598" s="61"/>
      <c r="B598" s="2"/>
      <c r="C598" s="3"/>
      <c r="D598" s="4"/>
      <c r="E598" s="5"/>
      <c r="F598" s="2"/>
      <c r="G598" s="2"/>
      <c r="H598" s="2"/>
      <c r="I598" s="6"/>
      <c r="J598" s="6"/>
      <c r="K598" s="2"/>
      <c r="L598" s="2"/>
      <c r="M598" s="61"/>
      <c r="N598" s="61"/>
      <c r="O598" s="61"/>
      <c r="P598" s="61"/>
      <c r="Q598" s="61"/>
      <c r="R598" s="61"/>
      <c r="S598" s="61"/>
      <c r="T598" s="61"/>
      <c r="U598" s="61"/>
      <c r="V598" s="61"/>
      <c r="W598" s="61"/>
      <c r="X598" s="61"/>
      <c r="Y598" s="61"/>
      <c r="Z598" s="61"/>
    </row>
    <row r="599" ht="15.75" customHeight="1">
      <c r="A599" s="61"/>
      <c r="B599" s="2"/>
      <c r="C599" s="3"/>
      <c r="D599" s="4"/>
      <c r="E599" s="5"/>
      <c r="F599" s="2"/>
      <c r="G599" s="2"/>
      <c r="H599" s="2"/>
      <c r="I599" s="6"/>
      <c r="J599" s="6"/>
      <c r="K599" s="2"/>
      <c r="L599" s="2"/>
      <c r="M599" s="61"/>
      <c r="N599" s="61"/>
      <c r="O599" s="61"/>
      <c r="P599" s="61"/>
      <c r="Q599" s="61"/>
      <c r="R599" s="61"/>
      <c r="S599" s="61"/>
      <c r="T599" s="61"/>
      <c r="U599" s="61"/>
      <c r="V599" s="61"/>
      <c r="W599" s="61"/>
      <c r="X599" s="61"/>
      <c r="Y599" s="61"/>
      <c r="Z599" s="61"/>
    </row>
    <row r="600" ht="15.75" customHeight="1">
      <c r="A600" s="61"/>
      <c r="B600" s="2"/>
      <c r="C600" s="3"/>
      <c r="D600" s="4"/>
      <c r="E600" s="5"/>
      <c r="F600" s="2"/>
      <c r="G600" s="2"/>
      <c r="H600" s="2"/>
      <c r="I600" s="6"/>
      <c r="J600" s="6"/>
      <c r="K600" s="2"/>
      <c r="L600" s="2"/>
      <c r="M600" s="61"/>
      <c r="N600" s="61"/>
      <c r="O600" s="61"/>
      <c r="P600" s="61"/>
      <c r="Q600" s="61"/>
      <c r="R600" s="61"/>
      <c r="S600" s="61"/>
      <c r="T600" s="61"/>
      <c r="U600" s="61"/>
      <c r="V600" s="61"/>
      <c r="W600" s="61"/>
      <c r="X600" s="61"/>
      <c r="Y600" s="61"/>
      <c r="Z600" s="61"/>
    </row>
    <row r="601" ht="15.75" customHeight="1">
      <c r="A601" s="61"/>
      <c r="B601" s="2"/>
      <c r="C601" s="3"/>
      <c r="D601" s="4"/>
      <c r="E601" s="5"/>
      <c r="F601" s="2"/>
      <c r="G601" s="2"/>
      <c r="H601" s="2"/>
      <c r="I601" s="6"/>
      <c r="J601" s="6"/>
      <c r="K601" s="2"/>
      <c r="L601" s="2"/>
      <c r="M601" s="61"/>
      <c r="N601" s="61"/>
      <c r="O601" s="61"/>
      <c r="P601" s="61"/>
      <c r="Q601" s="61"/>
      <c r="R601" s="61"/>
      <c r="S601" s="61"/>
      <c r="T601" s="61"/>
      <c r="U601" s="61"/>
      <c r="V601" s="61"/>
      <c r="W601" s="61"/>
      <c r="X601" s="61"/>
      <c r="Y601" s="61"/>
      <c r="Z601" s="61"/>
    </row>
    <row r="602" ht="15.75" customHeight="1">
      <c r="A602" s="61"/>
      <c r="B602" s="2"/>
      <c r="C602" s="3"/>
      <c r="D602" s="4"/>
      <c r="E602" s="5"/>
      <c r="F602" s="2"/>
      <c r="G602" s="2"/>
      <c r="H602" s="2"/>
      <c r="I602" s="6"/>
      <c r="J602" s="6"/>
      <c r="K602" s="2"/>
      <c r="L602" s="2"/>
      <c r="M602" s="61"/>
      <c r="N602" s="61"/>
      <c r="O602" s="61"/>
      <c r="P602" s="61"/>
      <c r="Q602" s="61"/>
      <c r="R602" s="61"/>
      <c r="S602" s="61"/>
      <c r="T602" s="61"/>
      <c r="U602" s="61"/>
      <c r="V602" s="61"/>
      <c r="W602" s="61"/>
      <c r="X602" s="61"/>
      <c r="Y602" s="61"/>
      <c r="Z602" s="61"/>
    </row>
    <row r="603" ht="15.75" customHeight="1">
      <c r="A603" s="61"/>
      <c r="B603" s="2"/>
      <c r="C603" s="3"/>
      <c r="D603" s="4"/>
      <c r="E603" s="5"/>
      <c r="F603" s="2"/>
      <c r="G603" s="2"/>
      <c r="H603" s="2"/>
      <c r="I603" s="6"/>
      <c r="J603" s="6"/>
      <c r="K603" s="2"/>
      <c r="L603" s="2"/>
      <c r="M603" s="61"/>
      <c r="N603" s="61"/>
      <c r="O603" s="61"/>
      <c r="P603" s="61"/>
      <c r="Q603" s="61"/>
      <c r="R603" s="61"/>
      <c r="S603" s="61"/>
      <c r="T603" s="61"/>
      <c r="U603" s="61"/>
      <c r="V603" s="61"/>
      <c r="W603" s="61"/>
      <c r="X603" s="61"/>
      <c r="Y603" s="61"/>
      <c r="Z603" s="61"/>
    </row>
    <row r="604" ht="15.75" customHeight="1">
      <c r="A604" s="61"/>
      <c r="B604" s="2"/>
      <c r="C604" s="3"/>
      <c r="D604" s="4"/>
      <c r="E604" s="5"/>
      <c r="F604" s="2"/>
      <c r="G604" s="2"/>
      <c r="H604" s="2"/>
      <c r="I604" s="6"/>
      <c r="J604" s="6"/>
      <c r="K604" s="2"/>
      <c r="L604" s="2"/>
      <c r="M604" s="61"/>
      <c r="N604" s="61"/>
      <c r="O604" s="61"/>
      <c r="P604" s="61"/>
      <c r="Q604" s="61"/>
      <c r="R604" s="61"/>
      <c r="S604" s="61"/>
      <c r="T604" s="61"/>
      <c r="U604" s="61"/>
      <c r="V604" s="61"/>
      <c r="W604" s="61"/>
      <c r="X604" s="61"/>
      <c r="Y604" s="61"/>
      <c r="Z604" s="61"/>
    </row>
    <row r="605" ht="15.75" customHeight="1">
      <c r="A605" s="61"/>
      <c r="B605" s="2"/>
      <c r="C605" s="3"/>
      <c r="D605" s="4"/>
      <c r="E605" s="5"/>
      <c r="F605" s="2"/>
      <c r="G605" s="2"/>
      <c r="H605" s="2"/>
      <c r="I605" s="6"/>
      <c r="J605" s="6"/>
      <c r="K605" s="2"/>
      <c r="L605" s="2"/>
      <c r="M605" s="61"/>
      <c r="N605" s="61"/>
      <c r="O605" s="61"/>
      <c r="P605" s="61"/>
      <c r="Q605" s="61"/>
      <c r="R605" s="61"/>
      <c r="S605" s="61"/>
      <c r="T605" s="61"/>
      <c r="U605" s="61"/>
      <c r="V605" s="61"/>
      <c r="W605" s="61"/>
      <c r="X605" s="61"/>
      <c r="Y605" s="61"/>
      <c r="Z605" s="61"/>
    </row>
    <row r="606" ht="15.75" customHeight="1">
      <c r="A606" s="61"/>
      <c r="B606" s="2"/>
      <c r="C606" s="3"/>
      <c r="D606" s="4"/>
      <c r="E606" s="5"/>
      <c r="F606" s="2"/>
      <c r="G606" s="2"/>
      <c r="H606" s="2"/>
      <c r="I606" s="6"/>
      <c r="J606" s="6"/>
      <c r="K606" s="2"/>
      <c r="L606" s="2"/>
      <c r="M606" s="61"/>
      <c r="N606" s="61"/>
      <c r="O606" s="61"/>
      <c r="P606" s="61"/>
      <c r="Q606" s="61"/>
      <c r="R606" s="61"/>
      <c r="S606" s="61"/>
      <c r="T606" s="61"/>
      <c r="U606" s="61"/>
      <c r="V606" s="61"/>
      <c r="W606" s="61"/>
      <c r="X606" s="61"/>
      <c r="Y606" s="61"/>
      <c r="Z606" s="61"/>
    </row>
    <row r="607" ht="15.75" customHeight="1">
      <c r="A607" s="61"/>
      <c r="B607" s="2"/>
      <c r="C607" s="3"/>
      <c r="D607" s="4"/>
      <c r="E607" s="5"/>
      <c r="F607" s="2"/>
      <c r="G607" s="2"/>
      <c r="H607" s="2"/>
      <c r="I607" s="6"/>
      <c r="J607" s="6"/>
      <c r="K607" s="2"/>
      <c r="L607" s="2"/>
      <c r="M607" s="61"/>
      <c r="N607" s="61"/>
      <c r="O607" s="61"/>
      <c r="P607" s="61"/>
      <c r="Q607" s="61"/>
      <c r="R607" s="61"/>
      <c r="S607" s="61"/>
      <c r="T607" s="61"/>
      <c r="U607" s="61"/>
      <c r="V607" s="61"/>
      <c r="W607" s="61"/>
      <c r="X607" s="61"/>
      <c r="Y607" s="61"/>
      <c r="Z607" s="61"/>
    </row>
    <row r="608" ht="15.75" customHeight="1">
      <c r="A608" s="61"/>
      <c r="B608" s="2"/>
      <c r="C608" s="3"/>
      <c r="D608" s="4"/>
      <c r="E608" s="5"/>
      <c r="F608" s="2"/>
      <c r="G608" s="2"/>
      <c r="H608" s="2"/>
      <c r="I608" s="6"/>
      <c r="J608" s="6"/>
      <c r="K608" s="2"/>
      <c r="L608" s="2"/>
      <c r="M608" s="61"/>
      <c r="N608" s="61"/>
      <c r="O608" s="61"/>
      <c r="P608" s="61"/>
      <c r="Q608" s="61"/>
      <c r="R608" s="61"/>
      <c r="S608" s="61"/>
      <c r="T608" s="61"/>
      <c r="U608" s="61"/>
      <c r="V608" s="61"/>
      <c r="W608" s="61"/>
      <c r="X608" s="61"/>
      <c r="Y608" s="61"/>
      <c r="Z608" s="61"/>
    </row>
    <row r="609" ht="15.75" customHeight="1">
      <c r="A609" s="61"/>
      <c r="B609" s="2"/>
      <c r="C609" s="3"/>
      <c r="D609" s="4"/>
      <c r="E609" s="5"/>
      <c r="F609" s="2"/>
      <c r="G609" s="2"/>
      <c r="H609" s="2"/>
      <c r="I609" s="6"/>
      <c r="J609" s="6"/>
      <c r="K609" s="2"/>
      <c r="L609" s="2"/>
      <c r="M609" s="61"/>
      <c r="N609" s="61"/>
      <c r="O609" s="61"/>
      <c r="P609" s="61"/>
      <c r="Q609" s="61"/>
      <c r="R609" s="61"/>
      <c r="S609" s="61"/>
      <c r="T609" s="61"/>
      <c r="U609" s="61"/>
      <c r="V609" s="61"/>
      <c r="W609" s="61"/>
      <c r="X609" s="61"/>
      <c r="Y609" s="61"/>
      <c r="Z609" s="61"/>
    </row>
    <row r="610" ht="15.75" customHeight="1">
      <c r="A610" s="61"/>
      <c r="B610" s="2"/>
      <c r="C610" s="3"/>
      <c r="D610" s="4"/>
      <c r="E610" s="5"/>
      <c r="F610" s="2"/>
      <c r="G610" s="2"/>
      <c r="H610" s="2"/>
      <c r="I610" s="6"/>
      <c r="J610" s="6"/>
      <c r="K610" s="2"/>
      <c r="L610" s="2"/>
      <c r="M610" s="61"/>
      <c r="N610" s="61"/>
      <c r="O610" s="61"/>
      <c r="P610" s="61"/>
      <c r="Q610" s="61"/>
      <c r="R610" s="61"/>
      <c r="S610" s="61"/>
      <c r="T610" s="61"/>
      <c r="U610" s="61"/>
      <c r="V610" s="61"/>
      <c r="W610" s="61"/>
      <c r="X610" s="61"/>
      <c r="Y610" s="61"/>
      <c r="Z610" s="61"/>
    </row>
    <row r="611" ht="15.75" customHeight="1">
      <c r="A611" s="61"/>
      <c r="B611" s="2"/>
      <c r="C611" s="3"/>
      <c r="D611" s="4"/>
      <c r="E611" s="5"/>
      <c r="F611" s="2"/>
      <c r="G611" s="2"/>
      <c r="H611" s="2"/>
      <c r="I611" s="6"/>
      <c r="J611" s="6"/>
      <c r="K611" s="2"/>
      <c r="L611" s="2"/>
      <c r="M611" s="61"/>
      <c r="N611" s="61"/>
      <c r="O611" s="61"/>
      <c r="P611" s="61"/>
      <c r="Q611" s="61"/>
      <c r="R611" s="61"/>
      <c r="S611" s="61"/>
      <c r="T611" s="61"/>
      <c r="U611" s="61"/>
      <c r="V611" s="61"/>
      <c r="W611" s="61"/>
      <c r="X611" s="61"/>
      <c r="Y611" s="61"/>
      <c r="Z611" s="61"/>
    </row>
    <row r="612" ht="15.75" customHeight="1">
      <c r="A612" s="61"/>
      <c r="B612" s="2"/>
      <c r="C612" s="3"/>
      <c r="D612" s="4"/>
      <c r="E612" s="5"/>
      <c r="F612" s="2"/>
      <c r="G612" s="2"/>
      <c r="H612" s="2"/>
      <c r="I612" s="6"/>
      <c r="J612" s="6"/>
      <c r="K612" s="2"/>
      <c r="L612" s="2"/>
      <c r="M612" s="61"/>
      <c r="N612" s="61"/>
      <c r="O612" s="61"/>
      <c r="P612" s="61"/>
      <c r="Q612" s="61"/>
      <c r="R612" s="61"/>
      <c r="S612" s="61"/>
      <c r="T612" s="61"/>
      <c r="U612" s="61"/>
      <c r="V612" s="61"/>
      <c r="W612" s="61"/>
      <c r="X612" s="61"/>
      <c r="Y612" s="61"/>
      <c r="Z612" s="61"/>
    </row>
    <row r="613" ht="15.75" customHeight="1">
      <c r="A613" s="61"/>
      <c r="B613" s="2"/>
      <c r="C613" s="3"/>
      <c r="D613" s="4"/>
      <c r="E613" s="5"/>
      <c r="F613" s="2"/>
      <c r="G613" s="2"/>
      <c r="H613" s="2"/>
      <c r="I613" s="6"/>
      <c r="J613" s="6"/>
      <c r="K613" s="2"/>
      <c r="L613" s="2"/>
      <c r="M613" s="61"/>
      <c r="N613" s="61"/>
      <c r="O613" s="61"/>
      <c r="P613" s="61"/>
      <c r="Q613" s="61"/>
      <c r="R613" s="61"/>
      <c r="S613" s="61"/>
      <c r="T613" s="61"/>
      <c r="U613" s="61"/>
      <c r="V613" s="61"/>
      <c r="W613" s="61"/>
      <c r="X613" s="61"/>
      <c r="Y613" s="61"/>
      <c r="Z613" s="61"/>
    </row>
    <row r="614" ht="15.75" customHeight="1">
      <c r="A614" s="61"/>
      <c r="B614" s="2"/>
      <c r="C614" s="3"/>
      <c r="D614" s="4"/>
      <c r="E614" s="5"/>
      <c r="F614" s="2"/>
      <c r="G614" s="2"/>
      <c r="H614" s="2"/>
      <c r="I614" s="6"/>
      <c r="J614" s="6"/>
      <c r="K614" s="2"/>
      <c r="L614" s="2"/>
      <c r="M614" s="61"/>
      <c r="N614" s="61"/>
      <c r="O614" s="61"/>
      <c r="P614" s="61"/>
      <c r="Q614" s="61"/>
      <c r="R614" s="61"/>
      <c r="S614" s="61"/>
      <c r="T614" s="61"/>
      <c r="U614" s="61"/>
      <c r="V614" s="61"/>
      <c r="W614" s="61"/>
      <c r="X614" s="61"/>
      <c r="Y614" s="61"/>
      <c r="Z614" s="61"/>
    </row>
    <row r="615" ht="15.75" customHeight="1">
      <c r="A615" s="61"/>
      <c r="B615" s="2"/>
      <c r="C615" s="3"/>
      <c r="D615" s="4"/>
      <c r="E615" s="5"/>
      <c r="F615" s="2"/>
      <c r="G615" s="2"/>
      <c r="H615" s="2"/>
      <c r="I615" s="6"/>
      <c r="J615" s="6"/>
      <c r="K615" s="2"/>
      <c r="L615" s="2"/>
      <c r="M615" s="61"/>
      <c r="N615" s="61"/>
      <c r="O615" s="61"/>
      <c r="P615" s="61"/>
      <c r="Q615" s="61"/>
      <c r="R615" s="61"/>
      <c r="S615" s="61"/>
      <c r="T615" s="61"/>
      <c r="U615" s="61"/>
      <c r="V615" s="61"/>
      <c r="W615" s="61"/>
      <c r="X615" s="61"/>
      <c r="Y615" s="61"/>
      <c r="Z615" s="61"/>
    </row>
    <row r="616" ht="15.75" customHeight="1">
      <c r="A616" s="61"/>
      <c r="B616" s="2"/>
      <c r="C616" s="3"/>
      <c r="D616" s="4"/>
      <c r="E616" s="5"/>
      <c r="F616" s="2"/>
      <c r="G616" s="2"/>
      <c r="H616" s="2"/>
      <c r="I616" s="6"/>
      <c r="J616" s="6"/>
      <c r="K616" s="2"/>
      <c r="L616" s="2"/>
      <c r="M616" s="61"/>
      <c r="N616" s="61"/>
      <c r="O616" s="61"/>
      <c r="P616" s="61"/>
      <c r="Q616" s="61"/>
      <c r="R616" s="61"/>
      <c r="S616" s="61"/>
      <c r="T616" s="61"/>
      <c r="U616" s="61"/>
      <c r="V616" s="61"/>
      <c r="W616" s="61"/>
      <c r="X616" s="61"/>
      <c r="Y616" s="61"/>
      <c r="Z616" s="61"/>
    </row>
    <row r="617" ht="15.75" customHeight="1">
      <c r="A617" s="61"/>
      <c r="B617" s="2"/>
      <c r="C617" s="3"/>
      <c r="D617" s="4"/>
      <c r="E617" s="5"/>
      <c r="F617" s="2"/>
      <c r="G617" s="2"/>
      <c r="H617" s="2"/>
      <c r="I617" s="6"/>
      <c r="J617" s="6"/>
      <c r="K617" s="2"/>
      <c r="L617" s="2"/>
      <c r="M617" s="61"/>
      <c r="N617" s="61"/>
      <c r="O617" s="61"/>
      <c r="P617" s="61"/>
      <c r="Q617" s="61"/>
      <c r="R617" s="61"/>
      <c r="S617" s="61"/>
      <c r="T617" s="61"/>
      <c r="U617" s="61"/>
      <c r="V617" s="61"/>
      <c r="W617" s="61"/>
      <c r="X617" s="61"/>
      <c r="Y617" s="61"/>
      <c r="Z617" s="61"/>
    </row>
    <row r="618" ht="15.75" customHeight="1">
      <c r="A618" s="61"/>
      <c r="B618" s="2"/>
      <c r="C618" s="3"/>
      <c r="D618" s="4"/>
      <c r="E618" s="5"/>
      <c r="F618" s="2"/>
      <c r="G618" s="2"/>
      <c r="H618" s="2"/>
      <c r="I618" s="6"/>
      <c r="J618" s="6"/>
      <c r="K618" s="2"/>
      <c r="L618" s="2"/>
      <c r="M618" s="61"/>
      <c r="N618" s="61"/>
      <c r="O618" s="61"/>
      <c r="P618" s="61"/>
      <c r="Q618" s="61"/>
      <c r="R618" s="61"/>
      <c r="S618" s="61"/>
      <c r="T618" s="61"/>
      <c r="U618" s="61"/>
      <c r="V618" s="61"/>
      <c r="W618" s="61"/>
      <c r="X618" s="61"/>
      <c r="Y618" s="61"/>
      <c r="Z618" s="61"/>
    </row>
    <row r="619" ht="15.75" customHeight="1">
      <c r="A619" s="61"/>
      <c r="B619" s="2"/>
      <c r="C619" s="3"/>
      <c r="D619" s="4"/>
      <c r="E619" s="5"/>
      <c r="F619" s="2"/>
      <c r="G619" s="2"/>
      <c r="H619" s="2"/>
      <c r="I619" s="6"/>
      <c r="J619" s="6"/>
      <c r="K619" s="2"/>
      <c r="L619" s="2"/>
      <c r="M619" s="61"/>
      <c r="N619" s="61"/>
      <c r="O619" s="61"/>
      <c r="P619" s="61"/>
      <c r="Q619" s="61"/>
      <c r="R619" s="61"/>
      <c r="S619" s="61"/>
      <c r="T619" s="61"/>
      <c r="U619" s="61"/>
      <c r="V619" s="61"/>
      <c r="W619" s="61"/>
      <c r="X619" s="61"/>
      <c r="Y619" s="61"/>
      <c r="Z619" s="61"/>
    </row>
    <row r="620" ht="15.75" customHeight="1">
      <c r="A620" s="61"/>
      <c r="B620" s="2"/>
      <c r="C620" s="3"/>
      <c r="D620" s="4"/>
      <c r="E620" s="5"/>
      <c r="F620" s="2"/>
      <c r="G620" s="2"/>
      <c r="H620" s="2"/>
      <c r="I620" s="6"/>
      <c r="J620" s="6"/>
      <c r="K620" s="2"/>
      <c r="L620" s="2"/>
      <c r="M620" s="61"/>
      <c r="N620" s="61"/>
      <c r="O620" s="61"/>
      <c r="P620" s="61"/>
      <c r="Q620" s="61"/>
      <c r="R620" s="61"/>
      <c r="S620" s="61"/>
      <c r="T620" s="61"/>
      <c r="U620" s="61"/>
      <c r="V620" s="61"/>
      <c r="W620" s="61"/>
      <c r="X620" s="61"/>
      <c r="Y620" s="61"/>
      <c r="Z620" s="61"/>
    </row>
    <row r="621" ht="15.75" customHeight="1">
      <c r="A621" s="61"/>
      <c r="B621" s="2"/>
      <c r="C621" s="3"/>
      <c r="D621" s="4"/>
      <c r="E621" s="5"/>
      <c r="F621" s="2"/>
      <c r="G621" s="2"/>
      <c r="H621" s="2"/>
      <c r="I621" s="6"/>
      <c r="J621" s="6"/>
      <c r="K621" s="2"/>
      <c r="L621" s="2"/>
      <c r="M621" s="61"/>
      <c r="N621" s="61"/>
      <c r="O621" s="61"/>
      <c r="P621" s="61"/>
      <c r="Q621" s="61"/>
      <c r="R621" s="61"/>
      <c r="S621" s="61"/>
      <c r="T621" s="61"/>
      <c r="U621" s="61"/>
      <c r="V621" s="61"/>
      <c r="W621" s="61"/>
      <c r="X621" s="61"/>
      <c r="Y621" s="61"/>
      <c r="Z621" s="61"/>
    </row>
    <row r="622" ht="15.75" customHeight="1">
      <c r="A622" s="61"/>
      <c r="B622" s="2"/>
      <c r="C622" s="3"/>
      <c r="D622" s="4"/>
      <c r="E622" s="5"/>
      <c r="F622" s="2"/>
      <c r="G622" s="2"/>
      <c r="H622" s="2"/>
      <c r="I622" s="6"/>
      <c r="J622" s="6"/>
      <c r="K622" s="2"/>
      <c r="L622" s="2"/>
      <c r="M622" s="61"/>
      <c r="N622" s="61"/>
      <c r="O622" s="61"/>
      <c r="P622" s="61"/>
      <c r="Q622" s="61"/>
      <c r="R622" s="61"/>
      <c r="S622" s="61"/>
      <c r="T622" s="61"/>
      <c r="U622" s="61"/>
      <c r="V622" s="61"/>
      <c r="W622" s="61"/>
      <c r="X622" s="61"/>
      <c r="Y622" s="61"/>
      <c r="Z622" s="61"/>
    </row>
    <row r="623" ht="15.75" customHeight="1">
      <c r="A623" s="61"/>
      <c r="B623" s="2"/>
      <c r="C623" s="3"/>
      <c r="D623" s="4"/>
      <c r="E623" s="5"/>
      <c r="F623" s="2"/>
      <c r="G623" s="2"/>
      <c r="H623" s="2"/>
      <c r="I623" s="6"/>
      <c r="J623" s="6"/>
      <c r="K623" s="2"/>
      <c r="L623" s="2"/>
      <c r="M623" s="61"/>
      <c r="N623" s="61"/>
      <c r="O623" s="61"/>
      <c r="P623" s="61"/>
      <c r="Q623" s="61"/>
      <c r="R623" s="61"/>
      <c r="S623" s="61"/>
      <c r="T623" s="61"/>
      <c r="U623" s="61"/>
      <c r="V623" s="61"/>
      <c r="W623" s="61"/>
      <c r="X623" s="61"/>
      <c r="Y623" s="61"/>
      <c r="Z623" s="61"/>
    </row>
    <row r="624" ht="15.75" customHeight="1">
      <c r="A624" s="61"/>
      <c r="B624" s="2"/>
      <c r="C624" s="3"/>
      <c r="D624" s="4"/>
      <c r="E624" s="5"/>
      <c r="F624" s="2"/>
      <c r="G624" s="2"/>
      <c r="H624" s="2"/>
      <c r="I624" s="6"/>
      <c r="J624" s="6"/>
      <c r="K624" s="2"/>
      <c r="L624" s="2"/>
      <c r="M624" s="61"/>
      <c r="N624" s="61"/>
      <c r="O624" s="61"/>
      <c r="P624" s="61"/>
      <c r="Q624" s="61"/>
      <c r="R624" s="61"/>
      <c r="S624" s="61"/>
      <c r="T624" s="61"/>
      <c r="U624" s="61"/>
      <c r="V624" s="61"/>
      <c r="W624" s="61"/>
      <c r="X624" s="61"/>
      <c r="Y624" s="61"/>
      <c r="Z624" s="61"/>
    </row>
    <row r="625" ht="15.75" customHeight="1">
      <c r="A625" s="61"/>
      <c r="B625" s="2"/>
      <c r="C625" s="3"/>
      <c r="D625" s="4"/>
      <c r="E625" s="5"/>
      <c r="F625" s="2"/>
      <c r="G625" s="2"/>
      <c r="H625" s="2"/>
      <c r="I625" s="6"/>
      <c r="J625" s="6"/>
      <c r="K625" s="2"/>
      <c r="L625" s="2"/>
      <c r="M625" s="61"/>
      <c r="N625" s="61"/>
      <c r="O625" s="61"/>
      <c r="P625" s="61"/>
      <c r="Q625" s="61"/>
      <c r="R625" s="61"/>
      <c r="S625" s="61"/>
      <c r="T625" s="61"/>
      <c r="U625" s="61"/>
      <c r="V625" s="61"/>
      <c r="W625" s="61"/>
      <c r="X625" s="61"/>
      <c r="Y625" s="61"/>
      <c r="Z625" s="61"/>
    </row>
    <row r="626" ht="15.75" customHeight="1">
      <c r="A626" s="61"/>
      <c r="B626" s="2"/>
      <c r="C626" s="3"/>
      <c r="D626" s="4"/>
      <c r="E626" s="5"/>
      <c r="F626" s="2"/>
      <c r="G626" s="2"/>
      <c r="H626" s="2"/>
      <c r="I626" s="6"/>
      <c r="J626" s="6"/>
      <c r="K626" s="2"/>
      <c r="L626" s="2"/>
      <c r="M626" s="61"/>
      <c r="N626" s="61"/>
      <c r="O626" s="61"/>
      <c r="P626" s="61"/>
      <c r="Q626" s="61"/>
      <c r="R626" s="61"/>
      <c r="S626" s="61"/>
      <c r="T626" s="61"/>
      <c r="U626" s="61"/>
      <c r="V626" s="61"/>
      <c r="W626" s="61"/>
      <c r="X626" s="61"/>
      <c r="Y626" s="61"/>
      <c r="Z626" s="61"/>
    </row>
    <row r="627" ht="15.75" customHeight="1">
      <c r="A627" s="61"/>
      <c r="B627" s="2"/>
      <c r="C627" s="3"/>
      <c r="D627" s="4"/>
      <c r="E627" s="5"/>
      <c r="F627" s="2"/>
      <c r="G627" s="2"/>
      <c r="H627" s="2"/>
      <c r="I627" s="6"/>
      <c r="J627" s="6"/>
      <c r="K627" s="2"/>
      <c r="L627" s="2"/>
      <c r="M627" s="61"/>
      <c r="N627" s="61"/>
      <c r="O627" s="61"/>
      <c r="P627" s="61"/>
      <c r="Q627" s="61"/>
      <c r="R627" s="61"/>
      <c r="S627" s="61"/>
      <c r="T627" s="61"/>
      <c r="U627" s="61"/>
      <c r="V627" s="61"/>
      <c r="W627" s="61"/>
      <c r="X627" s="61"/>
      <c r="Y627" s="61"/>
      <c r="Z627" s="61"/>
    </row>
    <row r="628" ht="15.75" customHeight="1">
      <c r="A628" s="61"/>
      <c r="B628" s="2"/>
      <c r="C628" s="3"/>
      <c r="D628" s="4"/>
      <c r="E628" s="5"/>
      <c r="F628" s="2"/>
      <c r="G628" s="2"/>
      <c r="H628" s="2"/>
      <c r="I628" s="6"/>
      <c r="J628" s="6"/>
      <c r="K628" s="2"/>
      <c r="L628" s="2"/>
      <c r="M628" s="61"/>
      <c r="N628" s="61"/>
      <c r="O628" s="61"/>
      <c r="P628" s="61"/>
      <c r="Q628" s="61"/>
      <c r="R628" s="61"/>
      <c r="S628" s="61"/>
      <c r="T628" s="61"/>
      <c r="U628" s="61"/>
      <c r="V628" s="61"/>
      <c r="W628" s="61"/>
      <c r="X628" s="61"/>
      <c r="Y628" s="61"/>
      <c r="Z628" s="61"/>
    </row>
    <row r="629" ht="15.75" customHeight="1">
      <c r="A629" s="61"/>
      <c r="B629" s="2"/>
      <c r="C629" s="3"/>
      <c r="D629" s="4"/>
      <c r="E629" s="5"/>
      <c r="F629" s="2"/>
      <c r="G629" s="2"/>
      <c r="H629" s="2"/>
      <c r="I629" s="6"/>
      <c r="J629" s="6"/>
      <c r="K629" s="2"/>
      <c r="L629" s="2"/>
      <c r="M629" s="61"/>
      <c r="N629" s="61"/>
      <c r="O629" s="61"/>
      <c r="P629" s="61"/>
      <c r="Q629" s="61"/>
      <c r="R629" s="61"/>
      <c r="S629" s="61"/>
      <c r="T629" s="61"/>
      <c r="U629" s="61"/>
      <c r="V629" s="61"/>
      <c r="W629" s="61"/>
      <c r="X629" s="61"/>
      <c r="Y629" s="61"/>
      <c r="Z629" s="61"/>
    </row>
    <row r="630" ht="15.75" customHeight="1">
      <c r="A630" s="61"/>
      <c r="B630" s="2"/>
      <c r="C630" s="3"/>
      <c r="D630" s="4"/>
      <c r="E630" s="5"/>
      <c r="F630" s="2"/>
      <c r="G630" s="2"/>
      <c r="H630" s="2"/>
      <c r="I630" s="6"/>
      <c r="J630" s="6"/>
      <c r="K630" s="2"/>
      <c r="L630" s="2"/>
      <c r="M630" s="61"/>
      <c r="N630" s="61"/>
      <c r="O630" s="61"/>
      <c r="P630" s="61"/>
      <c r="Q630" s="61"/>
      <c r="R630" s="61"/>
      <c r="S630" s="61"/>
      <c r="T630" s="61"/>
      <c r="U630" s="61"/>
      <c r="V630" s="61"/>
      <c r="W630" s="61"/>
      <c r="X630" s="61"/>
      <c r="Y630" s="61"/>
      <c r="Z630" s="61"/>
    </row>
    <row r="631" ht="15.75" customHeight="1">
      <c r="A631" s="61"/>
      <c r="B631" s="2"/>
      <c r="C631" s="3"/>
      <c r="D631" s="4"/>
      <c r="E631" s="5"/>
      <c r="F631" s="2"/>
      <c r="G631" s="2"/>
      <c r="H631" s="2"/>
      <c r="I631" s="6"/>
      <c r="J631" s="6"/>
      <c r="K631" s="2"/>
      <c r="L631" s="2"/>
      <c r="M631" s="61"/>
      <c r="N631" s="61"/>
      <c r="O631" s="61"/>
      <c r="P631" s="61"/>
      <c r="Q631" s="61"/>
      <c r="R631" s="61"/>
      <c r="S631" s="61"/>
      <c r="T631" s="61"/>
      <c r="U631" s="61"/>
      <c r="V631" s="61"/>
      <c r="W631" s="61"/>
      <c r="X631" s="61"/>
      <c r="Y631" s="61"/>
      <c r="Z631" s="61"/>
    </row>
    <row r="632" ht="15.75" customHeight="1">
      <c r="A632" s="61"/>
      <c r="B632" s="2"/>
      <c r="C632" s="3"/>
      <c r="D632" s="4"/>
      <c r="E632" s="5"/>
      <c r="F632" s="2"/>
      <c r="G632" s="2"/>
      <c r="H632" s="2"/>
      <c r="I632" s="6"/>
      <c r="J632" s="6"/>
      <c r="K632" s="2"/>
      <c r="L632" s="2"/>
      <c r="M632" s="61"/>
      <c r="N632" s="61"/>
      <c r="O632" s="61"/>
      <c r="P632" s="61"/>
      <c r="Q632" s="61"/>
      <c r="R632" s="61"/>
      <c r="S632" s="61"/>
      <c r="T632" s="61"/>
      <c r="U632" s="61"/>
      <c r="V632" s="61"/>
      <c r="W632" s="61"/>
      <c r="X632" s="61"/>
      <c r="Y632" s="61"/>
      <c r="Z632" s="61"/>
    </row>
    <row r="633" ht="15.75" customHeight="1">
      <c r="A633" s="61"/>
      <c r="B633" s="2"/>
      <c r="C633" s="3"/>
      <c r="D633" s="4"/>
      <c r="E633" s="5"/>
      <c r="F633" s="2"/>
      <c r="G633" s="2"/>
      <c r="H633" s="2"/>
      <c r="I633" s="6"/>
      <c r="J633" s="6"/>
      <c r="K633" s="2"/>
      <c r="L633" s="2"/>
      <c r="M633" s="61"/>
      <c r="N633" s="61"/>
      <c r="O633" s="61"/>
      <c r="P633" s="61"/>
      <c r="Q633" s="61"/>
      <c r="R633" s="61"/>
      <c r="S633" s="61"/>
      <c r="T633" s="61"/>
      <c r="U633" s="61"/>
      <c r="V633" s="61"/>
      <c r="W633" s="61"/>
      <c r="X633" s="61"/>
      <c r="Y633" s="61"/>
      <c r="Z633" s="61"/>
    </row>
    <row r="634" ht="15.75" customHeight="1">
      <c r="A634" s="61"/>
      <c r="B634" s="2"/>
      <c r="C634" s="3"/>
      <c r="D634" s="4"/>
      <c r="E634" s="5"/>
      <c r="F634" s="2"/>
      <c r="G634" s="2"/>
      <c r="H634" s="2"/>
      <c r="I634" s="6"/>
      <c r="J634" s="6"/>
      <c r="K634" s="2"/>
      <c r="L634" s="2"/>
      <c r="M634" s="61"/>
      <c r="N634" s="61"/>
      <c r="O634" s="61"/>
      <c r="P634" s="61"/>
      <c r="Q634" s="61"/>
      <c r="R634" s="61"/>
      <c r="S634" s="61"/>
      <c r="T634" s="61"/>
      <c r="U634" s="61"/>
      <c r="V634" s="61"/>
      <c r="W634" s="61"/>
      <c r="X634" s="61"/>
      <c r="Y634" s="61"/>
      <c r="Z634" s="61"/>
    </row>
    <row r="635" ht="15.75" customHeight="1">
      <c r="A635" s="61"/>
      <c r="B635" s="2"/>
      <c r="C635" s="3"/>
      <c r="D635" s="4"/>
      <c r="E635" s="5"/>
      <c r="F635" s="2"/>
      <c r="G635" s="2"/>
      <c r="H635" s="2"/>
      <c r="I635" s="6"/>
      <c r="J635" s="6"/>
      <c r="K635" s="2"/>
      <c r="L635" s="2"/>
      <c r="M635" s="61"/>
      <c r="N635" s="61"/>
      <c r="O635" s="61"/>
      <c r="P635" s="61"/>
      <c r="Q635" s="61"/>
      <c r="R635" s="61"/>
      <c r="S635" s="61"/>
      <c r="T635" s="61"/>
      <c r="U635" s="61"/>
      <c r="V635" s="61"/>
      <c r="W635" s="61"/>
      <c r="X635" s="61"/>
      <c r="Y635" s="61"/>
      <c r="Z635" s="61"/>
    </row>
    <row r="636" ht="15.75" customHeight="1">
      <c r="A636" s="61"/>
      <c r="B636" s="2"/>
      <c r="C636" s="3"/>
      <c r="D636" s="4"/>
      <c r="E636" s="5"/>
      <c r="F636" s="2"/>
      <c r="G636" s="2"/>
      <c r="H636" s="2"/>
      <c r="I636" s="6"/>
      <c r="J636" s="6"/>
      <c r="K636" s="2"/>
      <c r="L636" s="2"/>
      <c r="M636" s="61"/>
      <c r="N636" s="61"/>
      <c r="O636" s="61"/>
      <c r="P636" s="61"/>
      <c r="Q636" s="61"/>
      <c r="R636" s="61"/>
      <c r="S636" s="61"/>
      <c r="T636" s="61"/>
      <c r="U636" s="61"/>
      <c r="V636" s="61"/>
      <c r="W636" s="61"/>
      <c r="X636" s="61"/>
      <c r="Y636" s="61"/>
      <c r="Z636" s="61"/>
    </row>
    <row r="637" ht="15.75" customHeight="1">
      <c r="A637" s="61"/>
      <c r="B637" s="2"/>
      <c r="C637" s="3"/>
      <c r="D637" s="4"/>
      <c r="E637" s="5"/>
      <c r="F637" s="2"/>
      <c r="G637" s="2"/>
      <c r="H637" s="2"/>
      <c r="I637" s="6"/>
      <c r="J637" s="6"/>
      <c r="K637" s="2"/>
      <c r="L637" s="2"/>
      <c r="M637" s="61"/>
      <c r="N637" s="61"/>
      <c r="O637" s="61"/>
      <c r="P637" s="61"/>
      <c r="Q637" s="61"/>
      <c r="R637" s="61"/>
      <c r="S637" s="61"/>
      <c r="T637" s="61"/>
      <c r="U637" s="61"/>
      <c r="V637" s="61"/>
      <c r="W637" s="61"/>
      <c r="X637" s="61"/>
      <c r="Y637" s="61"/>
      <c r="Z637" s="61"/>
    </row>
    <row r="638" ht="15.75" customHeight="1">
      <c r="A638" s="61"/>
      <c r="B638" s="2"/>
      <c r="C638" s="3"/>
      <c r="D638" s="4"/>
      <c r="E638" s="5"/>
      <c r="F638" s="2"/>
      <c r="G638" s="2"/>
      <c r="H638" s="2"/>
      <c r="I638" s="6"/>
      <c r="J638" s="6"/>
      <c r="K638" s="2"/>
      <c r="L638" s="2"/>
      <c r="M638" s="61"/>
      <c r="N638" s="61"/>
      <c r="O638" s="61"/>
      <c r="P638" s="61"/>
      <c r="Q638" s="61"/>
      <c r="R638" s="61"/>
      <c r="S638" s="61"/>
      <c r="T638" s="61"/>
      <c r="U638" s="61"/>
      <c r="V638" s="61"/>
      <c r="W638" s="61"/>
      <c r="X638" s="61"/>
      <c r="Y638" s="61"/>
      <c r="Z638" s="61"/>
    </row>
    <row r="639" ht="15.75" customHeight="1">
      <c r="A639" s="61"/>
      <c r="B639" s="2"/>
      <c r="C639" s="3"/>
      <c r="D639" s="4"/>
      <c r="E639" s="5"/>
      <c r="F639" s="2"/>
      <c r="G639" s="2"/>
      <c r="H639" s="2"/>
      <c r="I639" s="6"/>
      <c r="J639" s="6"/>
      <c r="K639" s="2"/>
      <c r="L639" s="2"/>
      <c r="M639" s="61"/>
      <c r="N639" s="61"/>
      <c r="O639" s="61"/>
      <c r="P639" s="61"/>
      <c r="Q639" s="61"/>
      <c r="R639" s="61"/>
      <c r="S639" s="61"/>
      <c r="T639" s="61"/>
      <c r="U639" s="61"/>
      <c r="V639" s="61"/>
      <c r="W639" s="61"/>
      <c r="X639" s="61"/>
      <c r="Y639" s="61"/>
      <c r="Z639" s="61"/>
    </row>
    <row r="640" ht="15.75" customHeight="1">
      <c r="A640" s="61"/>
      <c r="B640" s="2"/>
      <c r="C640" s="3"/>
      <c r="D640" s="4"/>
      <c r="E640" s="5"/>
      <c r="F640" s="2"/>
      <c r="G640" s="2"/>
      <c r="H640" s="2"/>
      <c r="I640" s="6"/>
      <c r="J640" s="6"/>
      <c r="K640" s="2"/>
      <c r="L640" s="2"/>
      <c r="M640" s="61"/>
      <c r="N640" s="61"/>
      <c r="O640" s="61"/>
      <c r="P640" s="61"/>
      <c r="Q640" s="61"/>
      <c r="R640" s="61"/>
      <c r="S640" s="61"/>
      <c r="T640" s="61"/>
      <c r="U640" s="61"/>
      <c r="V640" s="61"/>
      <c r="W640" s="61"/>
      <c r="X640" s="61"/>
      <c r="Y640" s="61"/>
      <c r="Z640" s="61"/>
    </row>
    <row r="641" ht="15.75" customHeight="1">
      <c r="A641" s="61"/>
      <c r="B641" s="2"/>
      <c r="C641" s="3"/>
      <c r="D641" s="4"/>
      <c r="E641" s="5"/>
      <c r="F641" s="2"/>
      <c r="G641" s="2"/>
      <c r="H641" s="2"/>
      <c r="I641" s="6"/>
      <c r="J641" s="6"/>
      <c r="K641" s="2"/>
      <c r="L641" s="2"/>
      <c r="M641" s="61"/>
      <c r="N641" s="61"/>
      <c r="O641" s="61"/>
      <c r="P641" s="61"/>
      <c r="Q641" s="61"/>
      <c r="R641" s="61"/>
      <c r="S641" s="61"/>
      <c r="T641" s="61"/>
      <c r="U641" s="61"/>
      <c r="V641" s="61"/>
      <c r="W641" s="61"/>
      <c r="X641" s="61"/>
      <c r="Y641" s="61"/>
      <c r="Z641" s="61"/>
    </row>
    <row r="642" ht="15.75" customHeight="1">
      <c r="A642" s="61"/>
      <c r="B642" s="2"/>
      <c r="C642" s="3"/>
      <c r="D642" s="4"/>
      <c r="E642" s="5"/>
      <c r="F642" s="2"/>
      <c r="G642" s="2"/>
      <c r="H642" s="2"/>
      <c r="I642" s="6"/>
      <c r="J642" s="6"/>
      <c r="K642" s="2"/>
      <c r="L642" s="2"/>
      <c r="M642" s="61"/>
      <c r="N642" s="61"/>
      <c r="O642" s="61"/>
      <c r="P642" s="61"/>
      <c r="Q642" s="61"/>
      <c r="R642" s="61"/>
      <c r="S642" s="61"/>
      <c r="T642" s="61"/>
      <c r="U642" s="61"/>
      <c r="V642" s="61"/>
      <c r="W642" s="61"/>
      <c r="X642" s="61"/>
      <c r="Y642" s="61"/>
      <c r="Z642" s="61"/>
    </row>
    <row r="643" ht="15.75" customHeight="1">
      <c r="A643" s="61"/>
      <c r="B643" s="2"/>
      <c r="C643" s="3"/>
      <c r="D643" s="4"/>
      <c r="E643" s="5"/>
      <c r="F643" s="2"/>
      <c r="G643" s="2"/>
      <c r="H643" s="2"/>
      <c r="I643" s="6"/>
      <c r="J643" s="6"/>
      <c r="K643" s="2"/>
      <c r="L643" s="2"/>
      <c r="M643" s="61"/>
      <c r="N643" s="61"/>
      <c r="O643" s="61"/>
      <c r="P643" s="61"/>
      <c r="Q643" s="61"/>
      <c r="R643" s="61"/>
      <c r="S643" s="61"/>
      <c r="T643" s="61"/>
      <c r="U643" s="61"/>
      <c r="V643" s="61"/>
      <c r="W643" s="61"/>
      <c r="X643" s="61"/>
      <c r="Y643" s="61"/>
      <c r="Z643" s="61"/>
    </row>
    <row r="644" ht="15.75" customHeight="1">
      <c r="A644" s="61"/>
      <c r="B644" s="2"/>
      <c r="C644" s="3"/>
      <c r="D644" s="4"/>
      <c r="E644" s="5"/>
      <c r="F644" s="2"/>
      <c r="G644" s="2"/>
      <c r="H644" s="2"/>
      <c r="I644" s="6"/>
      <c r="J644" s="6"/>
      <c r="K644" s="2"/>
      <c r="L644" s="2"/>
      <c r="M644" s="61"/>
      <c r="N644" s="61"/>
      <c r="O644" s="61"/>
      <c r="P644" s="61"/>
      <c r="Q644" s="61"/>
      <c r="R644" s="61"/>
      <c r="S644" s="61"/>
      <c r="T644" s="61"/>
      <c r="U644" s="61"/>
      <c r="V644" s="61"/>
      <c r="W644" s="61"/>
      <c r="X644" s="61"/>
      <c r="Y644" s="61"/>
      <c r="Z644" s="61"/>
    </row>
    <row r="645" ht="15.75" customHeight="1">
      <c r="A645" s="61"/>
      <c r="B645" s="2"/>
      <c r="C645" s="3"/>
      <c r="D645" s="4"/>
      <c r="E645" s="5"/>
      <c r="F645" s="2"/>
      <c r="G645" s="2"/>
      <c r="H645" s="2"/>
      <c r="I645" s="6"/>
      <c r="J645" s="6"/>
      <c r="K645" s="2"/>
      <c r="L645" s="2"/>
      <c r="M645" s="61"/>
      <c r="N645" s="61"/>
      <c r="O645" s="61"/>
      <c r="P645" s="61"/>
      <c r="Q645" s="61"/>
      <c r="R645" s="61"/>
      <c r="S645" s="61"/>
      <c r="T645" s="61"/>
      <c r="U645" s="61"/>
      <c r="V645" s="61"/>
      <c r="W645" s="61"/>
      <c r="X645" s="61"/>
      <c r="Y645" s="61"/>
      <c r="Z645" s="61"/>
    </row>
    <row r="646" ht="15.75" customHeight="1">
      <c r="A646" s="61"/>
      <c r="B646" s="2"/>
      <c r="C646" s="3"/>
      <c r="D646" s="4"/>
      <c r="E646" s="5"/>
      <c r="F646" s="2"/>
      <c r="G646" s="2"/>
      <c r="H646" s="2"/>
      <c r="I646" s="6"/>
      <c r="J646" s="6"/>
      <c r="K646" s="2"/>
      <c r="L646" s="2"/>
      <c r="M646" s="61"/>
      <c r="N646" s="61"/>
      <c r="O646" s="61"/>
      <c r="P646" s="61"/>
      <c r="Q646" s="61"/>
      <c r="R646" s="61"/>
      <c r="S646" s="61"/>
      <c r="T646" s="61"/>
      <c r="U646" s="61"/>
      <c r="V646" s="61"/>
      <c r="W646" s="61"/>
      <c r="X646" s="61"/>
      <c r="Y646" s="61"/>
      <c r="Z646" s="61"/>
    </row>
    <row r="647" ht="15.75" customHeight="1">
      <c r="A647" s="61"/>
      <c r="B647" s="2"/>
      <c r="C647" s="3"/>
      <c r="D647" s="4"/>
      <c r="E647" s="5"/>
      <c r="F647" s="2"/>
      <c r="G647" s="2"/>
      <c r="H647" s="2"/>
      <c r="I647" s="6"/>
      <c r="J647" s="6"/>
      <c r="K647" s="2"/>
      <c r="L647" s="2"/>
      <c r="M647" s="61"/>
      <c r="N647" s="61"/>
      <c r="O647" s="61"/>
      <c r="P647" s="61"/>
      <c r="Q647" s="61"/>
      <c r="R647" s="61"/>
      <c r="S647" s="61"/>
      <c r="T647" s="61"/>
      <c r="U647" s="61"/>
      <c r="V647" s="61"/>
      <c r="W647" s="61"/>
      <c r="X647" s="61"/>
      <c r="Y647" s="61"/>
      <c r="Z647" s="61"/>
    </row>
    <row r="648" ht="15.75" customHeight="1">
      <c r="A648" s="61"/>
      <c r="B648" s="2"/>
      <c r="C648" s="3"/>
      <c r="D648" s="4"/>
      <c r="E648" s="5"/>
      <c r="F648" s="2"/>
      <c r="G648" s="2"/>
      <c r="H648" s="2"/>
      <c r="I648" s="6"/>
      <c r="J648" s="6"/>
      <c r="K648" s="2"/>
      <c r="L648" s="2"/>
      <c r="M648" s="61"/>
      <c r="N648" s="61"/>
      <c r="O648" s="61"/>
      <c r="P648" s="61"/>
      <c r="Q648" s="61"/>
      <c r="R648" s="61"/>
      <c r="S648" s="61"/>
      <c r="T648" s="61"/>
      <c r="U648" s="61"/>
      <c r="V648" s="61"/>
      <c r="W648" s="61"/>
      <c r="X648" s="61"/>
      <c r="Y648" s="61"/>
      <c r="Z648" s="61"/>
    </row>
    <row r="649" ht="15.75" customHeight="1">
      <c r="A649" s="61"/>
      <c r="B649" s="2"/>
      <c r="C649" s="3"/>
      <c r="D649" s="4"/>
      <c r="E649" s="5"/>
      <c r="F649" s="2"/>
      <c r="G649" s="2"/>
      <c r="H649" s="2"/>
      <c r="I649" s="6"/>
      <c r="J649" s="6"/>
      <c r="K649" s="2"/>
      <c r="L649" s="2"/>
      <c r="M649" s="61"/>
      <c r="N649" s="61"/>
      <c r="O649" s="61"/>
      <c r="P649" s="61"/>
      <c r="Q649" s="61"/>
      <c r="R649" s="61"/>
      <c r="S649" s="61"/>
      <c r="T649" s="61"/>
      <c r="U649" s="61"/>
      <c r="V649" s="61"/>
      <c r="W649" s="61"/>
      <c r="X649" s="61"/>
      <c r="Y649" s="61"/>
      <c r="Z649" s="61"/>
    </row>
    <row r="650" ht="15.75" customHeight="1">
      <c r="A650" s="61"/>
      <c r="B650" s="2"/>
      <c r="C650" s="3"/>
      <c r="D650" s="4"/>
      <c r="E650" s="5"/>
      <c r="F650" s="2"/>
      <c r="G650" s="2"/>
      <c r="H650" s="2"/>
      <c r="I650" s="6"/>
      <c r="J650" s="6"/>
      <c r="K650" s="2"/>
      <c r="L650" s="2"/>
      <c r="M650" s="61"/>
      <c r="N650" s="61"/>
      <c r="O650" s="61"/>
      <c r="P650" s="61"/>
      <c r="Q650" s="61"/>
      <c r="R650" s="61"/>
      <c r="S650" s="61"/>
      <c r="T650" s="61"/>
      <c r="U650" s="61"/>
      <c r="V650" s="61"/>
      <c r="W650" s="61"/>
      <c r="X650" s="61"/>
      <c r="Y650" s="61"/>
      <c r="Z650" s="61"/>
    </row>
    <row r="651" ht="15.75" customHeight="1">
      <c r="A651" s="61"/>
      <c r="B651" s="2"/>
      <c r="C651" s="3"/>
      <c r="D651" s="4"/>
      <c r="E651" s="5"/>
      <c r="F651" s="2"/>
      <c r="G651" s="2"/>
      <c r="H651" s="2"/>
      <c r="I651" s="6"/>
      <c r="J651" s="6"/>
      <c r="K651" s="2"/>
      <c r="L651" s="2"/>
      <c r="M651" s="61"/>
      <c r="N651" s="61"/>
      <c r="O651" s="61"/>
      <c r="P651" s="61"/>
      <c r="Q651" s="61"/>
      <c r="R651" s="61"/>
      <c r="S651" s="61"/>
      <c r="T651" s="61"/>
      <c r="U651" s="61"/>
      <c r="V651" s="61"/>
      <c r="W651" s="61"/>
      <c r="X651" s="61"/>
      <c r="Y651" s="61"/>
      <c r="Z651" s="61"/>
    </row>
    <row r="652" ht="15.75" customHeight="1">
      <c r="A652" s="61"/>
      <c r="B652" s="2"/>
      <c r="C652" s="3"/>
      <c r="D652" s="4"/>
      <c r="E652" s="5"/>
      <c r="F652" s="2"/>
      <c r="G652" s="2"/>
      <c r="H652" s="2"/>
      <c r="I652" s="6"/>
      <c r="J652" s="6"/>
      <c r="K652" s="2"/>
      <c r="L652" s="2"/>
      <c r="M652" s="61"/>
      <c r="N652" s="61"/>
      <c r="O652" s="61"/>
      <c r="P652" s="61"/>
      <c r="Q652" s="61"/>
      <c r="R652" s="61"/>
      <c r="S652" s="61"/>
      <c r="T652" s="61"/>
      <c r="U652" s="61"/>
      <c r="V652" s="61"/>
      <c r="W652" s="61"/>
      <c r="X652" s="61"/>
      <c r="Y652" s="61"/>
      <c r="Z652" s="61"/>
    </row>
    <row r="653" ht="15.75" customHeight="1">
      <c r="A653" s="61"/>
      <c r="B653" s="2"/>
      <c r="C653" s="3"/>
      <c r="D653" s="4"/>
      <c r="E653" s="5"/>
      <c r="F653" s="2"/>
      <c r="G653" s="2"/>
      <c r="H653" s="2"/>
      <c r="I653" s="6"/>
      <c r="J653" s="6"/>
      <c r="K653" s="2"/>
      <c r="L653" s="2"/>
      <c r="M653" s="61"/>
      <c r="N653" s="61"/>
      <c r="O653" s="61"/>
      <c r="P653" s="61"/>
      <c r="Q653" s="61"/>
      <c r="R653" s="61"/>
      <c r="S653" s="61"/>
      <c r="T653" s="61"/>
      <c r="U653" s="61"/>
      <c r="V653" s="61"/>
      <c r="W653" s="61"/>
      <c r="X653" s="61"/>
      <c r="Y653" s="61"/>
      <c r="Z653" s="61"/>
    </row>
    <row r="654" ht="15.75" customHeight="1">
      <c r="A654" s="61"/>
      <c r="B654" s="2"/>
      <c r="C654" s="3"/>
      <c r="D654" s="4"/>
      <c r="E654" s="5"/>
      <c r="F654" s="2"/>
      <c r="G654" s="2"/>
      <c r="H654" s="2"/>
      <c r="I654" s="6"/>
      <c r="J654" s="6"/>
      <c r="K654" s="2"/>
      <c r="L654" s="2"/>
      <c r="M654" s="61"/>
      <c r="N654" s="61"/>
      <c r="O654" s="61"/>
      <c r="P654" s="61"/>
      <c r="Q654" s="61"/>
      <c r="R654" s="61"/>
      <c r="S654" s="61"/>
      <c r="T654" s="61"/>
      <c r="U654" s="61"/>
      <c r="V654" s="61"/>
      <c r="W654" s="61"/>
      <c r="X654" s="61"/>
      <c r="Y654" s="61"/>
      <c r="Z654" s="61"/>
    </row>
    <row r="655" ht="15.75" customHeight="1">
      <c r="A655" s="61"/>
      <c r="B655" s="2"/>
      <c r="C655" s="3"/>
      <c r="D655" s="4"/>
      <c r="E655" s="5"/>
      <c r="F655" s="2"/>
      <c r="G655" s="2"/>
      <c r="H655" s="2"/>
      <c r="I655" s="6"/>
      <c r="J655" s="6"/>
      <c r="K655" s="2"/>
      <c r="L655" s="2"/>
      <c r="M655" s="61"/>
      <c r="N655" s="61"/>
      <c r="O655" s="61"/>
      <c r="P655" s="61"/>
      <c r="Q655" s="61"/>
      <c r="R655" s="61"/>
      <c r="S655" s="61"/>
      <c r="T655" s="61"/>
      <c r="U655" s="61"/>
      <c r="V655" s="61"/>
      <c r="W655" s="61"/>
      <c r="X655" s="61"/>
      <c r="Y655" s="61"/>
      <c r="Z655" s="61"/>
    </row>
    <row r="656" ht="15.75" customHeight="1">
      <c r="A656" s="61"/>
      <c r="B656" s="2"/>
      <c r="C656" s="3"/>
      <c r="D656" s="4"/>
      <c r="E656" s="5"/>
      <c r="F656" s="2"/>
      <c r="G656" s="2"/>
      <c r="H656" s="2"/>
      <c r="I656" s="6"/>
      <c r="J656" s="6"/>
      <c r="K656" s="2"/>
      <c r="L656" s="2"/>
      <c r="M656" s="61"/>
      <c r="N656" s="61"/>
      <c r="O656" s="61"/>
      <c r="P656" s="61"/>
      <c r="Q656" s="61"/>
      <c r="R656" s="61"/>
      <c r="S656" s="61"/>
      <c r="T656" s="61"/>
      <c r="U656" s="61"/>
      <c r="V656" s="61"/>
      <c r="W656" s="61"/>
      <c r="X656" s="61"/>
      <c r="Y656" s="61"/>
      <c r="Z656" s="61"/>
    </row>
    <row r="657" ht="15.75" customHeight="1">
      <c r="A657" s="61"/>
      <c r="B657" s="2"/>
      <c r="C657" s="3"/>
      <c r="D657" s="4"/>
      <c r="E657" s="5"/>
      <c r="F657" s="2"/>
      <c r="G657" s="2"/>
      <c r="H657" s="2"/>
      <c r="I657" s="6"/>
      <c r="J657" s="6"/>
      <c r="K657" s="2"/>
      <c r="L657" s="2"/>
      <c r="M657" s="61"/>
      <c r="N657" s="61"/>
      <c r="O657" s="61"/>
      <c r="P657" s="61"/>
      <c r="Q657" s="61"/>
      <c r="R657" s="61"/>
      <c r="S657" s="61"/>
      <c r="T657" s="61"/>
      <c r="U657" s="61"/>
      <c r="V657" s="61"/>
      <c r="W657" s="61"/>
      <c r="X657" s="61"/>
      <c r="Y657" s="61"/>
      <c r="Z657" s="61"/>
    </row>
    <row r="658" ht="15.75" customHeight="1">
      <c r="A658" s="61"/>
      <c r="B658" s="2"/>
      <c r="C658" s="3"/>
      <c r="D658" s="4"/>
      <c r="E658" s="5"/>
      <c r="F658" s="2"/>
      <c r="G658" s="2"/>
      <c r="H658" s="2"/>
      <c r="I658" s="6"/>
      <c r="J658" s="6"/>
      <c r="K658" s="2"/>
      <c r="L658" s="2"/>
      <c r="M658" s="61"/>
      <c r="N658" s="61"/>
      <c r="O658" s="61"/>
      <c r="P658" s="61"/>
      <c r="Q658" s="61"/>
      <c r="R658" s="61"/>
      <c r="S658" s="61"/>
      <c r="T658" s="61"/>
      <c r="U658" s="61"/>
      <c r="V658" s="61"/>
      <c r="W658" s="61"/>
      <c r="X658" s="61"/>
      <c r="Y658" s="61"/>
      <c r="Z658" s="61"/>
    </row>
    <row r="659" ht="15.75" customHeight="1">
      <c r="A659" s="61"/>
      <c r="B659" s="2"/>
      <c r="C659" s="3"/>
      <c r="D659" s="4"/>
      <c r="E659" s="5"/>
      <c r="F659" s="2"/>
      <c r="G659" s="2"/>
      <c r="H659" s="2"/>
      <c r="I659" s="6"/>
      <c r="J659" s="6"/>
      <c r="K659" s="2"/>
      <c r="L659" s="2"/>
      <c r="M659" s="61"/>
      <c r="N659" s="61"/>
      <c r="O659" s="61"/>
      <c r="P659" s="61"/>
      <c r="Q659" s="61"/>
      <c r="R659" s="61"/>
      <c r="S659" s="61"/>
      <c r="T659" s="61"/>
      <c r="U659" s="61"/>
      <c r="V659" s="61"/>
      <c r="W659" s="61"/>
      <c r="X659" s="61"/>
      <c r="Y659" s="61"/>
      <c r="Z659" s="61"/>
    </row>
    <row r="660" ht="15.75" customHeight="1">
      <c r="A660" s="61"/>
      <c r="B660" s="2"/>
      <c r="C660" s="3"/>
      <c r="D660" s="4"/>
      <c r="E660" s="5"/>
      <c r="F660" s="2"/>
      <c r="G660" s="2"/>
      <c r="H660" s="2"/>
      <c r="I660" s="6"/>
      <c r="J660" s="6"/>
      <c r="K660" s="2"/>
      <c r="L660" s="2"/>
      <c r="M660" s="61"/>
      <c r="N660" s="61"/>
      <c r="O660" s="61"/>
      <c r="P660" s="61"/>
      <c r="Q660" s="61"/>
      <c r="R660" s="61"/>
      <c r="S660" s="61"/>
      <c r="T660" s="61"/>
      <c r="U660" s="61"/>
      <c r="V660" s="61"/>
      <c r="W660" s="61"/>
      <c r="X660" s="61"/>
      <c r="Y660" s="61"/>
      <c r="Z660" s="61"/>
    </row>
    <row r="661" ht="15.75" customHeight="1">
      <c r="A661" s="61"/>
      <c r="B661" s="2"/>
      <c r="C661" s="3"/>
      <c r="D661" s="4"/>
      <c r="E661" s="5"/>
      <c r="F661" s="2"/>
      <c r="G661" s="2"/>
      <c r="H661" s="2"/>
      <c r="I661" s="6"/>
      <c r="J661" s="6"/>
      <c r="K661" s="2"/>
      <c r="L661" s="2"/>
      <c r="M661" s="61"/>
      <c r="N661" s="61"/>
      <c r="O661" s="61"/>
      <c r="P661" s="61"/>
      <c r="Q661" s="61"/>
      <c r="R661" s="61"/>
      <c r="S661" s="61"/>
      <c r="T661" s="61"/>
      <c r="U661" s="61"/>
      <c r="V661" s="61"/>
      <c r="W661" s="61"/>
      <c r="X661" s="61"/>
      <c r="Y661" s="61"/>
      <c r="Z661" s="61"/>
    </row>
    <row r="662" ht="15.75" customHeight="1">
      <c r="A662" s="61"/>
      <c r="B662" s="2"/>
      <c r="C662" s="3"/>
      <c r="D662" s="4"/>
      <c r="E662" s="5"/>
      <c r="F662" s="2"/>
      <c r="G662" s="2"/>
      <c r="H662" s="2"/>
      <c r="I662" s="6"/>
      <c r="J662" s="6"/>
      <c r="K662" s="2"/>
      <c r="L662" s="2"/>
      <c r="M662" s="61"/>
      <c r="N662" s="61"/>
      <c r="O662" s="61"/>
      <c r="P662" s="61"/>
      <c r="Q662" s="61"/>
      <c r="R662" s="61"/>
      <c r="S662" s="61"/>
      <c r="T662" s="61"/>
      <c r="U662" s="61"/>
      <c r="V662" s="61"/>
      <c r="W662" s="61"/>
      <c r="X662" s="61"/>
      <c r="Y662" s="61"/>
      <c r="Z662" s="61"/>
    </row>
    <row r="663" ht="15.75" customHeight="1">
      <c r="A663" s="61"/>
      <c r="B663" s="2"/>
      <c r="C663" s="3"/>
      <c r="D663" s="4"/>
      <c r="E663" s="5"/>
      <c r="F663" s="2"/>
      <c r="G663" s="2"/>
      <c r="H663" s="2"/>
      <c r="I663" s="6"/>
      <c r="J663" s="6"/>
      <c r="K663" s="2"/>
      <c r="L663" s="2"/>
      <c r="M663" s="61"/>
      <c r="N663" s="61"/>
      <c r="O663" s="61"/>
      <c r="P663" s="61"/>
      <c r="Q663" s="61"/>
      <c r="R663" s="61"/>
      <c r="S663" s="61"/>
      <c r="T663" s="61"/>
      <c r="U663" s="61"/>
      <c r="V663" s="61"/>
      <c r="W663" s="61"/>
      <c r="X663" s="61"/>
      <c r="Y663" s="61"/>
      <c r="Z663" s="61"/>
    </row>
    <row r="664" ht="15.75" customHeight="1">
      <c r="A664" s="61"/>
      <c r="B664" s="2"/>
      <c r="C664" s="3"/>
      <c r="D664" s="4"/>
      <c r="E664" s="5"/>
      <c r="F664" s="2"/>
      <c r="G664" s="2"/>
      <c r="H664" s="2"/>
      <c r="I664" s="6"/>
      <c r="J664" s="6"/>
      <c r="K664" s="2"/>
      <c r="L664" s="2"/>
      <c r="M664" s="61"/>
      <c r="N664" s="61"/>
      <c r="O664" s="61"/>
      <c r="P664" s="61"/>
      <c r="Q664" s="61"/>
      <c r="R664" s="61"/>
      <c r="S664" s="61"/>
      <c r="T664" s="61"/>
      <c r="U664" s="61"/>
      <c r="V664" s="61"/>
      <c r="W664" s="61"/>
      <c r="X664" s="61"/>
      <c r="Y664" s="61"/>
      <c r="Z664" s="61"/>
    </row>
    <row r="665" ht="15.75" customHeight="1">
      <c r="A665" s="61"/>
      <c r="B665" s="2"/>
      <c r="C665" s="3"/>
      <c r="D665" s="4"/>
      <c r="E665" s="5"/>
      <c r="F665" s="2"/>
      <c r="G665" s="2"/>
      <c r="H665" s="2"/>
      <c r="I665" s="6"/>
      <c r="J665" s="6"/>
      <c r="K665" s="2"/>
      <c r="L665" s="2"/>
      <c r="M665" s="61"/>
      <c r="N665" s="61"/>
      <c r="O665" s="61"/>
      <c r="P665" s="61"/>
      <c r="Q665" s="61"/>
      <c r="R665" s="61"/>
      <c r="S665" s="61"/>
      <c r="T665" s="61"/>
      <c r="U665" s="61"/>
      <c r="V665" s="61"/>
      <c r="W665" s="61"/>
      <c r="X665" s="61"/>
      <c r="Y665" s="61"/>
      <c r="Z665" s="61"/>
    </row>
    <row r="666" ht="15.75" customHeight="1">
      <c r="A666" s="61"/>
      <c r="B666" s="2"/>
      <c r="C666" s="3"/>
      <c r="D666" s="4"/>
      <c r="E666" s="5"/>
      <c r="F666" s="2"/>
      <c r="G666" s="2"/>
      <c r="H666" s="2"/>
      <c r="I666" s="6"/>
      <c r="J666" s="6"/>
      <c r="K666" s="2"/>
      <c r="L666" s="2"/>
      <c r="M666" s="61"/>
      <c r="N666" s="61"/>
      <c r="O666" s="61"/>
      <c r="P666" s="61"/>
      <c r="Q666" s="61"/>
      <c r="R666" s="61"/>
      <c r="S666" s="61"/>
      <c r="T666" s="61"/>
      <c r="U666" s="61"/>
      <c r="V666" s="61"/>
      <c r="W666" s="61"/>
      <c r="X666" s="61"/>
      <c r="Y666" s="61"/>
      <c r="Z666" s="61"/>
    </row>
    <row r="667" ht="15.75" customHeight="1">
      <c r="A667" s="61"/>
      <c r="B667" s="2"/>
      <c r="C667" s="3"/>
      <c r="D667" s="4"/>
      <c r="E667" s="5"/>
      <c r="F667" s="2"/>
      <c r="G667" s="2"/>
      <c r="H667" s="2"/>
      <c r="I667" s="6"/>
      <c r="J667" s="6"/>
      <c r="K667" s="2"/>
      <c r="L667" s="2"/>
      <c r="M667" s="61"/>
      <c r="N667" s="61"/>
      <c r="O667" s="61"/>
      <c r="P667" s="61"/>
      <c r="Q667" s="61"/>
      <c r="R667" s="61"/>
      <c r="S667" s="61"/>
      <c r="T667" s="61"/>
      <c r="U667" s="61"/>
      <c r="V667" s="61"/>
      <c r="W667" s="61"/>
      <c r="X667" s="61"/>
      <c r="Y667" s="61"/>
      <c r="Z667" s="61"/>
    </row>
    <row r="668" ht="15.75" customHeight="1">
      <c r="A668" s="61"/>
      <c r="B668" s="2"/>
      <c r="C668" s="3"/>
      <c r="D668" s="4"/>
      <c r="E668" s="5"/>
      <c r="F668" s="2"/>
      <c r="G668" s="2"/>
      <c r="H668" s="2"/>
      <c r="I668" s="6"/>
      <c r="J668" s="6"/>
      <c r="K668" s="2"/>
      <c r="L668" s="2"/>
      <c r="M668" s="61"/>
      <c r="N668" s="61"/>
      <c r="O668" s="61"/>
      <c r="P668" s="61"/>
      <c r="Q668" s="61"/>
      <c r="R668" s="61"/>
      <c r="S668" s="61"/>
      <c r="T668" s="61"/>
      <c r="U668" s="61"/>
      <c r="V668" s="61"/>
      <c r="W668" s="61"/>
      <c r="X668" s="61"/>
      <c r="Y668" s="61"/>
      <c r="Z668" s="61"/>
    </row>
    <row r="669" ht="15.75" customHeight="1">
      <c r="A669" s="61"/>
      <c r="B669" s="2"/>
      <c r="C669" s="3"/>
      <c r="D669" s="4"/>
      <c r="E669" s="5"/>
      <c r="F669" s="2"/>
      <c r="G669" s="2"/>
      <c r="H669" s="2"/>
      <c r="I669" s="6"/>
      <c r="J669" s="6"/>
      <c r="K669" s="2"/>
      <c r="L669" s="2"/>
      <c r="M669" s="61"/>
      <c r="N669" s="61"/>
      <c r="O669" s="61"/>
      <c r="P669" s="61"/>
      <c r="Q669" s="61"/>
      <c r="R669" s="61"/>
      <c r="S669" s="61"/>
      <c r="T669" s="61"/>
      <c r="U669" s="61"/>
      <c r="V669" s="61"/>
      <c r="W669" s="61"/>
      <c r="X669" s="61"/>
      <c r="Y669" s="61"/>
      <c r="Z669" s="61"/>
    </row>
    <row r="670" ht="15.75" customHeight="1">
      <c r="A670" s="61"/>
      <c r="B670" s="2"/>
      <c r="C670" s="3"/>
      <c r="D670" s="4"/>
      <c r="E670" s="5"/>
      <c r="F670" s="2"/>
      <c r="G670" s="2"/>
      <c r="H670" s="2"/>
      <c r="I670" s="6"/>
      <c r="J670" s="6"/>
      <c r="K670" s="2"/>
      <c r="L670" s="2"/>
      <c r="M670" s="61"/>
      <c r="N670" s="61"/>
      <c r="O670" s="61"/>
      <c r="P670" s="61"/>
      <c r="Q670" s="61"/>
      <c r="R670" s="61"/>
      <c r="S670" s="61"/>
      <c r="T670" s="61"/>
      <c r="U670" s="61"/>
      <c r="V670" s="61"/>
      <c r="W670" s="61"/>
      <c r="X670" s="61"/>
      <c r="Y670" s="61"/>
      <c r="Z670" s="61"/>
    </row>
    <row r="671" ht="15.75" customHeight="1">
      <c r="A671" s="61"/>
      <c r="B671" s="2"/>
      <c r="C671" s="3"/>
      <c r="D671" s="4"/>
      <c r="E671" s="5"/>
      <c r="F671" s="2"/>
      <c r="G671" s="2"/>
      <c r="H671" s="2"/>
      <c r="I671" s="6"/>
      <c r="J671" s="6"/>
      <c r="K671" s="2"/>
      <c r="L671" s="2"/>
      <c r="M671" s="61"/>
      <c r="N671" s="61"/>
      <c r="O671" s="61"/>
      <c r="P671" s="61"/>
      <c r="Q671" s="61"/>
      <c r="R671" s="61"/>
      <c r="S671" s="61"/>
      <c r="T671" s="61"/>
      <c r="U671" s="61"/>
      <c r="V671" s="61"/>
      <c r="W671" s="61"/>
      <c r="X671" s="61"/>
      <c r="Y671" s="61"/>
      <c r="Z671" s="61"/>
    </row>
    <row r="672" ht="15.75" customHeight="1">
      <c r="A672" s="61"/>
      <c r="B672" s="2"/>
      <c r="C672" s="3"/>
      <c r="D672" s="4"/>
      <c r="E672" s="5"/>
      <c r="F672" s="2"/>
      <c r="G672" s="2"/>
      <c r="H672" s="2"/>
      <c r="I672" s="6"/>
      <c r="J672" s="6"/>
      <c r="K672" s="2"/>
      <c r="L672" s="2"/>
      <c r="M672" s="61"/>
      <c r="N672" s="61"/>
      <c r="O672" s="61"/>
      <c r="P672" s="61"/>
      <c r="Q672" s="61"/>
      <c r="R672" s="61"/>
      <c r="S672" s="61"/>
      <c r="T672" s="61"/>
      <c r="U672" s="61"/>
      <c r="V672" s="61"/>
      <c r="W672" s="61"/>
      <c r="X672" s="61"/>
      <c r="Y672" s="61"/>
      <c r="Z672" s="61"/>
    </row>
    <row r="673" ht="15.75" customHeight="1">
      <c r="A673" s="61"/>
      <c r="B673" s="2"/>
      <c r="C673" s="3"/>
      <c r="D673" s="4"/>
      <c r="E673" s="5"/>
      <c r="F673" s="2"/>
      <c r="G673" s="2"/>
      <c r="H673" s="2"/>
      <c r="I673" s="6"/>
      <c r="J673" s="6"/>
      <c r="K673" s="2"/>
      <c r="L673" s="2"/>
      <c r="M673" s="61"/>
      <c r="N673" s="61"/>
      <c r="O673" s="61"/>
      <c r="P673" s="61"/>
      <c r="Q673" s="61"/>
      <c r="R673" s="61"/>
      <c r="S673" s="61"/>
      <c r="T673" s="61"/>
      <c r="U673" s="61"/>
      <c r="V673" s="61"/>
      <c r="W673" s="61"/>
      <c r="X673" s="61"/>
      <c r="Y673" s="61"/>
      <c r="Z673" s="61"/>
    </row>
    <row r="674" ht="15.75" customHeight="1">
      <c r="A674" s="61"/>
      <c r="B674" s="2"/>
      <c r="C674" s="3"/>
      <c r="D674" s="4"/>
      <c r="E674" s="5"/>
      <c r="F674" s="2"/>
      <c r="G674" s="2"/>
      <c r="H674" s="2"/>
      <c r="I674" s="6"/>
      <c r="J674" s="6"/>
      <c r="K674" s="2"/>
      <c r="L674" s="2"/>
      <c r="M674" s="61"/>
      <c r="N674" s="61"/>
      <c r="O674" s="61"/>
      <c r="P674" s="61"/>
      <c r="Q674" s="61"/>
      <c r="R674" s="61"/>
      <c r="S674" s="61"/>
      <c r="T674" s="61"/>
      <c r="U674" s="61"/>
      <c r="V674" s="61"/>
      <c r="W674" s="61"/>
      <c r="X674" s="61"/>
      <c r="Y674" s="61"/>
      <c r="Z674" s="61"/>
    </row>
    <row r="675" ht="15.75" customHeight="1">
      <c r="A675" s="61"/>
      <c r="B675" s="2"/>
      <c r="C675" s="3"/>
      <c r="D675" s="4"/>
      <c r="E675" s="5"/>
      <c r="F675" s="2"/>
      <c r="G675" s="2"/>
      <c r="H675" s="2"/>
      <c r="I675" s="6"/>
      <c r="J675" s="6"/>
      <c r="K675" s="2"/>
      <c r="L675" s="2"/>
      <c r="M675" s="61"/>
      <c r="N675" s="61"/>
      <c r="O675" s="61"/>
      <c r="P675" s="61"/>
      <c r="Q675" s="61"/>
      <c r="R675" s="61"/>
      <c r="S675" s="61"/>
      <c r="T675" s="61"/>
      <c r="U675" s="61"/>
      <c r="V675" s="61"/>
      <c r="W675" s="61"/>
      <c r="X675" s="61"/>
      <c r="Y675" s="61"/>
      <c r="Z675" s="61"/>
    </row>
    <row r="676" ht="15.75" customHeight="1">
      <c r="A676" s="61"/>
      <c r="B676" s="2"/>
      <c r="C676" s="3"/>
      <c r="D676" s="4"/>
      <c r="E676" s="5"/>
      <c r="F676" s="2"/>
      <c r="G676" s="2"/>
      <c r="H676" s="2"/>
      <c r="I676" s="6"/>
      <c r="J676" s="6"/>
      <c r="K676" s="2"/>
      <c r="L676" s="2"/>
      <c r="M676" s="61"/>
      <c r="N676" s="61"/>
      <c r="O676" s="61"/>
      <c r="P676" s="61"/>
      <c r="Q676" s="61"/>
      <c r="R676" s="61"/>
      <c r="S676" s="61"/>
      <c r="T676" s="61"/>
      <c r="U676" s="61"/>
      <c r="V676" s="61"/>
      <c r="W676" s="61"/>
      <c r="X676" s="61"/>
      <c r="Y676" s="61"/>
      <c r="Z676" s="61"/>
    </row>
    <row r="677" ht="15.75" customHeight="1">
      <c r="A677" s="61"/>
      <c r="B677" s="2"/>
      <c r="C677" s="3"/>
      <c r="D677" s="4"/>
      <c r="E677" s="5"/>
      <c r="F677" s="2"/>
      <c r="G677" s="2"/>
      <c r="H677" s="2"/>
      <c r="I677" s="6"/>
      <c r="J677" s="6"/>
      <c r="K677" s="2"/>
      <c r="L677" s="2"/>
      <c r="M677" s="61"/>
      <c r="N677" s="61"/>
      <c r="O677" s="61"/>
      <c r="P677" s="61"/>
      <c r="Q677" s="61"/>
      <c r="R677" s="61"/>
      <c r="S677" s="61"/>
      <c r="T677" s="61"/>
      <c r="U677" s="61"/>
      <c r="V677" s="61"/>
      <c r="W677" s="61"/>
      <c r="X677" s="61"/>
      <c r="Y677" s="61"/>
      <c r="Z677" s="61"/>
    </row>
    <row r="678" ht="15.75" customHeight="1">
      <c r="A678" s="61"/>
      <c r="B678" s="2"/>
      <c r="C678" s="3"/>
      <c r="D678" s="4"/>
      <c r="E678" s="5"/>
      <c r="F678" s="2"/>
      <c r="G678" s="2"/>
      <c r="H678" s="2"/>
      <c r="I678" s="6"/>
      <c r="J678" s="6"/>
      <c r="K678" s="2"/>
      <c r="L678" s="2"/>
      <c r="M678" s="61"/>
      <c r="N678" s="61"/>
      <c r="O678" s="61"/>
      <c r="P678" s="61"/>
      <c r="Q678" s="61"/>
      <c r="R678" s="61"/>
      <c r="S678" s="61"/>
      <c r="T678" s="61"/>
      <c r="U678" s="61"/>
      <c r="V678" s="61"/>
      <c r="W678" s="61"/>
      <c r="X678" s="61"/>
      <c r="Y678" s="61"/>
      <c r="Z678" s="61"/>
    </row>
    <row r="679" ht="15.75" customHeight="1">
      <c r="A679" s="61"/>
      <c r="B679" s="2"/>
      <c r="C679" s="3"/>
      <c r="D679" s="4"/>
      <c r="E679" s="5"/>
      <c r="F679" s="2"/>
      <c r="G679" s="2"/>
      <c r="H679" s="2"/>
      <c r="I679" s="6"/>
      <c r="J679" s="6"/>
      <c r="K679" s="2"/>
      <c r="L679" s="2"/>
      <c r="M679" s="61"/>
      <c r="N679" s="61"/>
      <c r="O679" s="61"/>
      <c r="P679" s="61"/>
      <c r="Q679" s="61"/>
      <c r="R679" s="61"/>
      <c r="S679" s="61"/>
      <c r="T679" s="61"/>
      <c r="U679" s="61"/>
      <c r="V679" s="61"/>
      <c r="W679" s="61"/>
      <c r="X679" s="61"/>
      <c r="Y679" s="61"/>
      <c r="Z679" s="61"/>
    </row>
    <row r="680" ht="15.75" customHeight="1">
      <c r="A680" s="61"/>
      <c r="B680" s="2"/>
      <c r="C680" s="3"/>
      <c r="D680" s="4"/>
      <c r="E680" s="5"/>
      <c r="F680" s="2"/>
      <c r="G680" s="2"/>
      <c r="H680" s="2"/>
      <c r="I680" s="6"/>
      <c r="J680" s="6"/>
      <c r="K680" s="2"/>
      <c r="L680" s="2"/>
      <c r="M680" s="61"/>
      <c r="N680" s="61"/>
      <c r="O680" s="61"/>
      <c r="P680" s="61"/>
      <c r="Q680" s="61"/>
      <c r="R680" s="61"/>
      <c r="S680" s="61"/>
      <c r="T680" s="61"/>
      <c r="U680" s="61"/>
      <c r="V680" s="61"/>
      <c r="W680" s="61"/>
      <c r="X680" s="61"/>
      <c r="Y680" s="61"/>
      <c r="Z680" s="61"/>
    </row>
    <row r="681" ht="15.75" customHeight="1">
      <c r="A681" s="61"/>
      <c r="B681" s="2"/>
      <c r="C681" s="3"/>
      <c r="D681" s="4"/>
      <c r="E681" s="5"/>
      <c r="F681" s="2"/>
      <c r="G681" s="2"/>
      <c r="H681" s="2"/>
      <c r="I681" s="6"/>
      <c r="J681" s="6"/>
      <c r="K681" s="2"/>
      <c r="L681" s="2"/>
      <c r="M681" s="61"/>
      <c r="N681" s="61"/>
      <c r="O681" s="61"/>
      <c r="P681" s="61"/>
      <c r="Q681" s="61"/>
      <c r="R681" s="61"/>
      <c r="S681" s="61"/>
      <c r="T681" s="61"/>
      <c r="U681" s="61"/>
      <c r="V681" s="61"/>
      <c r="W681" s="61"/>
      <c r="X681" s="61"/>
      <c r="Y681" s="61"/>
      <c r="Z681" s="61"/>
    </row>
    <row r="682" ht="15.75" customHeight="1">
      <c r="A682" s="61"/>
      <c r="B682" s="2"/>
      <c r="C682" s="3"/>
      <c r="D682" s="4"/>
      <c r="E682" s="5"/>
      <c r="F682" s="2"/>
      <c r="G682" s="2"/>
      <c r="H682" s="2"/>
      <c r="I682" s="6"/>
      <c r="J682" s="6"/>
      <c r="K682" s="2"/>
      <c r="L682" s="2"/>
      <c r="M682" s="61"/>
      <c r="N682" s="61"/>
      <c r="O682" s="61"/>
      <c r="P682" s="61"/>
      <c r="Q682" s="61"/>
      <c r="R682" s="61"/>
      <c r="S682" s="61"/>
      <c r="T682" s="61"/>
      <c r="U682" s="61"/>
      <c r="V682" s="61"/>
      <c r="W682" s="61"/>
      <c r="X682" s="61"/>
      <c r="Y682" s="61"/>
      <c r="Z682" s="61"/>
    </row>
    <row r="683" ht="15.75" customHeight="1">
      <c r="A683" s="61"/>
      <c r="B683" s="2"/>
      <c r="C683" s="3"/>
      <c r="D683" s="4"/>
      <c r="E683" s="5"/>
      <c r="F683" s="2"/>
      <c r="G683" s="2"/>
      <c r="H683" s="2"/>
      <c r="I683" s="6"/>
      <c r="J683" s="6"/>
      <c r="K683" s="2"/>
      <c r="L683" s="2"/>
      <c r="M683" s="61"/>
      <c r="N683" s="61"/>
      <c r="O683" s="61"/>
      <c r="P683" s="61"/>
      <c r="Q683" s="61"/>
      <c r="R683" s="61"/>
      <c r="S683" s="61"/>
      <c r="T683" s="61"/>
      <c r="U683" s="61"/>
      <c r="V683" s="61"/>
      <c r="W683" s="61"/>
      <c r="X683" s="61"/>
      <c r="Y683" s="61"/>
      <c r="Z683" s="61"/>
    </row>
    <row r="684" ht="15.75" customHeight="1">
      <c r="A684" s="61"/>
      <c r="B684" s="2"/>
      <c r="C684" s="3"/>
      <c r="D684" s="4"/>
      <c r="E684" s="5"/>
      <c r="F684" s="2"/>
      <c r="G684" s="2"/>
      <c r="H684" s="2"/>
      <c r="I684" s="6"/>
      <c r="J684" s="6"/>
      <c r="K684" s="2"/>
      <c r="L684" s="2"/>
      <c r="M684" s="61"/>
      <c r="N684" s="61"/>
      <c r="O684" s="61"/>
      <c r="P684" s="61"/>
      <c r="Q684" s="61"/>
      <c r="R684" s="61"/>
      <c r="S684" s="61"/>
      <c r="T684" s="61"/>
      <c r="U684" s="61"/>
      <c r="V684" s="61"/>
      <c r="W684" s="61"/>
      <c r="X684" s="61"/>
      <c r="Y684" s="61"/>
      <c r="Z684" s="61"/>
    </row>
    <row r="685" ht="15.75" customHeight="1">
      <c r="A685" s="61"/>
      <c r="B685" s="2"/>
      <c r="C685" s="3"/>
      <c r="D685" s="4"/>
      <c r="E685" s="5"/>
      <c r="F685" s="2"/>
      <c r="G685" s="2"/>
      <c r="H685" s="2"/>
      <c r="I685" s="6"/>
      <c r="J685" s="6"/>
      <c r="K685" s="2"/>
      <c r="L685" s="2"/>
      <c r="M685" s="61"/>
      <c r="N685" s="61"/>
      <c r="O685" s="61"/>
      <c r="P685" s="61"/>
      <c r="Q685" s="61"/>
      <c r="R685" s="61"/>
      <c r="S685" s="61"/>
      <c r="T685" s="61"/>
      <c r="U685" s="61"/>
      <c r="V685" s="61"/>
      <c r="W685" s="61"/>
      <c r="X685" s="61"/>
      <c r="Y685" s="61"/>
      <c r="Z685" s="61"/>
    </row>
    <row r="686" ht="15.75" customHeight="1">
      <c r="A686" s="61"/>
      <c r="B686" s="2"/>
      <c r="C686" s="3"/>
      <c r="D686" s="4"/>
      <c r="E686" s="5"/>
      <c r="F686" s="2"/>
      <c r="G686" s="2"/>
      <c r="H686" s="2"/>
      <c r="I686" s="6"/>
      <c r="J686" s="6"/>
      <c r="K686" s="2"/>
      <c r="L686" s="2"/>
      <c r="M686" s="61"/>
      <c r="N686" s="61"/>
      <c r="O686" s="61"/>
      <c r="P686" s="61"/>
      <c r="Q686" s="61"/>
      <c r="R686" s="61"/>
      <c r="S686" s="61"/>
      <c r="T686" s="61"/>
      <c r="U686" s="61"/>
      <c r="V686" s="61"/>
      <c r="W686" s="61"/>
      <c r="X686" s="61"/>
      <c r="Y686" s="61"/>
      <c r="Z686" s="61"/>
    </row>
    <row r="687" ht="15.75" customHeight="1">
      <c r="A687" s="61"/>
      <c r="B687" s="2"/>
      <c r="C687" s="3"/>
      <c r="D687" s="4"/>
      <c r="E687" s="5"/>
      <c r="F687" s="2"/>
      <c r="G687" s="2"/>
      <c r="H687" s="2"/>
      <c r="I687" s="6"/>
      <c r="J687" s="6"/>
      <c r="K687" s="2"/>
      <c r="L687" s="2"/>
      <c r="M687" s="61"/>
      <c r="N687" s="61"/>
      <c r="O687" s="61"/>
      <c r="P687" s="61"/>
      <c r="Q687" s="61"/>
      <c r="R687" s="61"/>
      <c r="S687" s="61"/>
      <c r="T687" s="61"/>
      <c r="U687" s="61"/>
      <c r="V687" s="61"/>
      <c r="W687" s="61"/>
      <c r="X687" s="61"/>
      <c r="Y687" s="61"/>
      <c r="Z687" s="61"/>
    </row>
    <row r="688" ht="15.75" customHeight="1">
      <c r="A688" s="61"/>
      <c r="B688" s="2"/>
      <c r="C688" s="3"/>
      <c r="D688" s="4"/>
      <c r="E688" s="5"/>
      <c r="F688" s="2"/>
      <c r="G688" s="2"/>
      <c r="H688" s="2"/>
      <c r="I688" s="6"/>
      <c r="J688" s="6"/>
      <c r="K688" s="2"/>
      <c r="L688" s="2"/>
      <c r="M688" s="61"/>
      <c r="N688" s="61"/>
      <c r="O688" s="61"/>
      <c r="P688" s="61"/>
      <c r="Q688" s="61"/>
      <c r="R688" s="61"/>
      <c r="S688" s="61"/>
      <c r="T688" s="61"/>
      <c r="U688" s="61"/>
      <c r="V688" s="61"/>
      <c r="W688" s="61"/>
      <c r="X688" s="61"/>
      <c r="Y688" s="61"/>
      <c r="Z688" s="61"/>
    </row>
    <row r="689" ht="15.75" customHeight="1">
      <c r="A689" s="61"/>
      <c r="B689" s="2"/>
      <c r="C689" s="3"/>
      <c r="D689" s="4"/>
      <c r="E689" s="5"/>
      <c r="F689" s="2"/>
      <c r="G689" s="2"/>
      <c r="H689" s="2"/>
      <c r="I689" s="6"/>
      <c r="J689" s="6"/>
      <c r="K689" s="2"/>
      <c r="L689" s="2"/>
      <c r="M689" s="61"/>
      <c r="N689" s="61"/>
      <c r="O689" s="61"/>
      <c r="P689" s="61"/>
      <c r="Q689" s="61"/>
      <c r="R689" s="61"/>
      <c r="S689" s="61"/>
      <c r="T689" s="61"/>
      <c r="U689" s="61"/>
      <c r="V689" s="61"/>
      <c r="W689" s="61"/>
      <c r="X689" s="61"/>
      <c r="Y689" s="61"/>
      <c r="Z689" s="61"/>
    </row>
    <row r="690" ht="15.75" customHeight="1">
      <c r="A690" s="61"/>
      <c r="B690" s="2"/>
      <c r="C690" s="3"/>
      <c r="D690" s="4"/>
      <c r="E690" s="5"/>
      <c r="F690" s="2"/>
      <c r="G690" s="2"/>
      <c r="H690" s="2"/>
      <c r="I690" s="6"/>
      <c r="J690" s="6"/>
      <c r="K690" s="2"/>
      <c r="L690" s="2"/>
      <c r="M690" s="61"/>
      <c r="N690" s="61"/>
      <c r="O690" s="61"/>
      <c r="P690" s="61"/>
      <c r="Q690" s="61"/>
      <c r="R690" s="61"/>
      <c r="S690" s="61"/>
      <c r="T690" s="61"/>
      <c r="U690" s="61"/>
      <c r="V690" s="61"/>
      <c r="W690" s="61"/>
      <c r="X690" s="61"/>
      <c r="Y690" s="61"/>
      <c r="Z690" s="61"/>
    </row>
    <row r="691" ht="15.75" customHeight="1">
      <c r="A691" s="61"/>
      <c r="B691" s="2"/>
      <c r="C691" s="3"/>
      <c r="D691" s="4"/>
      <c r="E691" s="5"/>
      <c r="F691" s="2"/>
      <c r="G691" s="2"/>
      <c r="H691" s="2"/>
      <c r="I691" s="6"/>
      <c r="J691" s="6"/>
      <c r="K691" s="2"/>
      <c r="L691" s="2"/>
      <c r="M691" s="61"/>
      <c r="N691" s="61"/>
      <c r="O691" s="61"/>
      <c r="P691" s="61"/>
      <c r="Q691" s="61"/>
      <c r="R691" s="61"/>
      <c r="S691" s="61"/>
      <c r="T691" s="61"/>
      <c r="U691" s="61"/>
      <c r="V691" s="61"/>
      <c r="W691" s="61"/>
      <c r="X691" s="61"/>
      <c r="Y691" s="61"/>
      <c r="Z691" s="61"/>
    </row>
    <row r="692" ht="15.75" customHeight="1">
      <c r="A692" s="61"/>
      <c r="B692" s="2"/>
      <c r="C692" s="3"/>
      <c r="D692" s="4"/>
      <c r="E692" s="5"/>
      <c r="F692" s="2"/>
      <c r="G692" s="2"/>
      <c r="H692" s="2"/>
      <c r="I692" s="6"/>
      <c r="J692" s="6"/>
      <c r="K692" s="2"/>
      <c r="L692" s="2"/>
      <c r="M692" s="61"/>
      <c r="N692" s="61"/>
      <c r="O692" s="61"/>
      <c r="P692" s="61"/>
      <c r="Q692" s="61"/>
      <c r="R692" s="61"/>
      <c r="S692" s="61"/>
      <c r="T692" s="61"/>
      <c r="U692" s="61"/>
      <c r="V692" s="61"/>
      <c r="W692" s="61"/>
      <c r="X692" s="61"/>
      <c r="Y692" s="61"/>
      <c r="Z692" s="61"/>
    </row>
    <row r="693" ht="15.75" customHeight="1">
      <c r="A693" s="61"/>
      <c r="B693" s="2"/>
      <c r="C693" s="3"/>
      <c r="D693" s="4"/>
      <c r="E693" s="5"/>
      <c r="F693" s="2"/>
      <c r="G693" s="2"/>
      <c r="H693" s="2"/>
      <c r="I693" s="6"/>
      <c r="J693" s="6"/>
      <c r="K693" s="2"/>
      <c r="L693" s="2"/>
      <c r="M693" s="61"/>
      <c r="N693" s="61"/>
      <c r="O693" s="61"/>
      <c r="P693" s="61"/>
      <c r="Q693" s="61"/>
      <c r="R693" s="61"/>
      <c r="S693" s="61"/>
      <c r="T693" s="61"/>
      <c r="U693" s="61"/>
      <c r="V693" s="61"/>
      <c r="W693" s="61"/>
      <c r="X693" s="61"/>
      <c r="Y693" s="61"/>
      <c r="Z693" s="61"/>
    </row>
    <row r="694" ht="15.75" customHeight="1">
      <c r="A694" s="61"/>
      <c r="B694" s="2"/>
      <c r="C694" s="3"/>
      <c r="D694" s="4"/>
      <c r="E694" s="5"/>
      <c r="F694" s="2"/>
      <c r="G694" s="2"/>
      <c r="H694" s="2"/>
      <c r="I694" s="6"/>
      <c r="J694" s="6"/>
      <c r="K694" s="2"/>
      <c r="L694" s="2"/>
      <c r="M694" s="61"/>
      <c r="N694" s="61"/>
      <c r="O694" s="61"/>
      <c r="P694" s="61"/>
      <c r="Q694" s="61"/>
      <c r="R694" s="61"/>
      <c r="S694" s="61"/>
      <c r="T694" s="61"/>
      <c r="U694" s="61"/>
      <c r="V694" s="61"/>
      <c r="W694" s="61"/>
      <c r="X694" s="61"/>
      <c r="Y694" s="61"/>
      <c r="Z694" s="61"/>
    </row>
    <row r="695" ht="15.75" customHeight="1">
      <c r="A695" s="61"/>
      <c r="B695" s="2"/>
      <c r="C695" s="3"/>
      <c r="D695" s="4"/>
      <c r="E695" s="5"/>
      <c r="F695" s="2"/>
      <c r="G695" s="2"/>
      <c r="H695" s="2"/>
      <c r="I695" s="6"/>
      <c r="J695" s="6"/>
      <c r="K695" s="2"/>
      <c r="L695" s="2"/>
      <c r="M695" s="61"/>
      <c r="N695" s="61"/>
      <c r="O695" s="61"/>
      <c r="P695" s="61"/>
      <c r="Q695" s="61"/>
      <c r="R695" s="61"/>
      <c r="S695" s="61"/>
      <c r="T695" s="61"/>
      <c r="U695" s="61"/>
      <c r="V695" s="61"/>
      <c r="W695" s="61"/>
      <c r="X695" s="61"/>
      <c r="Y695" s="61"/>
      <c r="Z695" s="61"/>
    </row>
    <row r="696" ht="15.75" customHeight="1">
      <c r="A696" s="61"/>
      <c r="B696" s="2"/>
      <c r="C696" s="3"/>
      <c r="D696" s="4"/>
      <c r="E696" s="5"/>
      <c r="F696" s="2"/>
      <c r="G696" s="2"/>
      <c r="H696" s="2"/>
      <c r="I696" s="6"/>
      <c r="J696" s="6"/>
      <c r="K696" s="2"/>
      <c r="L696" s="2"/>
      <c r="M696" s="61"/>
      <c r="N696" s="61"/>
      <c r="O696" s="61"/>
      <c r="P696" s="61"/>
      <c r="Q696" s="61"/>
      <c r="R696" s="61"/>
      <c r="S696" s="61"/>
      <c r="T696" s="61"/>
      <c r="U696" s="61"/>
      <c r="V696" s="61"/>
      <c r="W696" s="61"/>
      <c r="X696" s="61"/>
      <c r="Y696" s="61"/>
      <c r="Z696" s="61"/>
    </row>
    <row r="697" ht="15.75" customHeight="1">
      <c r="A697" s="61"/>
      <c r="B697" s="2"/>
      <c r="C697" s="3"/>
      <c r="D697" s="4"/>
      <c r="E697" s="5"/>
      <c r="F697" s="2"/>
      <c r="G697" s="2"/>
      <c r="H697" s="2"/>
      <c r="I697" s="6"/>
      <c r="J697" s="6"/>
      <c r="K697" s="2"/>
      <c r="L697" s="2"/>
      <c r="M697" s="61"/>
      <c r="N697" s="61"/>
      <c r="O697" s="61"/>
      <c r="P697" s="61"/>
      <c r="Q697" s="61"/>
      <c r="R697" s="61"/>
      <c r="S697" s="61"/>
      <c r="T697" s="61"/>
      <c r="U697" s="61"/>
      <c r="V697" s="61"/>
      <c r="W697" s="61"/>
      <c r="X697" s="61"/>
      <c r="Y697" s="61"/>
      <c r="Z697" s="61"/>
    </row>
    <row r="698" ht="15.75" customHeight="1">
      <c r="A698" s="61"/>
      <c r="B698" s="2"/>
      <c r="C698" s="3"/>
      <c r="D698" s="4"/>
      <c r="E698" s="5"/>
      <c r="F698" s="2"/>
      <c r="G698" s="2"/>
      <c r="H698" s="2"/>
      <c r="I698" s="6"/>
      <c r="J698" s="6"/>
      <c r="K698" s="2"/>
      <c r="L698" s="2"/>
      <c r="M698" s="61"/>
      <c r="N698" s="61"/>
      <c r="O698" s="61"/>
      <c r="P698" s="61"/>
      <c r="Q698" s="61"/>
      <c r="R698" s="61"/>
      <c r="S698" s="61"/>
      <c r="T698" s="61"/>
      <c r="U698" s="61"/>
      <c r="V698" s="61"/>
      <c r="W698" s="61"/>
      <c r="X698" s="61"/>
      <c r="Y698" s="61"/>
      <c r="Z698" s="61"/>
    </row>
    <row r="699" ht="15.75" customHeight="1">
      <c r="A699" s="61"/>
      <c r="B699" s="2"/>
      <c r="C699" s="3"/>
      <c r="D699" s="4"/>
      <c r="E699" s="5"/>
      <c r="F699" s="2"/>
      <c r="G699" s="2"/>
      <c r="H699" s="2"/>
      <c r="I699" s="6"/>
      <c r="J699" s="6"/>
      <c r="K699" s="2"/>
      <c r="L699" s="2"/>
      <c r="M699" s="61"/>
      <c r="N699" s="61"/>
      <c r="O699" s="61"/>
      <c r="P699" s="61"/>
      <c r="Q699" s="61"/>
      <c r="R699" s="61"/>
      <c r="S699" s="61"/>
      <c r="T699" s="61"/>
      <c r="U699" s="61"/>
      <c r="V699" s="61"/>
      <c r="W699" s="61"/>
      <c r="X699" s="61"/>
      <c r="Y699" s="61"/>
      <c r="Z699" s="61"/>
    </row>
    <row r="700" ht="15.75" customHeight="1">
      <c r="A700" s="61"/>
      <c r="B700" s="2"/>
      <c r="C700" s="3"/>
      <c r="D700" s="4"/>
      <c r="E700" s="5"/>
      <c r="F700" s="2"/>
      <c r="G700" s="2"/>
      <c r="H700" s="2"/>
      <c r="I700" s="6"/>
      <c r="J700" s="6"/>
      <c r="K700" s="2"/>
      <c r="L700" s="2"/>
      <c r="M700" s="61"/>
      <c r="N700" s="61"/>
      <c r="O700" s="61"/>
      <c r="P700" s="61"/>
      <c r="Q700" s="61"/>
      <c r="R700" s="61"/>
      <c r="S700" s="61"/>
      <c r="T700" s="61"/>
      <c r="U700" s="61"/>
      <c r="V700" s="61"/>
      <c r="W700" s="61"/>
      <c r="X700" s="61"/>
      <c r="Y700" s="61"/>
      <c r="Z700" s="61"/>
    </row>
    <row r="701" ht="15.75" customHeight="1">
      <c r="A701" s="61"/>
      <c r="B701" s="2"/>
      <c r="C701" s="3"/>
      <c r="D701" s="4"/>
      <c r="E701" s="5"/>
      <c r="F701" s="2"/>
      <c r="G701" s="2"/>
      <c r="H701" s="2"/>
      <c r="I701" s="6"/>
      <c r="J701" s="6"/>
      <c r="K701" s="2"/>
      <c r="L701" s="2"/>
      <c r="M701" s="61"/>
      <c r="N701" s="61"/>
      <c r="O701" s="61"/>
      <c r="P701" s="61"/>
      <c r="Q701" s="61"/>
      <c r="R701" s="61"/>
      <c r="S701" s="61"/>
      <c r="T701" s="61"/>
      <c r="U701" s="61"/>
      <c r="V701" s="61"/>
      <c r="W701" s="61"/>
      <c r="X701" s="61"/>
      <c r="Y701" s="61"/>
      <c r="Z701" s="61"/>
    </row>
    <row r="702" ht="15.75" customHeight="1">
      <c r="A702" s="61"/>
      <c r="B702" s="2"/>
      <c r="C702" s="3"/>
      <c r="D702" s="4"/>
      <c r="E702" s="5"/>
      <c r="F702" s="2"/>
      <c r="G702" s="2"/>
      <c r="H702" s="2"/>
      <c r="I702" s="6"/>
      <c r="J702" s="6"/>
      <c r="K702" s="2"/>
      <c r="L702" s="2"/>
      <c r="M702" s="61"/>
      <c r="N702" s="61"/>
      <c r="O702" s="61"/>
      <c r="P702" s="61"/>
      <c r="Q702" s="61"/>
      <c r="R702" s="61"/>
      <c r="S702" s="61"/>
      <c r="T702" s="61"/>
      <c r="U702" s="61"/>
      <c r="V702" s="61"/>
      <c r="W702" s="61"/>
      <c r="X702" s="61"/>
      <c r="Y702" s="61"/>
      <c r="Z702" s="61"/>
    </row>
    <row r="703" ht="15.75" customHeight="1">
      <c r="A703" s="61"/>
      <c r="B703" s="2"/>
      <c r="C703" s="3"/>
      <c r="D703" s="4"/>
      <c r="E703" s="5"/>
      <c r="F703" s="2"/>
      <c r="G703" s="2"/>
      <c r="H703" s="2"/>
      <c r="I703" s="6"/>
      <c r="J703" s="6"/>
      <c r="K703" s="2"/>
      <c r="L703" s="2"/>
      <c r="M703" s="61"/>
      <c r="N703" s="61"/>
      <c r="O703" s="61"/>
      <c r="P703" s="61"/>
      <c r="Q703" s="61"/>
      <c r="R703" s="61"/>
      <c r="S703" s="61"/>
      <c r="T703" s="61"/>
      <c r="U703" s="61"/>
      <c r="V703" s="61"/>
      <c r="W703" s="61"/>
      <c r="X703" s="61"/>
      <c r="Y703" s="61"/>
      <c r="Z703" s="61"/>
    </row>
    <row r="704" ht="15.75" customHeight="1">
      <c r="A704" s="61"/>
      <c r="B704" s="2"/>
      <c r="C704" s="3"/>
      <c r="D704" s="4"/>
      <c r="E704" s="5"/>
      <c r="F704" s="2"/>
      <c r="G704" s="2"/>
      <c r="H704" s="2"/>
      <c r="I704" s="6"/>
      <c r="J704" s="6"/>
      <c r="K704" s="2"/>
      <c r="L704" s="2"/>
      <c r="M704" s="61"/>
      <c r="N704" s="61"/>
      <c r="O704" s="61"/>
      <c r="P704" s="61"/>
      <c r="Q704" s="61"/>
      <c r="R704" s="61"/>
      <c r="S704" s="61"/>
      <c r="T704" s="61"/>
      <c r="U704" s="61"/>
      <c r="V704" s="61"/>
      <c r="W704" s="61"/>
      <c r="X704" s="61"/>
      <c r="Y704" s="61"/>
      <c r="Z704" s="61"/>
    </row>
    <row r="705" ht="15.75" customHeight="1">
      <c r="A705" s="61"/>
      <c r="B705" s="2"/>
      <c r="C705" s="3"/>
      <c r="D705" s="4"/>
      <c r="E705" s="5"/>
      <c r="F705" s="2"/>
      <c r="G705" s="2"/>
      <c r="H705" s="2"/>
      <c r="I705" s="6"/>
      <c r="J705" s="6"/>
      <c r="K705" s="2"/>
      <c r="L705" s="2"/>
      <c r="M705" s="61"/>
      <c r="N705" s="61"/>
      <c r="O705" s="61"/>
      <c r="P705" s="61"/>
      <c r="Q705" s="61"/>
      <c r="R705" s="61"/>
      <c r="S705" s="61"/>
      <c r="T705" s="61"/>
      <c r="U705" s="61"/>
      <c r="V705" s="61"/>
      <c r="W705" s="61"/>
      <c r="X705" s="61"/>
      <c r="Y705" s="61"/>
      <c r="Z705" s="61"/>
    </row>
    <row r="706" ht="15.75" customHeight="1">
      <c r="A706" s="61"/>
      <c r="B706" s="2"/>
      <c r="C706" s="3"/>
      <c r="D706" s="4"/>
      <c r="E706" s="5"/>
      <c r="F706" s="2"/>
      <c r="G706" s="2"/>
      <c r="H706" s="2"/>
      <c r="I706" s="6"/>
      <c r="J706" s="6"/>
      <c r="K706" s="2"/>
      <c r="L706" s="2"/>
      <c r="M706" s="61"/>
      <c r="N706" s="61"/>
      <c r="O706" s="61"/>
      <c r="P706" s="61"/>
      <c r="Q706" s="61"/>
      <c r="R706" s="61"/>
      <c r="S706" s="61"/>
      <c r="T706" s="61"/>
      <c r="U706" s="61"/>
      <c r="V706" s="61"/>
      <c r="W706" s="61"/>
      <c r="X706" s="61"/>
      <c r="Y706" s="61"/>
      <c r="Z706" s="61"/>
    </row>
    <row r="707" ht="15.75" customHeight="1">
      <c r="A707" s="61"/>
      <c r="B707" s="2"/>
      <c r="C707" s="3"/>
      <c r="D707" s="4"/>
      <c r="E707" s="5"/>
      <c r="F707" s="2"/>
      <c r="G707" s="2"/>
      <c r="H707" s="2"/>
      <c r="I707" s="6"/>
      <c r="J707" s="6"/>
      <c r="K707" s="2"/>
      <c r="L707" s="2"/>
      <c r="M707" s="61"/>
      <c r="N707" s="61"/>
      <c r="O707" s="61"/>
      <c r="P707" s="61"/>
      <c r="Q707" s="61"/>
      <c r="R707" s="61"/>
      <c r="S707" s="61"/>
      <c r="T707" s="61"/>
      <c r="U707" s="61"/>
      <c r="V707" s="61"/>
      <c r="W707" s="61"/>
      <c r="X707" s="61"/>
      <c r="Y707" s="61"/>
      <c r="Z707" s="61"/>
    </row>
    <row r="708" ht="15.75" customHeight="1">
      <c r="A708" s="61"/>
      <c r="B708" s="2"/>
      <c r="C708" s="3"/>
      <c r="D708" s="4"/>
      <c r="E708" s="5"/>
      <c r="F708" s="2"/>
      <c r="G708" s="2"/>
      <c r="H708" s="2"/>
      <c r="I708" s="6"/>
      <c r="J708" s="6"/>
      <c r="K708" s="2"/>
      <c r="L708" s="2"/>
      <c r="M708" s="61"/>
      <c r="N708" s="61"/>
      <c r="O708" s="61"/>
      <c r="P708" s="61"/>
      <c r="Q708" s="61"/>
      <c r="R708" s="61"/>
      <c r="S708" s="61"/>
      <c r="T708" s="61"/>
      <c r="U708" s="61"/>
      <c r="V708" s="61"/>
      <c r="W708" s="61"/>
      <c r="X708" s="61"/>
      <c r="Y708" s="61"/>
      <c r="Z708" s="61"/>
    </row>
    <row r="709" ht="15.75" customHeight="1">
      <c r="A709" s="61"/>
      <c r="B709" s="2"/>
      <c r="C709" s="3"/>
      <c r="D709" s="4"/>
      <c r="E709" s="5"/>
      <c r="F709" s="2"/>
      <c r="G709" s="2"/>
      <c r="H709" s="2"/>
      <c r="I709" s="6"/>
      <c r="J709" s="6"/>
      <c r="K709" s="2"/>
      <c r="L709" s="2"/>
      <c r="M709" s="61"/>
      <c r="N709" s="61"/>
      <c r="O709" s="61"/>
      <c r="P709" s="61"/>
      <c r="Q709" s="61"/>
      <c r="R709" s="61"/>
      <c r="S709" s="61"/>
      <c r="T709" s="61"/>
      <c r="U709" s="61"/>
      <c r="V709" s="61"/>
      <c r="W709" s="61"/>
      <c r="X709" s="61"/>
      <c r="Y709" s="61"/>
      <c r="Z709" s="61"/>
    </row>
    <row r="710" ht="15.75" customHeight="1">
      <c r="A710" s="61"/>
      <c r="B710" s="2"/>
      <c r="C710" s="3"/>
      <c r="D710" s="4"/>
      <c r="E710" s="5"/>
      <c r="F710" s="2"/>
      <c r="G710" s="2"/>
      <c r="H710" s="2"/>
      <c r="I710" s="6"/>
      <c r="J710" s="6"/>
      <c r="K710" s="2"/>
      <c r="L710" s="2"/>
      <c r="M710" s="61"/>
      <c r="N710" s="61"/>
      <c r="O710" s="61"/>
      <c r="P710" s="61"/>
      <c r="Q710" s="61"/>
      <c r="R710" s="61"/>
      <c r="S710" s="61"/>
      <c r="T710" s="61"/>
      <c r="U710" s="61"/>
      <c r="V710" s="61"/>
      <c r="W710" s="61"/>
      <c r="X710" s="61"/>
      <c r="Y710" s="61"/>
      <c r="Z710" s="61"/>
    </row>
    <row r="711" ht="15.75" customHeight="1">
      <c r="A711" s="61"/>
      <c r="B711" s="2"/>
      <c r="C711" s="3"/>
      <c r="D711" s="4"/>
      <c r="E711" s="5"/>
      <c r="F711" s="2"/>
      <c r="G711" s="2"/>
      <c r="H711" s="2"/>
      <c r="I711" s="6"/>
      <c r="J711" s="6"/>
      <c r="K711" s="2"/>
      <c r="L711" s="2"/>
      <c r="M711" s="61"/>
      <c r="N711" s="61"/>
      <c r="O711" s="61"/>
      <c r="P711" s="61"/>
      <c r="Q711" s="61"/>
      <c r="R711" s="61"/>
      <c r="S711" s="61"/>
      <c r="T711" s="61"/>
      <c r="U711" s="61"/>
      <c r="V711" s="61"/>
      <c r="W711" s="61"/>
      <c r="X711" s="61"/>
      <c r="Y711" s="61"/>
      <c r="Z711" s="61"/>
    </row>
    <row r="712" ht="15.75" customHeight="1">
      <c r="A712" s="61"/>
      <c r="B712" s="2"/>
      <c r="C712" s="3"/>
      <c r="D712" s="4"/>
      <c r="E712" s="5"/>
      <c r="F712" s="2"/>
      <c r="G712" s="2"/>
      <c r="H712" s="2"/>
      <c r="I712" s="6"/>
      <c r="J712" s="6"/>
      <c r="K712" s="2"/>
      <c r="L712" s="2"/>
      <c r="M712" s="61"/>
      <c r="N712" s="61"/>
      <c r="O712" s="61"/>
      <c r="P712" s="61"/>
      <c r="Q712" s="61"/>
      <c r="R712" s="61"/>
      <c r="S712" s="61"/>
      <c r="T712" s="61"/>
      <c r="U712" s="61"/>
      <c r="V712" s="61"/>
      <c r="W712" s="61"/>
      <c r="X712" s="61"/>
      <c r="Y712" s="61"/>
      <c r="Z712" s="61"/>
    </row>
    <row r="713" ht="15.75" customHeight="1">
      <c r="A713" s="61"/>
      <c r="B713" s="2"/>
      <c r="C713" s="3"/>
      <c r="D713" s="4"/>
      <c r="E713" s="5"/>
      <c r="F713" s="2"/>
      <c r="G713" s="2"/>
      <c r="H713" s="2"/>
      <c r="I713" s="6"/>
      <c r="J713" s="6"/>
      <c r="K713" s="2"/>
      <c r="L713" s="2"/>
      <c r="M713" s="61"/>
      <c r="N713" s="61"/>
      <c r="O713" s="61"/>
      <c r="P713" s="61"/>
      <c r="Q713" s="61"/>
      <c r="R713" s="61"/>
      <c r="S713" s="61"/>
      <c r="T713" s="61"/>
      <c r="U713" s="61"/>
      <c r="V713" s="61"/>
      <c r="W713" s="61"/>
      <c r="X713" s="61"/>
      <c r="Y713" s="61"/>
      <c r="Z713" s="61"/>
    </row>
    <row r="714" ht="15.75" customHeight="1">
      <c r="A714" s="61"/>
      <c r="B714" s="2"/>
      <c r="C714" s="3"/>
      <c r="D714" s="4"/>
      <c r="E714" s="5"/>
      <c r="F714" s="2"/>
      <c r="G714" s="2"/>
      <c r="H714" s="2"/>
      <c r="I714" s="6"/>
      <c r="J714" s="6"/>
      <c r="K714" s="2"/>
      <c r="L714" s="2"/>
      <c r="M714" s="61"/>
      <c r="N714" s="61"/>
      <c r="O714" s="61"/>
      <c r="P714" s="61"/>
      <c r="Q714" s="61"/>
      <c r="R714" s="61"/>
      <c r="S714" s="61"/>
      <c r="T714" s="61"/>
      <c r="U714" s="61"/>
      <c r="V714" s="61"/>
      <c r="W714" s="61"/>
      <c r="X714" s="61"/>
      <c r="Y714" s="61"/>
      <c r="Z714" s="61"/>
    </row>
    <row r="715" ht="15.75" customHeight="1">
      <c r="A715" s="61"/>
      <c r="B715" s="2"/>
      <c r="C715" s="3"/>
      <c r="D715" s="4"/>
      <c r="E715" s="5"/>
      <c r="F715" s="2"/>
      <c r="G715" s="2"/>
      <c r="H715" s="2"/>
      <c r="I715" s="6"/>
      <c r="J715" s="6"/>
      <c r="K715" s="2"/>
      <c r="L715" s="2"/>
      <c r="M715" s="61"/>
      <c r="N715" s="61"/>
      <c r="O715" s="61"/>
      <c r="P715" s="61"/>
      <c r="Q715" s="61"/>
      <c r="R715" s="61"/>
      <c r="S715" s="61"/>
      <c r="T715" s="61"/>
      <c r="U715" s="61"/>
      <c r="V715" s="61"/>
      <c r="W715" s="61"/>
      <c r="X715" s="61"/>
      <c r="Y715" s="61"/>
      <c r="Z715" s="61"/>
    </row>
    <row r="716" ht="15.75" customHeight="1">
      <c r="A716" s="61"/>
      <c r="B716" s="2"/>
      <c r="C716" s="3"/>
      <c r="D716" s="4"/>
      <c r="E716" s="5"/>
      <c r="F716" s="2"/>
      <c r="G716" s="2"/>
      <c r="H716" s="2"/>
      <c r="I716" s="6"/>
      <c r="J716" s="6"/>
      <c r="K716" s="2"/>
      <c r="L716" s="2"/>
      <c r="M716" s="61"/>
      <c r="N716" s="61"/>
      <c r="O716" s="61"/>
      <c r="P716" s="61"/>
      <c r="Q716" s="61"/>
      <c r="R716" s="61"/>
      <c r="S716" s="61"/>
      <c r="T716" s="61"/>
      <c r="U716" s="61"/>
      <c r="V716" s="61"/>
      <c r="W716" s="61"/>
      <c r="X716" s="61"/>
      <c r="Y716" s="61"/>
      <c r="Z716" s="61"/>
    </row>
    <row r="717" ht="15.75" customHeight="1">
      <c r="A717" s="61"/>
      <c r="B717" s="2"/>
      <c r="C717" s="3"/>
      <c r="D717" s="4"/>
      <c r="E717" s="5"/>
      <c r="F717" s="2"/>
      <c r="G717" s="2"/>
      <c r="H717" s="2"/>
      <c r="I717" s="6"/>
      <c r="J717" s="6"/>
      <c r="K717" s="2"/>
      <c r="L717" s="2"/>
      <c r="M717" s="61"/>
      <c r="N717" s="61"/>
      <c r="O717" s="61"/>
      <c r="P717" s="61"/>
      <c r="Q717" s="61"/>
      <c r="R717" s="61"/>
      <c r="S717" s="61"/>
      <c r="T717" s="61"/>
      <c r="U717" s="61"/>
      <c r="V717" s="61"/>
      <c r="W717" s="61"/>
      <c r="X717" s="61"/>
      <c r="Y717" s="61"/>
      <c r="Z717" s="61"/>
    </row>
    <row r="718" ht="15.75" customHeight="1">
      <c r="A718" s="61"/>
      <c r="B718" s="2"/>
      <c r="C718" s="3"/>
      <c r="D718" s="4"/>
      <c r="E718" s="5"/>
      <c r="F718" s="2"/>
      <c r="G718" s="2"/>
      <c r="H718" s="2"/>
      <c r="I718" s="6"/>
      <c r="J718" s="6"/>
      <c r="K718" s="2"/>
      <c r="L718" s="2"/>
      <c r="M718" s="61"/>
      <c r="N718" s="61"/>
      <c r="O718" s="61"/>
      <c r="P718" s="61"/>
      <c r="Q718" s="61"/>
      <c r="R718" s="61"/>
      <c r="S718" s="61"/>
      <c r="T718" s="61"/>
      <c r="U718" s="61"/>
      <c r="V718" s="61"/>
      <c r="W718" s="61"/>
      <c r="X718" s="61"/>
      <c r="Y718" s="61"/>
      <c r="Z718" s="61"/>
    </row>
    <row r="719" ht="15.75" customHeight="1">
      <c r="A719" s="61"/>
      <c r="B719" s="2"/>
      <c r="C719" s="3"/>
      <c r="D719" s="4"/>
      <c r="E719" s="5"/>
      <c r="F719" s="2"/>
      <c r="G719" s="2"/>
      <c r="H719" s="2"/>
      <c r="I719" s="6"/>
      <c r="J719" s="6"/>
      <c r="K719" s="2"/>
      <c r="L719" s="2"/>
      <c r="M719" s="61"/>
      <c r="N719" s="61"/>
      <c r="O719" s="61"/>
      <c r="P719" s="61"/>
      <c r="Q719" s="61"/>
      <c r="R719" s="61"/>
      <c r="S719" s="61"/>
      <c r="T719" s="61"/>
      <c r="U719" s="61"/>
      <c r="V719" s="61"/>
      <c r="W719" s="61"/>
      <c r="X719" s="61"/>
      <c r="Y719" s="61"/>
      <c r="Z719" s="61"/>
    </row>
    <row r="720" ht="15.75" customHeight="1">
      <c r="A720" s="61"/>
      <c r="B720" s="2"/>
      <c r="C720" s="3"/>
      <c r="D720" s="4"/>
      <c r="E720" s="5"/>
      <c r="F720" s="2"/>
      <c r="G720" s="2"/>
      <c r="H720" s="2"/>
      <c r="I720" s="6"/>
      <c r="J720" s="6"/>
      <c r="K720" s="2"/>
      <c r="L720" s="2"/>
      <c r="M720" s="61"/>
      <c r="N720" s="61"/>
      <c r="O720" s="61"/>
      <c r="P720" s="61"/>
      <c r="Q720" s="61"/>
      <c r="R720" s="61"/>
      <c r="S720" s="61"/>
      <c r="T720" s="61"/>
      <c r="U720" s="61"/>
      <c r="V720" s="61"/>
      <c r="W720" s="61"/>
      <c r="X720" s="61"/>
      <c r="Y720" s="61"/>
      <c r="Z720" s="61"/>
    </row>
    <row r="721" ht="15.75" customHeight="1">
      <c r="A721" s="61"/>
      <c r="B721" s="2"/>
      <c r="C721" s="3"/>
      <c r="D721" s="4"/>
      <c r="E721" s="5"/>
      <c r="F721" s="2"/>
      <c r="G721" s="2"/>
      <c r="H721" s="2"/>
      <c r="I721" s="6"/>
      <c r="J721" s="6"/>
      <c r="K721" s="2"/>
      <c r="L721" s="2"/>
      <c r="M721" s="61"/>
      <c r="N721" s="61"/>
      <c r="O721" s="61"/>
      <c r="P721" s="61"/>
      <c r="Q721" s="61"/>
      <c r="R721" s="61"/>
      <c r="S721" s="61"/>
      <c r="T721" s="61"/>
      <c r="U721" s="61"/>
      <c r="V721" s="61"/>
      <c r="W721" s="61"/>
      <c r="X721" s="61"/>
      <c r="Y721" s="61"/>
      <c r="Z721" s="61"/>
    </row>
    <row r="722" ht="15.75" customHeight="1">
      <c r="A722" s="61"/>
      <c r="B722" s="2"/>
      <c r="C722" s="3"/>
      <c r="D722" s="4"/>
      <c r="E722" s="5"/>
      <c r="F722" s="2"/>
      <c r="G722" s="2"/>
      <c r="H722" s="2"/>
      <c r="I722" s="6"/>
      <c r="J722" s="6"/>
      <c r="K722" s="2"/>
      <c r="L722" s="2"/>
      <c r="M722" s="61"/>
      <c r="N722" s="61"/>
      <c r="O722" s="61"/>
      <c r="P722" s="61"/>
      <c r="Q722" s="61"/>
      <c r="R722" s="61"/>
      <c r="S722" s="61"/>
      <c r="T722" s="61"/>
      <c r="U722" s="61"/>
      <c r="V722" s="61"/>
      <c r="W722" s="61"/>
      <c r="X722" s="61"/>
      <c r="Y722" s="61"/>
      <c r="Z722" s="61"/>
    </row>
    <row r="723" ht="15.75" customHeight="1">
      <c r="A723" s="61"/>
      <c r="B723" s="2"/>
      <c r="C723" s="3"/>
      <c r="D723" s="4"/>
      <c r="E723" s="5"/>
      <c r="F723" s="2"/>
      <c r="G723" s="2"/>
      <c r="H723" s="2"/>
      <c r="I723" s="6"/>
      <c r="J723" s="6"/>
      <c r="K723" s="2"/>
      <c r="L723" s="2"/>
      <c r="M723" s="61"/>
      <c r="N723" s="61"/>
      <c r="O723" s="61"/>
      <c r="P723" s="61"/>
      <c r="Q723" s="61"/>
      <c r="R723" s="61"/>
      <c r="S723" s="61"/>
      <c r="T723" s="61"/>
      <c r="U723" s="61"/>
      <c r="V723" s="61"/>
      <c r="W723" s="61"/>
      <c r="X723" s="61"/>
      <c r="Y723" s="61"/>
      <c r="Z723" s="61"/>
    </row>
    <row r="724" ht="15.75" customHeight="1">
      <c r="A724" s="61"/>
      <c r="B724" s="2"/>
      <c r="C724" s="3"/>
      <c r="D724" s="4"/>
      <c r="E724" s="5"/>
      <c r="F724" s="2"/>
      <c r="G724" s="2"/>
      <c r="H724" s="2"/>
      <c r="I724" s="6"/>
      <c r="J724" s="6"/>
      <c r="K724" s="2"/>
      <c r="L724" s="2"/>
      <c r="M724" s="61"/>
      <c r="N724" s="61"/>
      <c r="O724" s="61"/>
      <c r="P724" s="61"/>
      <c r="Q724" s="61"/>
      <c r="R724" s="61"/>
      <c r="S724" s="61"/>
      <c r="T724" s="61"/>
      <c r="U724" s="61"/>
      <c r="V724" s="61"/>
      <c r="W724" s="61"/>
      <c r="X724" s="61"/>
      <c r="Y724" s="61"/>
      <c r="Z724" s="61"/>
    </row>
    <row r="725" ht="15.75" customHeight="1">
      <c r="A725" s="61"/>
      <c r="B725" s="2"/>
      <c r="C725" s="3"/>
      <c r="D725" s="4"/>
      <c r="E725" s="5"/>
      <c r="F725" s="2"/>
      <c r="G725" s="2"/>
      <c r="H725" s="2"/>
      <c r="I725" s="6"/>
      <c r="J725" s="6"/>
      <c r="K725" s="2"/>
      <c r="L725" s="2"/>
      <c r="M725" s="61"/>
      <c r="N725" s="61"/>
      <c r="O725" s="61"/>
      <c r="P725" s="61"/>
      <c r="Q725" s="61"/>
      <c r="R725" s="61"/>
      <c r="S725" s="61"/>
      <c r="T725" s="61"/>
      <c r="U725" s="61"/>
      <c r="V725" s="61"/>
      <c r="W725" s="61"/>
      <c r="X725" s="61"/>
      <c r="Y725" s="61"/>
      <c r="Z725" s="61"/>
    </row>
    <row r="726" ht="15.75" customHeight="1">
      <c r="A726" s="61"/>
      <c r="B726" s="2"/>
      <c r="C726" s="3"/>
      <c r="D726" s="4"/>
      <c r="E726" s="5"/>
      <c r="F726" s="2"/>
      <c r="G726" s="2"/>
      <c r="H726" s="2"/>
      <c r="I726" s="6"/>
      <c r="J726" s="6"/>
      <c r="K726" s="2"/>
      <c r="L726" s="2"/>
      <c r="M726" s="61"/>
      <c r="N726" s="61"/>
      <c r="O726" s="61"/>
      <c r="P726" s="61"/>
      <c r="Q726" s="61"/>
      <c r="R726" s="61"/>
      <c r="S726" s="61"/>
      <c r="T726" s="61"/>
      <c r="U726" s="61"/>
      <c r="V726" s="61"/>
      <c r="W726" s="61"/>
      <c r="X726" s="61"/>
      <c r="Y726" s="61"/>
      <c r="Z726" s="61"/>
    </row>
    <row r="727" ht="15.75" customHeight="1">
      <c r="A727" s="61"/>
      <c r="B727" s="2"/>
      <c r="C727" s="3"/>
      <c r="D727" s="4"/>
      <c r="E727" s="5"/>
      <c r="F727" s="2"/>
      <c r="G727" s="2"/>
      <c r="H727" s="2"/>
      <c r="I727" s="6"/>
      <c r="J727" s="6"/>
      <c r="K727" s="2"/>
      <c r="L727" s="2"/>
      <c r="M727" s="61"/>
      <c r="N727" s="61"/>
      <c r="O727" s="61"/>
      <c r="P727" s="61"/>
      <c r="Q727" s="61"/>
      <c r="R727" s="61"/>
      <c r="S727" s="61"/>
      <c r="T727" s="61"/>
      <c r="U727" s="61"/>
      <c r="V727" s="61"/>
      <c r="W727" s="61"/>
      <c r="X727" s="61"/>
      <c r="Y727" s="61"/>
      <c r="Z727" s="61"/>
    </row>
    <row r="728" ht="15.75" customHeight="1">
      <c r="A728" s="61"/>
      <c r="B728" s="2"/>
      <c r="C728" s="3"/>
      <c r="D728" s="4"/>
      <c r="E728" s="5"/>
      <c r="F728" s="2"/>
      <c r="G728" s="2"/>
      <c r="H728" s="2"/>
      <c r="I728" s="6"/>
      <c r="J728" s="6"/>
      <c r="K728" s="2"/>
      <c r="L728" s="2"/>
      <c r="M728" s="61"/>
      <c r="N728" s="61"/>
      <c r="O728" s="61"/>
      <c r="P728" s="61"/>
      <c r="Q728" s="61"/>
      <c r="R728" s="61"/>
      <c r="S728" s="61"/>
      <c r="T728" s="61"/>
      <c r="U728" s="61"/>
      <c r="V728" s="61"/>
      <c r="W728" s="61"/>
      <c r="X728" s="61"/>
      <c r="Y728" s="61"/>
      <c r="Z728" s="61"/>
    </row>
    <row r="729" ht="15.75" customHeight="1">
      <c r="A729" s="61"/>
      <c r="B729" s="2"/>
      <c r="C729" s="3"/>
      <c r="D729" s="4"/>
      <c r="E729" s="5"/>
      <c r="F729" s="2"/>
      <c r="G729" s="2"/>
      <c r="H729" s="2"/>
      <c r="I729" s="6"/>
      <c r="J729" s="6"/>
      <c r="K729" s="2"/>
      <c r="L729" s="2"/>
      <c r="M729" s="61"/>
      <c r="N729" s="61"/>
      <c r="O729" s="61"/>
      <c r="P729" s="61"/>
      <c r="Q729" s="61"/>
      <c r="R729" s="61"/>
      <c r="S729" s="61"/>
      <c r="T729" s="61"/>
      <c r="U729" s="61"/>
      <c r="V729" s="61"/>
      <c r="W729" s="61"/>
      <c r="X729" s="61"/>
      <c r="Y729" s="61"/>
      <c r="Z729" s="61"/>
    </row>
    <row r="730" ht="15.75" customHeight="1">
      <c r="A730" s="61"/>
      <c r="B730" s="2"/>
      <c r="C730" s="3"/>
      <c r="D730" s="4"/>
      <c r="E730" s="5"/>
      <c r="F730" s="2"/>
      <c r="G730" s="2"/>
      <c r="H730" s="2"/>
      <c r="I730" s="6"/>
      <c r="J730" s="6"/>
      <c r="K730" s="2"/>
      <c r="L730" s="2"/>
      <c r="M730" s="61"/>
      <c r="N730" s="61"/>
      <c r="O730" s="61"/>
      <c r="P730" s="61"/>
      <c r="Q730" s="61"/>
      <c r="R730" s="61"/>
      <c r="S730" s="61"/>
      <c r="T730" s="61"/>
      <c r="U730" s="61"/>
      <c r="V730" s="61"/>
      <c r="W730" s="61"/>
      <c r="X730" s="61"/>
      <c r="Y730" s="61"/>
      <c r="Z730" s="61"/>
    </row>
    <row r="731" ht="15.75" customHeight="1">
      <c r="A731" s="61"/>
      <c r="B731" s="2"/>
      <c r="C731" s="3"/>
      <c r="D731" s="4"/>
      <c r="E731" s="5"/>
      <c r="F731" s="2"/>
      <c r="G731" s="2"/>
      <c r="H731" s="2"/>
      <c r="I731" s="6"/>
      <c r="J731" s="6"/>
      <c r="K731" s="2"/>
      <c r="L731" s="2"/>
      <c r="M731" s="61"/>
      <c r="N731" s="61"/>
      <c r="O731" s="61"/>
      <c r="P731" s="61"/>
      <c r="Q731" s="61"/>
      <c r="R731" s="61"/>
      <c r="S731" s="61"/>
      <c r="T731" s="61"/>
      <c r="U731" s="61"/>
      <c r="V731" s="61"/>
      <c r="W731" s="61"/>
      <c r="X731" s="61"/>
      <c r="Y731" s="61"/>
      <c r="Z731" s="61"/>
    </row>
    <row r="732" ht="15.75" customHeight="1">
      <c r="A732" s="61"/>
      <c r="B732" s="2"/>
      <c r="C732" s="3"/>
      <c r="D732" s="4"/>
      <c r="E732" s="5"/>
      <c r="F732" s="2"/>
      <c r="G732" s="2"/>
      <c r="H732" s="2"/>
      <c r="I732" s="6"/>
      <c r="J732" s="6"/>
      <c r="K732" s="2"/>
      <c r="L732" s="2"/>
      <c r="M732" s="61"/>
      <c r="N732" s="61"/>
      <c r="O732" s="61"/>
      <c r="P732" s="61"/>
      <c r="Q732" s="61"/>
      <c r="R732" s="61"/>
      <c r="S732" s="61"/>
      <c r="T732" s="61"/>
      <c r="U732" s="61"/>
      <c r="V732" s="61"/>
      <c r="W732" s="61"/>
      <c r="X732" s="61"/>
      <c r="Y732" s="61"/>
      <c r="Z732" s="61"/>
    </row>
    <row r="733" ht="15.75" customHeight="1">
      <c r="A733" s="61"/>
      <c r="B733" s="2"/>
      <c r="C733" s="3"/>
      <c r="D733" s="4"/>
      <c r="E733" s="5"/>
      <c r="F733" s="2"/>
      <c r="G733" s="2"/>
      <c r="H733" s="2"/>
      <c r="I733" s="6"/>
      <c r="J733" s="6"/>
      <c r="K733" s="2"/>
      <c r="L733" s="2"/>
      <c r="M733" s="61"/>
      <c r="N733" s="61"/>
      <c r="O733" s="61"/>
      <c r="P733" s="61"/>
      <c r="Q733" s="61"/>
      <c r="R733" s="61"/>
      <c r="S733" s="61"/>
      <c r="T733" s="61"/>
      <c r="U733" s="61"/>
      <c r="V733" s="61"/>
      <c r="W733" s="61"/>
      <c r="X733" s="61"/>
      <c r="Y733" s="61"/>
      <c r="Z733" s="61"/>
    </row>
    <row r="734" ht="15.75" customHeight="1">
      <c r="A734" s="61"/>
      <c r="B734" s="2"/>
      <c r="C734" s="3"/>
      <c r="D734" s="4"/>
      <c r="E734" s="5"/>
      <c r="F734" s="2"/>
      <c r="G734" s="2"/>
      <c r="H734" s="2"/>
      <c r="I734" s="6"/>
      <c r="J734" s="6"/>
      <c r="K734" s="2"/>
      <c r="L734" s="2"/>
      <c r="M734" s="61"/>
      <c r="N734" s="61"/>
      <c r="O734" s="61"/>
      <c r="P734" s="61"/>
      <c r="Q734" s="61"/>
      <c r="R734" s="61"/>
      <c r="S734" s="61"/>
      <c r="T734" s="61"/>
      <c r="U734" s="61"/>
      <c r="V734" s="61"/>
      <c r="W734" s="61"/>
      <c r="X734" s="61"/>
      <c r="Y734" s="61"/>
      <c r="Z734" s="61"/>
    </row>
    <row r="735" ht="15.75" customHeight="1">
      <c r="A735" s="61"/>
      <c r="B735" s="2"/>
      <c r="C735" s="3"/>
      <c r="D735" s="4"/>
      <c r="E735" s="5"/>
      <c r="F735" s="2"/>
      <c r="G735" s="2"/>
      <c r="H735" s="2"/>
      <c r="I735" s="6"/>
      <c r="J735" s="6"/>
      <c r="K735" s="2"/>
      <c r="L735" s="2"/>
      <c r="M735" s="61"/>
      <c r="N735" s="61"/>
      <c r="O735" s="61"/>
      <c r="P735" s="61"/>
      <c r="Q735" s="61"/>
      <c r="R735" s="61"/>
      <c r="S735" s="61"/>
      <c r="T735" s="61"/>
      <c r="U735" s="61"/>
      <c r="V735" s="61"/>
      <c r="W735" s="61"/>
      <c r="X735" s="61"/>
      <c r="Y735" s="61"/>
      <c r="Z735" s="61"/>
    </row>
    <row r="736" ht="15.75" customHeight="1">
      <c r="A736" s="61"/>
      <c r="B736" s="2"/>
      <c r="C736" s="3"/>
      <c r="D736" s="4"/>
      <c r="E736" s="5"/>
      <c r="F736" s="2"/>
      <c r="G736" s="2"/>
      <c r="H736" s="2"/>
      <c r="I736" s="6"/>
      <c r="J736" s="6"/>
      <c r="K736" s="2"/>
      <c r="L736" s="2"/>
      <c r="M736" s="61"/>
      <c r="N736" s="61"/>
      <c r="O736" s="61"/>
      <c r="P736" s="61"/>
      <c r="Q736" s="61"/>
      <c r="R736" s="61"/>
      <c r="S736" s="61"/>
      <c r="T736" s="61"/>
      <c r="U736" s="61"/>
      <c r="V736" s="61"/>
      <c r="W736" s="61"/>
      <c r="X736" s="61"/>
      <c r="Y736" s="61"/>
      <c r="Z736" s="61"/>
    </row>
    <row r="737" ht="15.75" customHeight="1">
      <c r="A737" s="61"/>
      <c r="B737" s="2"/>
      <c r="C737" s="3"/>
      <c r="D737" s="4"/>
      <c r="E737" s="5"/>
      <c r="F737" s="2"/>
      <c r="G737" s="2"/>
      <c r="H737" s="2"/>
      <c r="I737" s="6"/>
      <c r="J737" s="6"/>
      <c r="K737" s="2"/>
      <c r="L737" s="2"/>
      <c r="M737" s="61"/>
      <c r="N737" s="61"/>
      <c r="O737" s="61"/>
      <c r="P737" s="61"/>
      <c r="Q737" s="61"/>
      <c r="R737" s="61"/>
      <c r="S737" s="61"/>
      <c r="T737" s="61"/>
      <c r="U737" s="61"/>
      <c r="V737" s="61"/>
      <c r="W737" s="61"/>
      <c r="X737" s="61"/>
      <c r="Y737" s="61"/>
      <c r="Z737" s="61"/>
    </row>
    <row r="738" ht="15.75" customHeight="1">
      <c r="A738" s="61"/>
      <c r="B738" s="2"/>
      <c r="C738" s="3"/>
      <c r="D738" s="4"/>
      <c r="E738" s="5"/>
      <c r="F738" s="2"/>
      <c r="G738" s="2"/>
      <c r="H738" s="2"/>
      <c r="I738" s="6"/>
      <c r="J738" s="6"/>
      <c r="K738" s="2"/>
      <c r="L738" s="2"/>
      <c r="M738" s="61"/>
      <c r="N738" s="61"/>
      <c r="O738" s="61"/>
      <c r="P738" s="61"/>
      <c r="Q738" s="61"/>
      <c r="R738" s="61"/>
      <c r="S738" s="61"/>
      <c r="T738" s="61"/>
      <c r="U738" s="61"/>
      <c r="V738" s="61"/>
      <c r="W738" s="61"/>
      <c r="X738" s="61"/>
      <c r="Y738" s="61"/>
      <c r="Z738" s="61"/>
    </row>
    <row r="739" ht="15.75" customHeight="1">
      <c r="A739" s="61"/>
      <c r="B739" s="2"/>
      <c r="C739" s="3"/>
      <c r="D739" s="4"/>
      <c r="E739" s="5"/>
      <c r="F739" s="2"/>
      <c r="G739" s="2"/>
      <c r="H739" s="2"/>
      <c r="I739" s="6"/>
      <c r="J739" s="6"/>
      <c r="K739" s="2"/>
      <c r="L739" s="2"/>
      <c r="M739" s="61"/>
      <c r="N739" s="61"/>
      <c r="O739" s="61"/>
      <c r="P739" s="61"/>
      <c r="Q739" s="61"/>
      <c r="R739" s="61"/>
      <c r="S739" s="61"/>
      <c r="T739" s="61"/>
      <c r="U739" s="61"/>
      <c r="V739" s="61"/>
      <c r="W739" s="61"/>
      <c r="X739" s="61"/>
      <c r="Y739" s="61"/>
      <c r="Z739" s="61"/>
    </row>
    <row r="740" ht="15.75" customHeight="1">
      <c r="A740" s="61"/>
      <c r="B740" s="2"/>
      <c r="C740" s="3"/>
      <c r="D740" s="4"/>
      <c r="E740" s="5"/>
      <c r="F740" s="2"/>
      <c r="G740" s="2"/>
      <c r="H740" s="2"/>
      <c r="I740" s="6"/>
      <c r="J740" s="6"/>
      <c r="K740" s="2"/>
      <c r="L740" s="2"/>
      <c r="M740" s="61"/>
      <c r="N740" s="61"/>
      <c r="O740" s="61"/>
      <c r="P740" s="61"/>
      <c r="Q740" s="61"/>
      <c r="R740" s="61"/>
      <c r="S740" s="61"/>
      <c r="T740" s="61"/>
      <c r="U740" s="61"/>
      <c r="V740" s="61"/>
      <c r="W740" s="61"/>
      <c r="X740" s="61"/>
      <c r="Y740" s="61"/>
      <c r="Z740" s="61"/>
    </row>
    <row r="741" ht="15.75" customHeight="1">
      <c r="A741" s="61"/>
      <c r="B741" s="2"/>
      <c r="C741" s="3"/>
      <c r="D741" s="4"/>
      <c r="E741" s="5"/>
      <c r="F741" s="2"/>
      <c r="G741" s="2"/>
      <c r="H741" s="2"/>
      <c r="I741" s="6"/>
      <c r="J741" s="6"/>
      <c r="K741" s="2"/>
      <c r="L741" s="2"/>
      <c r="M741" s="61"/>
      <c r="N741" s="61"/>
      <c r="O741" s="61"/>
      <c r="P741" s="61"/>
      <c r="Q741" s="61"/>
      <c r="R741" s="61"/>
      <c r="S741" s="61"/>
      <c r="T741" s="61"/>
      <c r="U741" s="61"/>
      <c r="V741" s="61"/>
      <c r="W741" s="61"/>
      <c r="X741" s="61"/>
      <c r="Y741" s="61"/>
      <c r="Z741" s="61"/>
    </row>
    <row r="742" ht="15.75" customHeight="1">
      <c r="A742" s="61"/>
      <c r="B742" s="2"/>
      <c r="C742" s="3"/>
      <c r="D742" s="4"/>
      <c r="E742" s="5"/>
      <c r="F742" s="2"/>
      <c r="G742" s="2"/>
      <c r="H742" s="2"/>
      <c r="I742" s="6"/>
      <c r="J742" s="6"/>
      <c r="K742" s="2"/>
      <c r="L742" s="2"/>
      <c r="M742" s="61"/>
      <c r="N742" s="61"/>
      <c r="O742" s="61"/>
      <c r="P742" s="61"/>
      <c r="Q742" s="61"/>
      <c r="R742" s="61"/>
      <c r="S742" s="61"/>
      <c r="T742" s="61"/>
      <c r="U742" s="61"/>
      <c r="V742" s="61"/>
      <c r="W742" s="61"/>
      <c r="X742" s="61"/>
      <c r="Y742" s="61"/>
      <c r="Z742" s="61"/>
    </row>
    <row r="743" ht="15.75" customHeight="1">
      <c r="A743" s="61"/>
      <c r="B743" s="2"/>
      <c r="C743" s="3"/>
      <c r="D743" s="4"/>
      <c r="E743" s="5"/>
      <c r="F743" s="2"/>
      <c r="G743" s="2"/>
      <c r="H743" s="2"/>
      <c r="I743" s="6"/>
      <c r="J743" s="6"/>
      <c r="K743" s="2"/>
      <c r="L743" s="2"/>
      <c r="M743" s="61"/>
      <c r="N743" s="61"/>
      <c r="O743" s="61"/>
      <c r="P743" s="61"/>
      <c r="Q743" s="61"/>
      <c r="R743" s="61"/>
      <c r="S743" s="61"/>
      <c r="T743" s="61"/>
      <c r="U743" s="61"/>
      <c r="V743" s="61"/>
      <c r="W743" s="61"/>
      <c r="X743" s="61"/>
      <c r="Y743" s="61"/>
      <c r="Z743" s="61"/>
    </row>
    <row r="744" ht="15.75" customHeight="1">
      <c r="A744" s="61"/>
      <c r="B744" s="2"/>
      <c r="C744" s="3"/>
      <c r="D744" s="4"/>
      <c r="E744" s="5"/>
      <c r="F744" s="2"/>
      <c r="G744" s="2"/>
      <c r="H744" s="2"/>
      <c r="I744" s="6"/>
      <c r="J744" s="6"/>
      <c r="K744" s="2"/>
      <c r="L744" s="2"/>
      <c r="M744" s="61"/>
      <c r="N744" s="61"/>
      <c r="O744" s="61"/>
      <c r="P744" s="61"/>
      <c r="Q744" s="61"/>
      <c r="R744" s="61"/>
      <c r="S744" s="61"/>
      <c r="T744" s="61"/>
      <c r="U744" s="61"/>
      <c r="V744" s="61"/>
      <c r="W744" s="61"/>
      <c r="X744" s="61"/>
      <c r="Y744" s="61"/>
      <c r="Z744" s="61"/>
    </row>
    <row r="745" ht="15.75" customHeight="1">
      <c r="A745" s="61"/>
      <c r="B745" s="2"/>
      <c r="C745" s="3"/>
      <c r="D745" s="4"/>
      <c r="E745" s="5"/>
      <c r="F745" s="2"/>
      <c r="G745" s="2"/>
      <c r="H745" s="2"/>
      <c r="I745" s="6"/>
      <c r="J745" s="6"/>
      <c r="K745" s="2"/>
      <c r="L745" s="2"/>
      <c r="M745" s="61"/>
      <c r="N745" s="61"/>
      <c r="O745" s="61"/>
      <c r="P745" s="61"/>
      <c r="Q745" s="61"/>
      <c r="R745" s="61"/>
      <c r="S745" s="61"/>
      <c r="T745" s="61"/>
      <c r="U745" s="61"/>
      <c r="V745" s="61"/>
      <c r="W745" s="61"/>
      <c r="X745" s="61"/>
      <c r="Y745" s="61"/>
      <c r="Z745" s="61"/>
    </row>
    <row r="746" ht="15.75" customHeight="1">
      <c r="A746" s="61"/>
      <c r="B746" s="2"/>
      <c r="C746" s="3"/>
      <c r="D746" s="4"/>
      <c r="E746" s="5"/>
      <c r="F746" s="2"/>
      <c r="G746" s="2"/>
      <c r="H746" s="2"/>
      <c r="I746" s="6"/>
      <c r="J746" s="6"/>
      <c r="K746" s="2"/>
      <c r="L746" s="2"/>
      <c r="M746" s="61"/>
      <c r="N746" s="61"/>
      <c r="O746" s="61"/>
      <c r="P746" s="61"/>
      <c r="Q746" s="61"/>
      <c r="R746" s="61"/>
      <c r="S746" s="61"/>
      <c r="T746" s="61"/>
      <c r="U746" s="61"/>
      <c r="V746" s="61"/>
      <c r="W746" s="61"/>
      <c r="X746" s="61"/>
      <c r="Y746" s="61"/>
      <c r="Z746" s="61"/>
    </row>
    <row r="747" ht="15.75" customHeight="1">
      <c r="A747" s="61"/>
      <c r="B747" s="2"/>
      <c r="C747" s="3"/>
      <c r="D747" s="4"/>
      <c r="E747" s="5"/>
      <c r="F747" s="2"/>
      <c r="G747" s="2"/>
      <c r="H747" s="2"/>
      <c r="I747" s="6"/>
      <c r="J747" s="6"/>
      <c r="K747" s="2"/>
      <c r="L747" s="2"/>
      <c r="M747" s="61"/>
      <c r="N747" s="61"/>
      <c r="O747" s="61"/>
      <c r="P747" s="61"/>
      <c r="Q747" s="61"/>
      <c r="R747" s="61"/>
      <c r="S747" s="61"/>
      <c r="T747" s="61"/>
      <c r="U747" s="61"/>
      <c r="V747" s="61"/>
      <c r="W747" s="61"/>
      <c r="X747" s="61"/>
      <c r="Y747" s="61"/>
      <c r="Z747" s="61"/>
    </row>
    <row r="748" ht="15.75" customHeight="1">
      <c r="A748" s="61"/>
      <c r="B748" s="2"/>
      <c r="C748" s="3"/>
      <c r="D748" s="4"/>
      <c r="E748" s="5"/>
      <c r="F748" s="2"/>
      <c r="G748" s="2"/>
      <c r="H748" s="2"/>
      <c r="I748" s="6"/>
      <c r="J748" s="6"/>
      <c r="K748" s="2"/>
      <c r="L748" s="2"/>
      <c r="M748" s="61"/>
      <c r="N748" s="61"/>
      <c r="O748" s="61"/>
      <c r="P748" s="61"/>
      <c r="Q748" s="61"/>
      <c r="R748" s="61"/>
      <c r="S748" s="61"/>
      <c r="T748" s="61"/>
      <c r="U748" s="61"/>
      <c r="V748" s="61"/>
      <c r="W748" s="61"/>
      <c r="X748" s="61"/>
      <c r="Y748" s="61"/>
      <c r="Z748" s="61"/>
    </row>
    <row r="749" ht="15.75" customHeight="1">
      <c r="A749" s="61"/>
      <c r="B749" s="2"/>
      <c r="C749" s="3"/>
      <c r="D749" s="4"/>
      <c r="E749" s="5"/>
      <c r="F749" s="2"/>
      <c r="G749" s="2"/>
      <c r="H749" s="2"/>
      <c r="I749" s="6"/>
      <c r="J749" s="6"/>
      <c r="K749" s="2"/>
      <c r="L749" s="2"/>
      <c r="M749" s="61"/>
      <c r="N749" s="61"/>
      <c r="O749" s="61"/>
      <c r="P749" s="61"/>
      <c r="Q749" s="61"/>
      <c r="R749" s="61"/>
      <c r="S749" s="61"/>
      <c r="T749" s="61"/>
      <c r="U749" s="61"/>
      <c r="V749" s="61"/>
      <c r="W749" s="61"/>
      <c r="X749" s="61"/>
      <c r="Y749" s="61"/>
      <c r="Z749" s="61"/>
    </row>
    <row r="750" ht="15.75" customHeight="1">
      <c r="A750" s="61"/>
      <c r="B750" s="2"/>
      <c r="C750" s="3"/>
      <c r="D750" s="4"/>
      <c r="E750" s="5"/>
      <c r="F750" s="2"/>
      <c r="G750" s="2"/>
      <c r="H750" s="2"/>
      <c r="I750" s="6"/>
      <c r="J750" s="6"/>
      <c r="K750" s="2"/>
      <c r="L750" s="2"/>
      <c r="M750" s="61"/>
      <c r="N750" s="61"/>
      <c r="O750" s="61"/>
      <c r="P750" s="61"/>
      <c r="Q750" s="61"/>
      <c r="R750" s="61"/>
      <c r="S750" s="61"/>
      <c r="T750" s="61"/>
      <c r="U750" s="61"/>
      <c r="V750" s="61"/>
      <c r="W750" s="61"/>
      <c r="X750" s="61"/>
      <c r="Y750" s="61"/>
      <c r="Z750" s="61"/>
    </row>
    <row r="751" ht="15.75" customHeight="1">
      <c r="A751" s="61"/>
      <c r="B751" s="2"/>
      <c r="C751" s="3"/>
      <c r="D751" s="4"/>
      <c r="E751" s="5"/>
      <c r="F751" s="2"/>
      <c r="G751" s="2"/>
      <c r="H751" s="2"/>
      <c r="I751" s="6"/>
      <c r="J751" s="6"/>
      <c r="K751" s="2"/>
      <c r="L751" s="2"/>
      <c r="M751" s="61"/>
      <c r="N751" s="61"/>
      <c r="O751" s="61"/>
      <c r="P751" s="61"/>
      <c r="Q751" s="61"/>
      <c r="R751" s="61"/>
      <c r="S751" s="61"/>
      <c r="T751" s="61"/>
      <c r="U751" s="61"/>
      <c r="V751" s="61"/>
      <c r="W751" s="61"/>
      <c r="X751" s="61"/>
      <c r="Y751" s="61"/>
      <c r="Z751" s="61"/>
    </row>
    <row r="752" ht="15.75" customHeight="1">
      <c r="A752" s="61"/>
      <c r="B752" s="2"/>
      <c r="C752" s="3"/>
      <c r="D752" s="4"/>
      <c r="E752" s="5"/>
      <c r="F752" s="2"/>
      <c r="G752" s="2"/>
      <c r="H752" s="2"/>
      <c r="I752" s="6"/>
      <c r="J752" s="6"/>
      <c r="K752" s="2"/>
      <c r="L752" s="2"/>
      <c r="M752" s="61"/>
      <c r="N752" s="61"/>
      <c r="O752" s="61"/>
      <c r="P752" s="61"/>
      <c r="Q752" s="61"/>
      <c r="R752" s="61"/>
      <c r="S752" s="61"/>
      <c r="T752" s="61"/>
      <c r="U752" s="61"/>
      <c r="V752" s="61"/>
      <c r="W752" s="61"/>
      <c r="X752" s="61"/>
      <c r="Y752" s="61"/>
      <c r="Z752" s="61"/>
    </row>
    <row r="753" ht="15.75" customHeight="1">
      <c r="A753" s="61"/>
      <c r="B753" s="2"/>
      <c r="C753" s="3"/>
      <c r="D753" s="4"/>
      <c r="E753" s="5"/>
      <c r="F753" s="2"/>
      <c r="G753" s="2"/>
      <c r="H753" s="2"/>
      <c r="I753" s="6"/>
      <c r="J753" s="6"/>
      <c r="K753" s="2"/>
      <c r="L753" s="2"/>
      <c r="M753" s="61"/>
      <c r="N753" s="61"/>
      <c r="O753" s="61"/>
      <c r="P753" s="61"/>
      <c r="Q753" s="61"/>
      <c r="R753" s="61"/>
      <c r="S753" s="61"/>
      <c r="T753" s="61"/>
      <c r="U753" s="61"/>
      <c r="V753" s="61"/>
      <c r="W753" s="61"/>
      <c r="X753" s="61"/>
      <c r="Y753" s="61"/>
      <c r="Z753" s="61"/>
    </row>
    <row r="754" ht="15.75" customHeight="1">
      <c r="A754" s="61"/>
      <c r="B754" s="2"/>
      <c r="C754" s="3"/>
      <c r="D754" s="4"/>
      <c r="E754" s="5"/>
      <c r="F754" s="2"/>
      <c r="G754" s="2"/>
      <c r="H754" s="2"/>
      <c r="I754" s="6"/>
      <c r="J754" s="6"/>
      <c r="K754" s="2"/>
      <c r="L754" s="2"/>
      <c r="M754" s="61"/>
      <c r="N754" s="61"/>
      <c r="O754" s="61"/>
      <c r="P754" s="61"/>
      <c r="Q754" s="61"/>
      <c r="R754" s="61"/>
      <c r="S754" s="61"/>
      <c r="T754" s="61"/>
      <c r="U754" s="61"/>
      <c r="V754" s="61"/>
      <c r="W754" s="61"/>
      <c r="X754" s="61"/>
      <c r="Y754" s="61"/>
      <c r="Z754" s="61"/>
    </row>
    <row r="755" ht="15.75" customHeight="1">
      <c r="A755" s="61"/>
      <c r="B755" s="2"/>
      <c r="C755" s="3"/>
      <c r="D755" s="4"/>
      <c r="E755" s="5"/>
      <c r="F755" s="2"/>
      <c r="G755" s="2"/>
      <c r="H755" s="2"/>
      <c r="I755" s="6"/>
      <c r="J755" s="6"/>
      <c r="K755" s="2"/>
      <c r="L755" s="2"/>
      <c r="M755" s="61"/>
      <c r="N755" s="61"/>
      <c r="O755" s="61"/>
      <c r="P755" s="61"/>
      <c r="Q755" s="61"/>
      <c r="R755" s="61"/>
      <c r="S755" s="61"/>
      <c r="T755" s="61"/>
      <c r="U755" s="61"/>
      <c r="V755" s="61"/>
      <c r="W755" s="61"/>
      <c r="X755" s="61"/>
      <c r="Y755" s="61"/>
      <c r="Z755" s="61"/>
    </row>
    <row r="756" ht="15.75" customHeight="1">
      <c r="A756" s="61"/>
      <c r="B756" s="2"/>
      <c r="C756" s="3"/>
      <c r="D756" s="4"/>
      <c r="E756" s="5"/>
      <c r="F756" s="2"/>
      <c r="G756" s="2"/>
      <c r="H756" s="2"/>
      <c r="I756" s="6"/>
      <c r="J756" s="6"/>
      <c r="K756" s="2"/>
      <c r="L756" s="2"/>
      <c r="M756" s="61"/>
      <c r="N756" s="61"/>
      <c r="O756" s="61"/>
      <c r="P756" s="61"/>
      <c r="Q756" s="61"/>
      <c r="R756" s="61"/>
      <c r="S756" s="61"/>
      <c r="T756" s="61"/>
      <c r="U756" s="61"/>
      <c r="V756" s="61"/>
      <c r="W756" s="61"/>
      <c r="X756" s="61"/>
      <c r="Y756" s="61"/>
      <c r="Z756" s="61"/>
    </row>
    <row r="757" ht="15.75" customHeight="1">
      <c r="A757" s="61"/>
      <c r="B757" s="2"/>
      <c r="C757" s="3"/>
      <c r="D757" s="4"/>
      <c r="E757" s="5"/>
      <c r="F757" s="2"/>
      <c r="G757" s="2"/>
      <c r="H757" s="2"/>
      <c r="I757" s="6"/>
      <c r="J757" s="6"/>
      <c r="K757" s="2"/>
      <c r="L757" s="2"/>
      <c r="M757" s="61"/>
      <c r="N757" s="61"/>
      <c r="O757" s="61"/>
      <c r="P757" s="61"/>
      <c r="Q757" s="61"/>
      <c r="R757" s="61"/>
      <c r="S757" s="61"/>
      <c r="T757" s="61"/>
      <c r="U757" s="61"/>
      <c r="V757" s="61"/>
      <c r="W757" s="61"/>
      <c r="X757" s="61"/>
      <c r="Y757" s="61"/>
      <c r="Z757" s="61"/>
    </row>
    <row r="758" ht="15.75" customHeight="1">
      <c r="A758" s="61"/>
      <c r="B758" s="2"/>
      <c r="C758" s="3"/>
      <c r="D758" s="4"/>
      <c r="E758" s="5"/>
      <c r="F758" s="2"/>
      <c r="G758" s="2"/>
      <c r="H758" s="2"/>
      <c r="I758" s="6"/>
      <c r="J758" s="6"/>
      <c r="K758" s="2"/>
      <c r="L758" s="2"/>
      <c r="M758" s="61"/>
      <c r="N758" s="61"/>
      <c r="O758" s="61"/>
      <c r="P758" s="61"/>
      <c r="Q758" s="61"/>
      <c r="R758" s="61"/>
      <c r="S758" s="61"/>
      <c r="T758" s="61"/>
      <c r="U758" s="61"/>
      <c r="V758" s="61"/>
      <c r="W758" s="61"/>
      <c r="X758" s="61"/>
      <c r="Y758" s="61"/>
      <c r="Z758" s="61"/>
    </row>
    <row r="759" ht="15.75" customHeight="1">
      <c r="A759" s="61"/>
      <c r="B759" s="2"/>
      <c r="C759" s="3"/>
      <c r="D759" s="4"/>
      <c r="E759" s="5"/>
      <c r="F759" s="2"/>
      <c r="G759" s="2"/>
      <c r="H759" s="2"/>
      <c r="I759" s="6"/>
      <c r="J759" s="6"/>
      <c r="K759" s="2"/>
      <c r="L759" s="2"/>
      <c r="M759" s="61"/>
      <c r="N759" s="61"/>
      <c r="O759" s="61"/>
      <c r="P759" s="61"/>
      <c r="Q759" s="61"/>
      <c r="R759" s="61"/>
      <c r="S759" s="61"/>
      <c r="T759" s="61"/>
      <c r="U759" s="61"/>
      <c r="V759" s="61"/>
      <c r="W759" s="61"/>
      <c r="X759" s="61"/>
      <c r="Y759" s="61"/>
      <c r="Z759" s="61"/>
    </row>
    <row r="760" ht="15.75" customHeight="1">
      <c r="A760" s="61"/>
      <c r="B760" s="2"/>
      <c r="C760" s="3"/>
      <c r="D760" s="4"/>
      <c r="E760" s="5"/>
      <c r="F760" s="2"/>
      <c r="G760" s="2"/>
      <c r="H760" s="2"/>
      <c r="I760" s="6"/>
      <c r="J760" s="6"/>
      <c r="K760" s="2"/>
      <c r="L760" s="2"/>
      <c r="M760" s="61"/>
      <c r="N760" s="61"/>
      <c r="O760" s="61"/>
      <c r="P760" s="61"/>
      <c r="Q760" s="61"/>
      <c r="R760" s="61"/>
      <c r="S760" s="61"/>
      <c r="T760" s="61"/>
      <c r="U760" s="61"/>
      <c r="V760" s="61"/>
      <c r="W760" s="61"/>
      <c r="X760" s="61"/>
      <c r="Y760" s="61"/>
      <c r="Z760" s="61"/>
    </row>
    <row r="761" ht="15.75" customHeight="1">
      <c r="A761" s="61"/>
      <c r="B761" s="2"/>
      <c r="C761" s="3"/>
      <c r="D761" s="4"/>
      <c r="E761" s="5"/>
      <c r="F761" s="2"/>
      <c r="G761" s="2"/>
      <c r="H761" s="2"/>
      <c r="I761" s="6"/>
      <c r="J761" s="6"/>
      <c r="K761" s="2"/>
      <c r="L761" s="2"/>
      <c r="M761" s="61"/>
      <c r="N761" s="61"/>
      <c r="O761" s="61"/>
      <c r="P761" s="61"/>
      <c r="Q761" s="61"/>
      <c r="R761" s="61"/>
      <c r="S761" s="61"/>
      <c r="T761" s="61"/>
      <c r="U761" s="61"/>
      <c r="V761" s="61"/>
      <c r="W761" s="61"/>
      <c r="X761" s="61"/>
      <c r="Y761" s="61"/>
      <c r="Z761" s="61"/>
    </row>
    <row r="762" ht="15.75" customHeight="1">
      <c r="A762" s="61"/>
      <c r="B762" s="2"/>
      <c r="C762" s="3"/>
      <c r="D762" s="4"/>
      <c r="E762" s="5"/>
      <c r="F762" s="2"/>
      <c r="G762" s="2"/>
      <c r="H762" s="2"/>
      <c r="I762" s="6"/>
      <c r="J762" s="6"/>
      <c r="K762" s="2"/>
      <c r="L762" s="2"/>
      <c r="M762" s="61"/>
      <c r="N762" s="61"/>
      <c r="O762" s="61"/>
      <c r="P762" s="61"/>
      <c r="Q762" s="61"/>
      <c r="R762" s="61"/>
      <c r="S762" s="61"/>
      <c r="T762" s="61"/>
      <c r="U762" s="61"/>
      <c r="V762" s="61"/>
      <c r="W762" s="61"/>
      <c r="X762" s="61"/>
      <c r="Y762" s="61"/>
      <c r="Z762" s="61"/>
    </row>
    <row r="763" ht="15.75" customHeight="1">
      <c r="A763" s="61"/>
      <c r="B763" s="2"/>
      <c r="C763" s="3"/>
      <c r="D763" s="4"/>
      <c r="E763" s="5"/>
      <c r="F763" s="2"/>
      <c r="G763" s="2"/>
      <c r="H763" s="2"/>
      <c r="I763" s="6"/>
      <c r="J763" s="6"/>
      <c r="K763" s="2"/>
      <c r="L763" s="2"/>
      <c r="M763" s="61"/>
      <c r="N763" s="61"/>
      <c r="O763" s="61"/>
      <c r="P763" s="61"/>
      <c r="Q763" s="61"/>
      <c r="R763" s="61"/>
      <c r="S763" s="61"/>
      <c r="T763" s="61"/>
      <c r="U763" s="61"/>
      <c r="V763" s="61"/>
      <c r="W763" s="61"/>
      <c r="X763" s="61"/>
      <c r="Y763" s="61"/>
      <c r="Z763" s="61"/>
    </row>
    <row r="764" ht="15.75" customHeight="1">
      <c r="A764" s="61"/>
      <c r="B764" s="2"/>
      <c r="C764" s="3"/>
      <c r="D764" s="4"/>
      <c r="E764" s="5"/>
      <c r="F764" s="2"/>
      <c r="G764" s="2"/>
      <c r="H764" s="2"/>
      <c r="I764" s="6"/>
      <c r="J764" s="6"/>
      <c r="K764" s="2"/>
      <c r="L764" s="2"/>
      <c r="M764" s="61"/>
      <c r="N764" s="61"/>
      <c r="O764" s="61"/>
      <c r="P764" s="61"/>
      <c r="Q764" s="61"/>
      <c r="R764" s="61"/>
      <c r="S764" s="61"/>
      <c r="T764" s="61"/>
      <c r="U764" s="61"/>
      <c r="V764" s="61"/>
      <c r="W764" s="61"/>
      <c r="X764" s="61"/>
      <c r="Y764" s="61"/>
      <c r="Z764" s="61"/>
    </row>
    <row r="765" ht="15.75" customHeight="1">
      <c r="A765" s="61"/>
      <c r="B765" s="2"/>
      <c r="C765" s="3"/>
      <c r="D765" s="4"/>
      <c r="E765" s="5"/>
      <c r="F765" s="2"/>
      <c r="G765" s="2"/>
      <c r="H765" s="2"/>
      <c r="I765" s="6"/>
      <c r="J765" s="6"/>
      <c r="K765" s="2"/>
      <c r="L765" s="2"/>
      <c r="M765" s="61"/>
      <c r="N765" s="61"/>
      <c r="O765" s="61"/>
      <c r="P765" s="61"/>
      <c r="Q765" s="61"/>
      <c r="R765" s="61"/>
      <c r="S765" s="61"/>
      <c r="T765" s="61"/>
      <c r="U765" s="61"/>
      <c r="V765" s="61"/>
      <c r="W765" s="61"/>
      <c r="X765" s="61"/>
      <c r="Y765" s="61"/>
      <c r="Z765" s="61"/>
    </row>
    <row r="766" ht="15.75" customHeight="1">
      <c r="A766" s="61"/>
      <c r="B766" s="2"/>
      <c r="C766" s="3"/>
      <c r="D766" s="4"/>
      <c r="E766" s="5"/>
      <c r="F766" s="2"/>
      <c r="G766" s="2"/>
      <c r="H766" s="2"/>
      <c r="I766" s="6"/>
      <c r="J766" s="6"/>
      <c r="K766" s="2"/>
      <c r="L766" s="2"/>
      <c r="M766" s="61"/>
      <c r="N766" s="61"/>
      <c r="O766" s="61"/>
      <c r="P766" s="61"/>
      <c r="Q766" s="61"/>
      <c r="R766" s="61"/>
      <c r="S766" s="61"/>
      <c r="T766" s="61"/>
      <c r="U766" s="61"/>
      <c r="V766" s="61"/>
      <c r="W766" s="61"/>
      <c r="X766" s="61"/>
      <c r="Y766" s="61"/>
      <c r="Z766" s="61"/>
    </row>
    <row r="767" ht="15.75" customHeight="1">
      <c r="A767" s="61"/>
      <c r="B767" s="2"/>
      <c r="C767" s="3"/>
      <c r="D767" s="4"/>
      <c r="E767" s="5"/>
      <c r="F767" s="2"/>
      <c r="G767" s="2"/>
      <c r="H767" s="2"/>
      <c r="I767" s="6"/>
      <c r="J767" s="6"/>
      <c r="K767" s="2"/>
      <c r="L767" s="2"/>
      <c r="M767" s="61"/>
      <c r="N767" s="61"/>
      <c r="O767" s="61"/>
      <c r="P767" s="61"/>
      <c r="Q767" s="61"/>
      <c r="R767" s="61"/>
      <c r="S767" s="61"/>
      <c r="T767" s="61"/>
      <c r="U767" s="61"/>
      <c r="V767" s="61"/>
      <c r="W767" s="61"/>
      <c r="X767" s="61"/>
      <c r="Y767" s="61"/>
      <c r="Z767" s="61"/>
    </row>
    <row r="768" ht="15.75" customHeight="1">
      <c r="A768" s="61"/>
      <c r="B768" s="2"/>
      <c r="C768" s="3"/>
      <c r="D768" s="4"/>
      <c r="E768" s="5"/>
      <c r="F768" s="2"/>
      <c r="G768" s="2"/>
      <c r="H768" s="2"/>
      <c r="I768" s="6"/>
      <c r="J768" s="6"/>
      <c r="K768" s="2"/>
      <c r="L768" s="2"/>
      <c r="M768" s="61"/>
      <c r="N768" s="61"/>
      <c r="O768" s="61"/>
      <c r="P768" s="61"/>
      <c r="Q768" s="61"/>
      <c r="R768" s="61"/>
      <c r="S768" s="61"/>
      <c r="T768" s="61"/>
      <c r="U768" s="61"/>
      <c r="V768" s="61"/>
      <c r="W768" s="61"/>
      <c r="X768" s="61"/>
      <c r="Y768" s="61"/>
      <c r="Z768" s="61"/>
    </row>
    <row r="769" ht="15.75" customHeight="1">
      <c r="A769" s="61"/>
      <c r="B769" s="2"/>
      <c r="C769" s="3"/>
      <c r="D769" s="4"/>
      <c r="E769" s="5"/>
      <c r="F769" s="2"/>
      <c r="G769" s="2"/>
      <c r="H769" s="2"/>
      <c r="I769" s="6"/>
      <c r="J769" s="6"/>
      <c r="K769" s="2"/>
      <c r="L769" s="2"/>
      <c r="M769" s="61"/>
      <c r="N769" s="61"/>
      <c r="O769" s="61"/>
      <c r="P769" s="61"/>
      <c r="Q769" s="61"/>
      <c r="R769" s="61"/>
      <c r="S769" s="61"/>
      <c r="T769" s="61"/>
      <c r="U769" s="61"/>
      <c r="V769" s="61"/>
      <c r="W769" s="61"/>
      <c r="X769" s="61"/>
      <c r="Y769" s="61"/>
      <c r="Z769" s="61"/>
    </row>
    <row r="770" ht="15.75" customHeight="1">
      <c r="A770" s="61"/>
      <c r="B770" s="2"/>
      <c r="C770" s="3"/>
      <c r="D770" s="4"/>
      <c r="E770" s="5"/>
      <c r="F770" s="2"/>
      <c r="G770" s="2"/>
      <c r="H770" s="2"/>
      <c r="I770" s="6"/>
      <c r="J770" s="6"/>
      <c r="K770" s="2"/>
      <c r="L770" s="2"/>
      <c r="M770" s="61"/>
      <c r="N770" s="61"/>
      <c r="O770" s="61"/>
      <c r="P770" s="61"/>
      <c r="Q770" s="61"/>
      <c r="R770" s="61"/>
      <c r="S770" s="61"/>
      <c r="T770" s="61"/>
      <c r="U770" s="61"/>
      <c r="V770" s="61"/>
      <c r="W770" s="61"/>
      <c r="X770" s="61"/>
      <c r="Y770" s="61"/>
      <c r="Z770" s="61"/>
    </row>
    <row r="771" ht="15.75" customHeight="1">
      <c r="A771" s="61"/>
      <c r="B771" s="2"/>
      <c r="C771" s="3"/>
      <c r="D771" s="4"/>
      <c r="E771" s="5"/>
      <c r="F771" s="2"/>
      <c r="G771" s="2"/>
      <c r="H771" s="2"/>
      <c r="I771" s="6"/>
      <c r="J771" s="6"/>
      <c r="K771" s="2"/>
      <c r="L771" s="2"/>
      <c r="M771" s="61"/>
      <c r="N771" s="61"/>
      <c r="O771" s="61"/>
      <c r="P771" s="61"/>
      <c r="Q771" s="61"/>
      <c r="R771" s="61"/>
      <c r="S771" s="61"/>
      <c r="T771" s="61"/>
      <c r="U771" s="61"/>
      <c r="V771" s="61"/>
      <c r="W771" s="61"/>
      <c r="X771" s="61"/>
      <c r="Y771" s="61"/>
      <c r="Z771" s="61"/>
    </row>
    <row r="772" ht="15.75" customHeight="1">
      <c r="A772" s="61"/>
      <c r="B772" s="2"/>
      <c r="C772" s="3"/>
      <c r="D772" s="4"/>
      <c r="E772" s="5"/>
      <c r="F772" s="2"/>
      <c r="G772" s="2"/>
      <c r="H772" s="2"/>
      <c r="I772" s="6"/>
      <c r="J772" s="6"/>
      <c r="K772" s="2"/>
      <c r="L772" s="2"/>
      <c r="M772" s="61"/>
      <c r="N772" s="61"/>
      <c r="O772" s="61"/>
      <c r="P772" s="61"/>
      <c r="Q772" s="61"/>
      <c r="R772" s="61"/>
      <c r="S772" s="61"/>
      <c r="T772" s="61"/>
      <c r="U772" s="61"/>
      <c r="V772" s="61"/>
      <c r="W772" s="61"/>
      <c r="X772" s="61"/>
      <c r="Y772" s="61"/>
      <c r="Z772" s="61"/>
    </row>
    <row r="773" ht="15.75" customHeight="1">
      <c r="A773" s="61"/>
      <c r="B773" s="2"/>
      <c r="C773" s="3"/>
      <c r="D773" s="4"/>
      <c r="E773" s="5"/>
      <c r="F773" s="2"/>
      <c r="G773" s="2"/>
      <c r="H773" s="2"/>
      <c r="I773" s="6"/>
      <c r="J773" s="6"/>
      <c r="K773" s="2"/>
      <c r="L773" s="2"/>
      <c r="M773" s="61"/>
      <c r="N773" s="61"/>
      <c r="O773" s="61"/>
      <c r="P773" s="61"/>
      <c r="Q773" s="61"/>
      <c r="R773" s="61"/>
      <c r="S773" s="61"/>
      <c r="T773" s="61"/>
      <c r="U773" s="61"/>
      <c r="V773" s="61"/>
      <c r="W773" s="61"/>
      <c r="X773" s="61"/>
      <c r="Y773" s="61"/>
      <c r="Z773" s="61"/>
    </row>
    <row r="774" ht="15.75" customHeight="1">
      <c r="A774" s="61"/>
      <c r="B774" s="2"/>
      <c r="C774" s="3"/>
      <c r="D774" s="4"/>
      <c r="E774" s="5"/>
      <c r="F774" s="2"/>
      <c r="G774" s="2"/>
      <c r="H774" s="2"/>
      <c r="I774" s="6"/>
      <c r="J774" s="6"/>
      <c r="K774" s="2"/>
      <c r="L774" s="2"/>
      <c r="M774" s="61"/>
      <c r="N774" s="61"/>
      <c r="O774" s="61"/>
      <c r="P774" s="61"/>
      <c r="Q774" s="61"/>
      <c r="R774" s="61"/>
      <c r="S774" s="61"/>
      <c r="T774" s="61"/>
      <c r="U774" s="61"/>
      <c r="V774" s="61"/>
      <c r="W774" s="61"/>
      <c r="X774" s="61"/>
      <c r="Y774" s="61"/>
      <c r="Z774" s="61"/>
    </row>
    <row r="775" ht="15.75" customHeight="1">
      <c r="A775" s="61"/>
      <c r="B775" s="2"/>
      <c r="C775" s="3"/>
      <c r="D775" s="4"/>
      <c r="E775" s="5"/>
      <c r="F775" s="2"/>
      <c r="G775" s="2"/>
      <c r="H775" s="2"/>
      <c r="I775" s="6"/>
      <c r="J775" s="6"/>
      <c r="K775" s="2"/>
      <c r="L775" s="2"/>
      <c r="M775" s="61"/>
      <c r="N775" s="61"/>
      <c r="O775" s="61"/>
      <c r="P775" s="61"/>
      <c r="Q775" s="61"/>
      <c r="R775" s="61"/>
      <c r="S775" s="61"/>
      <c r="T775" s="61"/>
      <c r="U775" s="61"/>
      <c r="V775" s="61"/>
      <c r="W775" s="61"/>
      <c r="X775" s="61"/>
      <c r="Y775" s="61"/>
      <c r="Z775" s="61"/>
    </row>
    <row r="776" ht="15.75" customHeight="1">
      <c r="A776" s="61"/>
      <c r="B776" s="2"/>
      <c r="C776" s="3"/>
      <c r="D776" s="4"/>
      <c r="E776" s="5"/>
      <c r="F776" s="2"/>
      <c r="G776" s="2"/>
      <c r="H776" s="2"/>
      <c r="I776" s="6"/>
      <c r="J776" s="6"/>
      <c r="K776" s="2"/>
      <c r="L776" s="2"/>
      <c r="M776" s="61"/>
      <c r="N776" s="61"/>
      <c r="O776" s="61"/>
      <c r="P776" s="61"/>
      <c r="Q776" s="61"/>
      <c r="R776" s="61"/>
      <c r="S776" s="61"/>
      <c r="T776" s="61"/>
      <c r="U776" s="61"/>
      <c r="V776" s="61"/>
      <c r="W776" s="61"/>
      <c r="X776" s="61"/>
      <c r="Y776" s="61"/>
      <c r="Z776" s="61"/>
    </row>
    <row r="777" ht="15.75" customHeight="1">
      <c r="A777" s="61"/>
      <c r="B777" s="2"/>
      <c r="C777" s="3"/>
      <c r="D777" s="4"/>
      <c r="E777" s="5"/>
      <c r="F777" s="2"/>
      <c r="G777" s="2"/>
      <c r="H777" s="2"/>
      <c r="I777" s="6"/>
      <c r="J777" s="6"/>
      <c r="K777" s="2"/>
      <c r="L777" s="2"/>
      <c r="M777" s="61"/>
      <c r="N777" s="61"/>
      <c r="O777" s="61"/>
      <c r="P777" s="61"/>
      <c r="Q777" s="61"/>
      <c r="R777" s="61"/>
      <c r="S777" s="61"/>
      <c r="T777" s="61"/>
      <c r="U777" s="61"/>
      <c r="V777" s="61"/>
      <c r="W777" s="61"/>
      <c r="X777" s="61"/>
      <c r="Y777" s="61"/>
      <c r="Z777" s="61"/>
    </row>
    <row r="778" ht="15.75" customHeight="1">
      <c r="A778" s="61"/>
      <c r="B778" s="2"/>
      <c r="C778" s="3"/>
      <c r="D778" s="4"/>
      <c r="E778" s="5"/>
      <c r="F778" s="2"/>
      <c r="G778" s="2"/>
      <c r="H778" s="2"/>
      <c r="I778" s="6"/>
      <c r="J778" s="6"/>
      <c r="K778" s="2"/>
      <c r="L778" s="2"/>
      <c r="M778" s="61"/>
      <c r="N778" s="61"/>
      <c r="O778" s="61"/>
      <c r="P778" s="61"/>
      <c r="Q778" s="61"/>
      <c r="R778" s="61"/>
      <c r="S778" s="61"/>
      <c r="T778" s="61"/>
      <c r="U778" s="61"/>
      <c r="V778" s="61"/>
      <c r="W778" s="61"/>
      <c r="X778" s="61"/>
      <c r="Y778" s="61"/>
      <c r="Z778" s="61"/>
    </row>
    <row r="779" ht="15.75" customHeight="1">
      <c r="A779" s="61"/>
      <c r="B779" s="2"/>
      <c r="C779" s="3"/>
      <c r="D779" s="4"/>
      <c r="E779" s="5"/>
      <c r="F779" s="2"/>
      <c r="G779" s="2"/>
      <c r="H779" s="2"/>
      <c r="I779" s="6"/>
      <c r="J779" s="6"/>
      <c r="K779" s="2"/>
      <c r="L779" s="2"/>
      <c r="M779" s="61"/>
      <c r="N779" s="61"/>
      <c r="O779" s="61"/>
      <c r="P779" s="61"/>
      <c r="Q779" s="61"/>
      <c r="R779" s="61"/>
      <c r="S779" s="61"/>
      <c r="T779" s="61"/>
      <c r="U779" s="61"/>
      <c r="V779" s="61"/>
      <c r="W779" s="61"/>
      <c r="X779" s="61"/>
      <c r="Y779" s="61"/>
      <c r="Z779" s="61"/>
    </row>
    <row r="780" ht="15.75" customHeight="1">
      <c r="A780" s="61"/>
      <c r="B780" s="2"/>
      <c r="C780" s="3"/>
      <c r="D780" s="4"/>
      <c r="E780" s="5"/>
      <c r="F780" s="2"/>
      <c r="G780" s="2"/>
      <c r="H780" s="2"/>
      <c r="I780" s="6"/>
      <c r="J780" s="6"/>
      <c r="K780" s="2"/>
      <c r="L780" s="2"/>
      <c r="M780" s="61"/>
      <c r="N780" s="61"/>
      <c r="O780" s="61"/>
      <c r="P780" s="61"/>
      <c r="Q780" s="61"/>
      <c r="R780" s="61"/>
      <c r="S780" s="61"/>
      <c r="T780" s="61"/>
      <c r="U780" s="61"/>
      <c r="V780" s="61"/>
      <c r="W780" s="61"/>
      <c r="X780" s="61"/>
      <c r="Y780" s="61"/>
      <c r="Z780" s="61"/>
    </row>
    <row r="781" ht="15.75" customHeight="1">
      <c r="A781" s="61"/>
      <c r="B781" s="2"/>
      <c r="C781" s="3"/>
      <c r="D781" s="4"/>
      <c r="E781" s="5"/>
      <c r="F781" s="2"/>
      <c r="G781" s="2"/>
      <c r="H781" s="2"/>
      <c r="I781" s="6"/>
      <c r="J781" s="6"/>
      <c r="K781" s="2"/>
      <c r="L781" s="2"/>
      <c r="M781" s="61"/>
      <c r="N781" s="61"/>
      <c r="O781" s="61"/>
      <c r="P781" s="61"/>
      <c r="Q781" s="61"/>
      <c r="R781" s="61"/>
      <c r="S781" s="61"/>
      <c r="T781" s="61"/>
      <c r="U781" s="61"/>
      <c r="V781" s="61"/>
      <c r="W781" s="61"/>
      <c r="X781" s="61"/>
      <c r="Y781" s="61"/>
      <c r="Z781" s="61"/>
    </row>
    <row r="782" ht="15.75" customHeight="1">
      <c r="A782" s="61"/>
      <c r="B782" s="2"/>
      <c r="C782" s="3"/>
      <c r="D782" s="4"/>
      <c r="E782" s="5"/>
      <c r="F782" s="2"/>
      <c r="G782" s="2"/>
      <c r="H782" s="2"/>
      <c r="I782" s="6"/>
      <c r="J782" s="6"/>
      <c r="K782" s="2"/>
      <c r="L782" s="2"/>
      <c r="M782" s="61"/>
      <c r="N782" s="61"/>
      <c r="O782" s="61"/>
      <c r="P782" s="61"/>
      <c r="Q782" s="61"/>
      <c r="R782" s="61"/>
      <c r="S782" s="61"/>
      <c r="T782" s="61"/>
      <c r="U782" s="61"/>
      <c r="V782" s="61"/>
      <c r="W782" s="61"/>
      <c r="X782" s="61"/>
      <c r="Y782" s="61"/>
      <c r="Z782" s="61"/>
    </row>
    <row r="783" ht="15.75" customHeight="1">
      <c r="A783" s="61"/>
      <c r="B783" s="2"/>
      <c r="C783" s="3"/>
      <c r="D783" s="4"/>
      <c r="E783" s="5"/>
      <c r="F783" s="2"/>
      <c r="G783" s="2"/>
      <c r="H783" s="2"/>
      <c r="I783" s="6"/>
      <c r="J783" s="6"/>
      <c r="K783" s="2"/>
      <c r="L783" s="2"/>
      <c r="M783" s="61"/>
      <c r="N783" s="61"/>
      <c r="O783" s="61"/>
      <c r="P783" s="61"/>
      <c r="Q783" s="61"/>
      <c r="R783" s="61"/>
      <c r="S783" s="61"/>
      <c r="T783" s="61"/>
      <c r="U783" s="61"/>
      <c r="V783" s="61"/>
      <c r="W783" s="61"/>
      <c r="X783" s="61"/>
      <c r="Y783" s="61"/>
      <c r="Z783" s="61"/>
    </row>
    <row r="784" ht="15.75" customHeight="1">
      <c r="A784" s="61"/>
      <c r="B784" s="2"/>
      <c r="C784" s="3"/>
      <c r="D784" s="4"/>
      <c r="E784" s="5"/>
      <c r="F784" s="2"/>
      <c r="G784" s="2"/>
      <c r="H784" s="2"/>
      <c r="I784" s="6"/>
      <c r="J784" s="6"/>
      <c r="K784" s="2"/>
      <c r="L784" s="2"/>
      <c r="M784" s="61"/>
      <c r="N784" s="61"/>
      <c r="O784" s="61"/>
      <c r="P784" s="61"/>
      <c r="Q784" s="61"/>
      <c r="R784" s="61"/>
      <c r="S784" s="61"/>
      <c r="T784" s="61"/>
      <c r="U784" s="61"/>
      <c r="V784" s="61"/>
      <c r="W784" s="61"/>
      <c r="X784" s="61"/>
      <c r="Y784" s="61"/>
      <c r="Z784" s="61"/>
    </row>
    <row r="785" ht="15.75" customHeight="1">
      <c r="A785" s="61"/>
      <c r="B785" s="2"/>
      <c r="C785" s="3"/>
      <c r="D785" s="4"/>
      <c r="E785" s="5"/>
      <c r="F785" s="2"/>
      <c r="G785" s="2"/>
      <c r="H785" s="2"/>
      <c r="I785" s="6"/>
      <c r="J785" s="6"/>
      <c r="K785" s="2"/>
      <c r="L785" s="2"/>
      <c r="M785" s="61"/>
      <c r="N785" s="61"/>
      <c r="O785" s="61"/>
      <c r="P785" s="61"/>
      <c r="Q785" s="61"/>
      <c r="R785" s="61"/>
      <c r="S785" s="61"/>
      <c r="T785" s="61"/>
      <c r="U785" s="61"/>
      <c r="V785" s="61"/>
      <c r="W785" s="61"/>
      <c r="X785" s="61"/>
      <c r="Y785" s="61"/>
      <c r="Z785" s="61"/>
    </row>
    <row r="786" ht="15.75" customHeight="1">
      <c r="A786" s="61"/>
      <c r="B786" s="2"/>
      <c r="C786" s="3"/>
      <c r="D786" s="4"/>
      <c r="E786" s="5"/>
      <c r="F786" s="2"/>
      <c r="G786" s="2"/>
      <c r="H786" s="2"/>
      <c r="I786" s="6"/>
      <c r="J786" s="6"/>
      <c r="K786" s="2"/>
      <c r="L786" s="2"/>
      <c r="M786" s="61"/>
      <c r="N786" s="61"/>
      <c r="O786" s="61"/>
      <c r="P786" s="61"/>
      <c r="Q786" s="61"/>
      <c r="R786" s="61"/>
      <c r="S786" s="61"/>
      <c r="T786" s="61"/>
      <c r="U786" s="61"/>
      <c r="V786" s="61"/>
      <c r="W786" s="61"/>
      <c r="X786" s="61"/>
      <c r="Y786" s="61"/>
      <c r="Z786" s="61"/>
    </row>
    <row r="787" ht="15.75" customHeight="1">
      <c r="A787" s="61"/>
      <c r="B787" s="2"/>
      <c r="C787" s="3"/>
      <c r="D787" s="4"/>
      <c r="E787" s="5"/>
      <c r="F787" s="2"/>
      <c r="G787" s="2"/>
      <c r="H787" s="2"/>
      <c r="I787" s="6"/>
      <c r="J787" s="6"/>
      <c r="K787" s="2"/>
      <c r="L787" s="2"/>
      <c r="M787" s="61"/>
      <c r="N787" s="61"/>
      <c r="O787" s="61"/>
      <c r="P787" s="61"/>
      <c r="Q787" s="61"/>
      <c r="R787" s="61"/>
      <c r="S787" s="61"/>
      <c r="T787" s="61"/>
      <c r="U787" s="61"/>
      <c r="V787" s="61"/>
      <c r="W787" s="61"/>
      <c r="X787" s="61"/>
      <c r="Y787" s="61"/>
      <c r="Z787" s="61"/>
    </row>
    <row r="788" ht="15.75" customHeight="1">
      <c r="A788" s="61"/>
      <c r="B788" s="2"/>
      <c r="C788" s="3"/>
      <c r="D788" s="4"/>
      <c r="E788" s="5"/>
      <c r="F788" s="2"/>
      <c r="G788" s="2"/>
      <c r="H788" s="2"/>
      <c r="I788" s="6"/>
      <c r="J788" s="6"/>
      <c r="K788" s="2"/>
      <c r="L788" s="2"/>
      <c r="M788" s="61"/>
      <c r="N788" s="61"/>
      <c r="O788" s="61"/>
      <c r="P788" s="61"/>
      <c r="Q788" s="61"/>
      <c r="R788" s="61"/>
      <c r="S788" s="61"/>
      <c r="T788" s="61"/>
      <c r="U788" s="61"/>
      <c r="V788" s="61"/>
      <c r="W788" s="61"/>
      <c r="X788" s="61"/>
      <c r="Y788" s="61"/>
      <c r="Z788" s="61"/>
    </row>
    <row r="789" ht="15.75" customHeight="1">
      <c r="A789" s="61"/>
      <c r="B789" s="2"/>
      <c r="C789" s="3"/>
      <c r="D789" s="4"/>
      <c r="E789" s="5"/>
      <c r="F789" s="2"/>
      <c r="G789" s="2"/>
      <c r="H789" s="2"/>
      <c r="I789" s="6"/>
      <c r="J789" s="6"/>
      <c r="K789" s="2"/>
      <c r="L789" s="2"/>
      <c r="M789" s="61"/>
      <c r="N789" s="61"/>
      <c r="O789" s="61"/>
      <c r="P789" s="61"/>
      <c r="Q789" s="61"/>
      <c r="R789" s="61"/>
      <c r="S789" s="61"/>
      <c r="T789" s="61"/>
      <c r="U789" s="61"/>
      <c r="V789" s="61"/>
      <c r="W789" s="61"/>
      <c r="X789" s="61"/>
      <c r="Y789" s="61"/>
      <c r="Z789" s="61"/>
    </row>
    <row r="790" ht="15.75" customHeight="1">
      <c r="A790" s="61"/>
      <c r="B790" s="2"/>
      <c r="C790" s="3"/>
      <c r="D790" s="4"/>
      <c r="E790" s="5"/>
      <c r="F790" s="2"/>
      <c r="G790" s="2"/>
      <c r="H790" s="2"/>
      <c r="I790" s="6"/>
      <c r="J790" s="6"/>
      <c r="K790" s="2"/>
      <c r="L790" s="2"/>
      <c r="M790" s="61"/>
      <c r="N790" s="61"/>
      <c r="O790" s="61"/>
      <c r="P790" s="61"/>
      <c r="Q790" s="61"/>
      <c r="R790" s="61"/>
      <c r="S790" s="61"/>
      <c r="T790" s="61"/>
      <c r="U790" s="61"/>
      <c r="V790" s="61"/>
      <c r="W790" s="61"/>
      <c r="X790" s="61"/>
      <c r="Y790" s="61"/>
      <c r="Z790" s="61"/>
    </row>
    <row r="791" ht="15.75" customHeight="1">
      <c r="A791" s="61"/>
      <c r="B791" s="2"/>
      <c r="C791" s="3"/>
      <c r="D791" s="4"/>
      <c r="E791" s="5"/>
      <c r="F791" s="2"/>
      <c r="G791" s="2"/>
      <c r="H791" s="2"/>
      <c r="I791" s="6"/>
      <c r="J791" s="6"/>
      <c r="K791" s="2"/>
      <c r="L791" s="2"/>
      <c r="M791" s="61"/>
      <c r="N791" s="61"/>
      <c r="O791" s="61"/>
      <c r="P791" s="61"/>
      <c r="Q791" s="61"/>
      <c r="R791" s="61"/>
      <c r="S791" s="61"/>
      <c r="T791" s="61"/>
      <c r="U791" s="61"/>
      <c r="V791" s="61"/>
      <c r="W791" s="61"/>
      <c r="X791" s="61"/>
      <c r="Y791" s="61"/>
      <c r="Z791" s="61"/>
    </row>
    <row r="792" ht="15.75" customHeight="1">
      <c r="A792" s="61"/>
      <c r="B792" s="2"/>
      <c r="C792" s="3"/>
      <c r="D792" s="4"/>
      <c r="E792" s="5"/>
      <c r="F792" s="2"/>
      <c r="G792" s="2"/>
      <c r="H792" s="2"/>
      <c r="I792" s="6"/>
      <c r="J792" s="6"/>
      <c r="K792" s="2"/>
      <c r="L792" s="2"/>
      <c r="M792" s="61"/>
      <c r="N792" s="61"/>
      <c r="O792" s="61"/>
      <c r="P792" s="61"/>
      <c r="Q792" s="61"/>
      <c r="R792" s="61"/>
      <c r="S792" s="61"/>
      <c r="T792" s="61"/>
      <c r="U792" s="61"/>
      <c r="V792" s="61"/>
      <c r="W792" s="61"/>
      <c r="X792" s="61"/>
      <c r="Y792" s="61"/>
      <c r="Z792" s="61"/>
    </row>
    <row r="793" ht="15.75" customHeight="1">
      <c r="A793" s="61"/>
      <c r="B793" s="2"/>
      <c r="C793" s="3"/>
      <c r="D793" s="4"/>
      <c r="E793" s="5"/>
      <c r="F793" s="2"/>
      <c r="G793" s="2"/>
      <c r="H793" s="2"/>
      <c r="I793" s="6"/>
      <c r="J793" s="6"/>
      <c r="K793" s="2"/>
      <c r="L793" s="2"/>
      <c r="M793" s="61"/>
      <c r="N793" s="61"/>
      <c r="O793" s="61"/>
      <c r="P793" s="61"/>
      <c r="Q793" s="61"/>
      <c r="R793" s="61"/>
      <c r="S793" s="61"/>
      <c r="T793" s="61"/>
      <c r="U793" s="61"/>
      <c r="V793" s="61"/>
      <c r="W793" s="61"/>
      <c r="X793" s="61"/>
      <c r="Y793" s="61"/>
      <c r="Z793" s="61"/>
    </row>
    <row r="794" ht="15.75" customHeight="1">
      <c r="A794" s="61"/>
      <c r="B794" s="2"/>
      <c r="C794" s="3"/>
      <c r="D794" s="4"/>
      <c r="E794" s="5"/>
      <c r="F794" s="2"/>
      <c r="G794" s="2"/>
      <c r="H794" s="2"/>
      <c r="I794" s="6"/>
      <c r="J794" s="6"/>
      <c r="K794" s="2"/>
      <c r="L794" s="2"/>
      <c r="M794" s="61"/>
      <c r="N794" s="61"/>
      <c r="O794" s="61"/>
      <c r="P794" s="61"/>
      <c r="Q794" s="61"/>
      <c r="R794" s="61"/>
      <c r="S794" s="61"/>
      <c r="T794" s="61"/>
      <c r="U794" s="61"/>
      <c r="V794" s="61"/>
      <c r="W794" s="61"/>
      <c r="X794" s="61"/>
      <c r="Y794" s="61"/>
      <c r="Z794" s="61"/>
    </row>
    <row r="795" ht="15.75" customHeight="1">
      <c r="A795" s="61"/>
      <c r="B795" s="2"/>
      <c r="C795" s="3"/>
      <c r="D795" s="4"/>
      <c r="E795" s="5"/>
      <c r="F795" s="2"/>
      <c r="G795" s="2"/>
      <c r="H795" s="2"/>
      <c r="I795" s="6"/>
      <c r="J795" s="6"/>
      <c r="K795" s="2"/>
      <c r="L795" s="2"/>
      <c r="M795" s="61"/>
      <c r="N795" s="61"/>
      <c r="O795" s="61"/>
      <c r="P795" s="61"/>
      <c r="Q795" s="61"/>
      <c r="R795" s="61"/>
      <c r="S795" s="61"/>
      <c r="T795" s="61"/>
      <c r="U795" s="61"/>
      <c r="V795" s="61"/>
      <c r="W795" s="61"/>
      <c r="X795" s="61"/>
      <c r="Y795" s="61"/>
      <c r="Z795" s="61"/>
    </row>
    <row r="796" ht="15.75" customHeight="1">
      <c r="A796" s="61"/>
      <c r="B796" s="2"/>
      <c r="C796" s="3"/>
      <c r="D796" s="4"/>
      <c r="E796" s="5"/>
      <c r="F796" s="2"/>
      <c r="G796" s="2"/>
      <c r="H796" s="2"/>
      <c r="I796" s="6"/>
      <c r="J796" s="6"/>
      <c r="K796" s="2"/>
      <c r="L796" s="2"/>
      <c r="M796" s="61"/>
      <c r="N796" s="61"/>
      <c r="O796" s="61"/>
      <c r="P796" s="61"/>
      <c r="Q796" s="61"/>
      <c r="R796" s="61"/>
      <c r="S796" s="61"/>
      <c r="T796" s="61"/>
      <c r="U796" s="61"/>
      <c r="V796" s="61"/>
      <c r="W796" s="61"/>
      <c r="X796" s="61"/>
      <c r="Y796" s="61"/>
      <c r="Z796" s="61"/>
    </row>
    <row r="797" ht="15.75" customHeight="1">
      <c r="A797" s="61"/>
      <c r="B797" s="2"/>
      <c r="C797" s="3"/>
      <c r="D797" s="4"/>
      <c r="E797" s="5"/>
      <c r="F797" s="2"/>
      <c r="G797" s="2"/>
      <c r="H797" s="2"/>
      <c r="I797" s="6"/>
      <c r="J797" s="6"/>
      <c r="K797" s="2"/>
      <c r="L797" s="2"/>
      <c r="M797" s="61"/>
      <c r="N797" s="61"/>
      <c r="O797" s="61"/>
      <c r="P797" s="61"/>
      <c r="Q797" s="61"/>
      <c r="R797" s="61"/>
      <c r="S797" s="61"/>
      <c r="T797" s="61"/>
      <c r="U797" s="61"/>
      <c r="V797" s="61"/>
      <c r="W797" s="61"/>
      <c r="X797" s="61"/>
      <c r="Y797" s="61"/>
      <c r="Z797" s="61"/>
    </row>
    <row r="798" ht="15.75" customHeight="1">
      <c r="A798" s="61"/>
      <c r="B798" s="2"/>
      <c r="C798" s="3"/>
      <c r="D798" s="4"/>
      <c r="E798" s="5"/>
      <c r="F798" s="2"/>
      <c r="G798" s="2"/>
      <c r="H798" s="2"/>
      <c r="I798" s="6"/>
      <c r="J798" s="6"/>
      <c r="K798" s="2"/>
      <c r="L798" s="2"/>
      <c r="M798" s="61"/>
      <c r="N798" s="61"/>
      <c r="O798" s="61"/>
      <c r="P798" s="61"/>
      <c r="Q798" s="61"/>
      <c r="R798" s="61"/>
      <c r="S798" s="61"/>
      <c r="T798" s="61"/>
      <c r="U798" s="61"/>
      <c r="V798" s="61"/>
      <c r="W798" s="61"/>
      <c r="X798" s="61"/>
      <c r="Y798" s="61"/>
      <c r="Z798" s="61"/>
    </row>
    <row r="799" ht="15.75" customHeight="1">
      <c r="A799" s="61"/>
      <c r="B799" s="2"/>
      <c r="C799" s="3"/>
      <c r="D799" s="4"/>
      <c r="E799" s="5"/>
      <c r="F799" s="2"/>
      <c r="G799" s="2"/>
      <c r="H799" s="2"/>
      <c r="I799" s="6"/>
      <c r="J799" s="6"/>
      <c r="K799" s="2"/>
      <c r="L799" s="2"/>
      <c r="M799" s="61"/>
      <c r="N799" s="61"/>
      <c r="O799" s="61"/>
      <c r="P799" s="61"/>
      <c r="Q799" s="61"/>
      <c r="R799" s="61"/>
      <c r="S799" s="61"/>
      <c r="T799" s="61"/>
      <c r="U799" s="61"/>
      <c r="V799" s="61"/>
      <c r="W799" s="61"/>
      <c r="X799" s="61"/>
      <c r="Y799" s="61"/>
      <c r="Z799" s="61"/>
    </row>
    <row r="800" ht="15.75" customHeight="1">
      <c r="A800" s="61"/>
      <c r="B800" s="2"/>
      <c r="C800" s="3"/>
      <c r="D800" s="4"/>
      <c r="E800" s="5"/>
      <c r="F800" s="2"/>
      <c r="G800" s="2"/>
      <c r="H800" s="2"/>
      <c r="I800" s="6"/>
      <c r="J800" s="6"/>
      <c r="K800" s="2"/>
      <c r="L800" s="2"/>
      <c r="M800" s="61"/>
      <c r="N800" s="61"/>
      <c r="O800" s="61"/>
      <c r="P800" s="61"/>
      <c r="Q800" s="61"/>
      <c r="R800" s="61"/>
      <c r="S800" s="61"/>
      <c r="T800" s="61"/>
      <c r="U800" s="61"/>
      <c r="V800" s="61"/>
      <c r="W800" s="61"/>
      <c r="X800" s="61"/>
      <c r="Y800" s="61"/>
      <c r="Z800" s="61"/>
    </row>
    <row r="801" ht="15.75" customHeight="1">
      <c r="A801" s="61"/>
      <c r="B801" s="2"/>
      <c r="C801" s="3"/>
      <c r="D801" s="4"/>
      <c r="E801" s="5"/>
      <c r="F801" s="2"/>
      <c r="G801" s="2"/>
      <c r="H801" s="2"/>
      <c r="I801" s="6"/>
      <c r="J801" s="6"/>
      <c r="K801" s="2"/>
      <c r="L801" s="2"/>
      <c r="M801" s="61"/>
      <c r="N801" s="61"/>
      <c r="O801" s="61"/>
      <c r="P801" s="61"/>
      <c r="Q801" s="61"/>
      <c r="R801" s="61"/>
      <c r="S801" s="61"/>
      <c r="T801" s="61"/>
      <c r="U801" s="61"/>
      <c r="V801" s="61"/>
      <c r="W801" s="61"/>
      <c r="X801" s="61"/>
      <c r="Y801" s="61"/>
      <c r="Z801" s="61"/>
    </row>
    <row r="802" ht="15.75" customHeight="1">
      <c r="A802" s="61"/>
      <c r="B802" s="2"/>
      <c r="C802" s="3"/>
      <c r="D802" s="4"/>
      <c r="E802" s="5"/>
      <c r="F802" s="2"/>
      <c r="G802" s="2"/>
      <c r="H802" s="2"/>
      <c r="I802" s="6"/>
      <c r="J802" s="6"/>
      <c r="K802" s="2"/>
      <c r="L802" s="2"/>
      <c r="M802" s="61"/>
      <c r="N802" s="61"/>
      <c r="O802" s="61"/>
      <c r="P802" s="61"/>
      <c r="Q802" s="61"/>
      <c r="R802" s="61"/>
      <c r="S802" s="61"/>
      <c r="T802" s="61"/>
      <c r="U802" s="61"/>
      <c r="V802" s="61"/>
      <c r="W802" s="61"/>
      <c r="X802" s="61"/>
      <c r="Y802" s="61"/>
      <c r="Z802" s="61"/>
    </row>
    <row r="803" ht="15.75" customHeight="1">
      <c r="A803" s="61"/>
      <c r="B803" s="2"/>
      <c r="C803" s="3"/>
      <c r="D803" s="4"/>
      <c r="E803" s="5"/>
      <c r="F803" s="2"/>
      <c r="G803" s="2"/>
      <c r="H803" s="2"/>
      <c r="I803" s="6"/>
      <c r="J803" s="6"/>
      <c r="K803" s="2"/>
      <c r="L803" s="2"/>
      <c r="M803" s="61"/>
      <c r="N803" s="61"/>
      <c r="O803" s="61"/>
      <c r="P803" s="61"/>
      <c r="Q803" s="61"/>
      <c r="R803" s="61"/>
      <c r="S803" s="61"/>
      <c r="T803" s="61"/>
      <c r="U803" s="61"/>
      <c r="V803" s="61"/>
      <c r="W803" s="61"/>
      <c r="X803" s="61"/>
      <c r="Y803" s="61"/>
      <c r="Z803" s="61"/>
    </row>
    <row r="804" ht="15.75" customHeight="1">
      <c r="A804" s="61"/>
      <c r="B804" s="2"/>
      <c r="C804" s="3"/>
      <c r="D804" s="4"/>
      <c r="E804" s="5"/>
      <c r="F804" s="2"/>
      <c r="G804" s="2"/>
      <c r="H804" s="2"/>
      <c r="I804" s="6"/>
      <c r="J804" s="6"/>
      <c r="K804" s="2"/>
      <c r="L804" s="2"/>
      <c r="M804" s="61"/>
      <c r="N804" s="61"/>
      <c r="O804" s="61"/>
      <c r="P804" s="61"/>
      <c r="Q804" s="61"/>
      <c r="R804" s="61"/>
      <c r="S804" s="61"/>
      <c r="T804" s="61"/>
      <c r="U804" s="61"/>
      <c r="V804" s="61"/>
      <c r="W804" s="61"/>
      <c r="X804" s="61"/>
      <c r="Y804" s="61"/>
      <c r="Z804" s="61"/>
    </row>
    <row r="805" ht="15.75" customHeight="1">
      <c r="A805" s="61"/>
      <c r="B805" s="2"/>
      <c r="C805" s="3"/>
      <c r="D805" s="4"/>
      <c r="E805" s="5"/>
      <c r="F805" s="2"/>
      <c r="G805" s="2"/>
      <c r="H805" s="2"/>
      <c r="I805" s="6"/>
      <c r="J805" s="6"/>
      <c r="K805" s="2"/>
      <c r="L805" s="2"/>
      <c r="M805" s="61"/>
      <c r="N805" s="61"/>
      <c r="O805" s="61"/>
      <c r="P805" s="61"/>
      <c r="Q805" s="61"/>
      <c r="R805" s="61"/>
      <c r="S805" s="61"/>
      <c r="T805" s="61"/>
      <c r="U805" s="61"/>
      <c r="V805" s="61"/>
      <c r="W805" s="61"/>
      <c r="X805" s="61"/>
      <c r="Y805" s="61"/>
      <c r="Z805" s="61"/>
    </row>
    <row r="806" ht="15.75" customHeight="1">
      <c r="A806" s="61"/>
      <c r="B806" s="2"/>
      <c r="C806" s="3"/>
      <c r="D806" s="4"/>
      <c r="E806" s="5"/>
      <c r="F806" s="2"/>
      <c r="G806" s="2"/>
      <c r="H806" s="2"/>
      <c r="I806" s="6"/>
      <c r="J806" s="6"/>
      <c r="K806" s="2"/>
      <c r="L806" s="2"/>
      <c r="M806" s="61"/>
      <c r="N806" s="61"/>
      <c r="O806" s="61"/>
      <c r="P806" s="61"/>
      <c r="Q806" s="61"/>
      <c r="R806" s="61"/>
      <c r="S806" s="61"/>
      <c r="T806" s="61"/>
      <c r="U806" s="61"/>
      <c r="V806" s="61"/>
      <c r="W806" s="61"/>
      <c r="X806" s="61"/>
      <c r="Y806" s="61"/>
      <c r="Z806" s="61"/>
    </row>
    <row r="807" ht="15.75" customHeight="1">
      <c r="A807" s="61"/>
      <c r="B807" s="2"/>
      <c r="C807" s="3"/>
      <c r="D807" s="4"/>
      <c r="E807" s="5"/>
      <c r="F807" s="2"/>
      <c r="G807" s="2"/>
      <c r="H807" s="2"/>
      <c r="I807" s="6"/>
      <c r="J807" s="6"/>
      <c r="K807" s="2"/>
      <c r="L807" s="2"/>
      <c r="M807" s="61"/>
      <c r="N807" s="61"/>
      <c r="O807" s="61"/>
      <c r="P807" s="61"/>
      <c r="Q807" s="61"/>
      <c r="R807" s="61"/>
      <c r="S807" s="61"/>
      <c r="T807" s="61"/>
      <c r="U807" s="61"/>
      <c r="V807" s="61"/>
      <c r="W807" s="61"/>
      <c r="X807" s="61"/>
      <c r="Y807" s="61"/>
      <c r="Z807" s="61"/>
    </row>
    <row r="808" ht="15.75" customHeight="1">
      <c r="A808" s="61"/>
      <c r="B808" s="2"/>
      <c r="C808" s="3"/>
      <c r="D808" s="4"/>
      <c r="E808" s="5"/>
      <c r="F808" s="2"/>
      <c r="G808" s="2"/>
      <c r="H808" s="2"/>
      <c r="I808" s="6"/>
      <c r="J808" s="6"/>
      <c r="K808" s="2"/>
      <c r="L808" s="2"/>
      <c r="M808" s="61"/>
      <c r="N808" s="61"/>
      <c r="O808" s="61"/>
      <c r="P808" s="61"/>
      <c r="Q808" s="61"/>
      <c r="R808" s="61"/>
      <c r="S808" s="61"/>
      <c r="T808" s="61"/>
      <c r="U808" s="61"/>
      <c r="V808" s="61"/>
      <c r="W808" s="61"/>
      <c r="X808" s="61"/>
      <c r="Y808" s="61"/>
      <c r="Z808" s="61"/>
    </row>
    <row r="809" ht="15.75" customHeight="1">
      <c r="A809" s="61"/>
      <c r="B809" s="2"/>
      <c r="C809" s="3"/>
      <c r="D809" s="4"/>
      <c r="E809" s="5"/>
      <c r="F809" s="2"/>
      <c r="G809" s="2"/>
      <c r="H809" s="2"/>
      <c r="I809" s="6"/>
      <c r="J809" s="6"/>
      <c r="K809" s="2"/>
      <c r="L809" s="2"/>
      <c r="M809" s="61"/>
      <c r="N809" s="61"/>
      <c r="O809" s="61"/>
      <c r="P809" s="61"/>
      <c r="Q809" s="61"/>
      <c r="R809" s="61"/>
      <c r="S809" s="61"/>
      <c r="T809" s="61"/>
      <c r="U809" s="61"/>
      <c r="V809" s="61"/>
      <c r="W809" s="61"/>
      <c r="X809" s="61"/>
      <c r="Y809" s="61"/>
      <c r="Z809" s="61"/>
    </row>
    <row r="810" ht="15.75" customHeight="1">
      <c r="A810" s="61"/>
      <c r="B810" s="2"/>
      <c r="C810" s="3"/>
      <c r="D810" s="4"/>
      <c r="E810" s="5"/>
      <c r="F810" s="2"/>
      <c r="G810" s="2"/>
      <c r="H810" s="2"/>
      <c r="I810" s="6"/>
      <c r="J810" s="6"/>
      <c r="K810" s="2"/>
      <c r="L810" s="2"/>
      <c r="M810" s="61"/>
      <c r="N810" s="61"/>
      <c r="O810" s="61"/>
      <c r="P810" s="61"/>
      <c r="Q810" s="61"/>
      <c r="R810" s="61"/>
      <c r="S810" s="61"/>
      <c r="T810" s="61"/>
      <c r="U810" s="61"/>
      <c r="V810" s="61"/>
      <c r="W810" s="61"/>
      <c r="X810" s="61"/>
      <c r="Y810" s="61"/>
      <c r="Z810" s="61"/>
    </row>
    <row r="811" ht="15.75" customHeight="1">
      <c r="A811" s="61"/>
      <c r="B811" s="2"/>
      <c r="C811" s="3"/>
      <c r="D811" s="4"/>
      <c r="E811" s="5"/>
      <c r="F811" s="2"/>
      <c r="G811" s="2"/>
      <c r="H811" s="2"/>
      <c r="I811" s="6"/>
      <c r="J811" s="6"/>
      <c r="K811" s="2"/>
      <c r="L811" s="2"/>
      <c r="M811" s="61"/>
      <c r="N811" s="61"/>
      <c r="O811" s="61"/>
      <c r="P811" s="61"/>
      <c r="Q811" s="61"/>
      <c r="R811" s="61"/>
      <c r="S811" s="61"/>
      <c r="T811" s="61"/>
      <c r="U811" s="61"/>
      <c r="V811" s="61"/>
      <c r="W811" s="61"/>
      <c r="X811" s="61"/>
      <c r="Y811" s="61"/>
      <c r="Z811" s="61"/>
    </row>
    <row r="812" ht="15.75" customHeight="1">
      <c r="A812" s="61"/>
      <c r="B812" s="2"/>
      <c r="C812" s="3"/>
      <c r="D812" s="4"/>
      <c r="E812" s="5"/>
      <c r="F812" s="2"/>
      <c r="G812" s="2"/>
      <c r="H812" s="2"/>
      <c r="I812" s="6"/>
      <c r="J812" s="6"/>
      <c r="K812" s="2"/>
      <c r="L812" s="2"/>
      <c r="M812" s="61"/>
      <c r="N812" s="61"/>
      <c r="O812" s="61"/>
      <c r="P812" s="61"/>
      <c r="Q812" s="61"/>
      <c r="R812" s="61"/>
      <c r="S812" s="61"/>
      <c r="T812" s="61"/>
      <c r="U812" s="61"/>
      <c r="V812" s="61"/>
      <c r="W812" s="61"/>
      <c r="X812" s="61"/>
      <c r="Y812" s="61"/>
      <c r="Z812" s="61"/>
    </row>
    <row r="813" ht="15.75" customHeight="1">
      <c r="A813" s="61"/>
      <c r="B813" s="2"/>
      <c r="C813" s="3"/>
      <c r="D813" s="4"/>
      <c r="E813" s="5"/>
      <c r="F813" s="2"/>
      <c r="G813" s="2"/>
      <c r="H813" s="2"/>
      <c r="I813" s="6"/>
      <c r="J813" s="6"/>
      <c r="K813" s="2"/>
      <c r="L813" s="2"/>
      <c r="M813" s="61"/>
      <c r="N813" s="61"/>
      <c r="O813" s="61"/>
      <c r="P813" s="61"/>
      <c r="Q813" s="61"/>
      <c r="R813" s="61"/>
      <c r="S813" s="61"/>
      <c r="T813" s="61"/>
      <c r="U813" s="61"/>
      <c r="V813" s="61"/>
      <c r="W813" s="61"/>
      <c r="X813" s="61"/>
      <c r="Y813" s="61"/>
      <c r="Z813" s="61"/>
    </row>
    <row r="814" ht="15.75" customHeight="1">
      <c r="A814" s="61"/>
      <c r="B814" s="2"/>
      <c r="C814" s="3"/>
      <c r="D814" s="4"/>
      <c r="E814" s="5"/>
      <c r="F814" s="2"/>
      <c r="G814" s="2"/>
      <c r="H814" s="2"/>
      <c r="I814" s="6"/>
      <c r="J814" s="6"/>
      <c r="K814" s="2"/>
      <c r="L814" s="2"/>
      <c r="M814" s="61"/>
      <c r="N814" s="61"/>
      <c r="O814" s="61"/>
      <c r="P814" s="61"/>
      <c r="Q814" s="61"/>
      <c r="R814" s="61"/>
      <c r="S814" s="61"/>
      <c r="T814" s="61"/>
      <c r="U814" s="61"/>
      <c r="V814" s="61"/>
      <c r="W814" s="61"/>
      <c r="X814" s="61"/>
      <c r="Y814" s="61"/>
      <c r="Z814" s="61"/>
    </row>
    <row r="815" ht="15.75" customHeight="1">
      <c r="A815" s="61"/>
      <c r="B815" s="2"/>
      <c r="C815" s="3"/>
      <c r="D815" s="4"/>
      <c r="E815" s="5"/>
      <c r="F815" s="2"/>
      <c r="G815" s="2"/>
      <c r="H815" s="2"/>
      <c r="I815" s="6"/>
      <c r="J815" s="6"/>
      <c r="K815" s="2"/>
      <c r="L815" s="2"/>
      <c r="M815" s="61"/>
      <c r="N815" s="61"/>
      <c r="O815" s="61"/>
      <c r="P815" s="61"/>
      <c r="Q815" s="61"/>
      <c r="R815" s="61"/>
      <c r="S815" s="61"/>
      <c r="T815" s="61"/>
      <c r="U815" s="61"/>
      <c r="V815" s="61"/>
      <c r="W815" s="61"/>
      <c r="X815" s="61"/>
      <c r="Y815" s="61"/>
      <c r="Z815" s="61"/>
    </row>
    <row r="816" ht="15.75" customHeight="1">
      <c r="A816" s="61"/>
      <c r="B816" s="2"/>
      <c r="C816" s="3"/>
      <c r="D816" s="4"/>
      <c r="E816" s="5"/>
      <c r="F816" s="2"/>
      <c r="G816" s="2"/>
      <c r="H816" s="2"/>
      <c r="I816" s="6"/>
      <c r="J816" s="6"/>
      <c r="K816" s="2"/>
      <c r="L816" s="2"/>
      <c r="M816" s="61"/>
      <c r="N816" s="61"/>
      <c r="O816" s="61"/>
      <c r="P816" s="61"/>
      <c r="Q816" s="61"/>
      <c r="R816" s="61"/>
      <c r="S816" s="61"/>
      <c r="T816" s="61"/>
      <c r="U816" s="61"/>
      <c r="V816" s="61"/>
      <c r="W816" s="61"/>
      <c r="X816" s="61"/>
      <c r="Y816" s="61"/>
      <c r="Z816" s="61"/>
    </row>
    <row r="817" ht="15.75" customHeight="1">
      <c r="A817" s="61"/>
      <c r="B817" s="2"/>
      <c r="C817" s="3"/>
      <c r="D817" s="4"/>
      <c r="E817" s="5"/>
      <c r="F817" s="2"/>
      <c r="G817" s="2"/>
      <c r="H817" s="2"/>
      <c r="I817" s="6"/>
      <c r="J817" s="6"/>
      <c r="K817" s="2"/>
      <c r="L817" s="2"/>
      <c r="M817" s="61"/>
      <c r="N817" s="61"/>
      <c r="O817" s="61"/>
      <c r="P817" s="61"/>
      <c r="Q817" s="61"/>
      <c r="R817" s="61"/>
      <c r="S817" s="61"/>
      <c r="T817" s="61"/>
      <c r="U817" s="61"/>
      <c r="V817" s="61"/>
      <c r="W817" s="61"/>
      <c r="X817" s="61"/>
      <c r="Y817" s="61"/>
      <c r="Z817" s="61"/>
    </row>
    <row r="818" ht="15.75" customHeight="1">
      <c r="A818" s="61"/>
      <c r="B818" s="2"/>
      <c r="C818" s="3"/>
      <c r="D818" s="4"/>
      <c r="E818" s="5"/>
      <c r="F818" s="2"/>
      <c r="G818" s="2"/>
      <c r="H818" s="2"/>
      <c r="I818" s="6"/>
      <c r="J818" s="6"/>
      <c r="K818" s="2"/>
      <c r="L818" s="2"/>
      <c r="M818" s="61"/>
      <c r="N818" s="61"/>
      <c r="O818" s="61"/>
      <c r="P818" s="61"/>
      <c r="Q818" s="61"/>
      <c r="R818" s="61"/>
      <c r="S818" s="61"/>
      <c r="T818" s="61"/>
      <c r="U818" s="61"/>
      <c r="V818" s="61"/>
      <c r="W818" s="61"/>
      <c r="X818" s="61"/>
      <c r="Y818" s="61"/>
      <c r="Z818" s="61"/>
    </row>
    <row r="819" ht="15.75" customHeight="1">
      <c r="A819" s="61"/>
      <c r="B819" s="2"/>
      <c r="C819" s="3"/>
      <c r="D819" s="4"/>
      <c r="E819" s="5"/>
      <c r="F819" s="2"/>
      <c r="G819" s="2"/>
      <c r="H819" s="2"/>
      <c r="I819" s="6"/>
      <c r="J819" s="6"/>
      <c r="K819" s="2"/>
      <c r="L819" s="2"/>
      <c r="M819" s="61"/>
      <c r="N819" s="61"/>
      <c r="O819" s="61"/>
      <c r="P819" s="61"/>
      <c r="Q819" s="61"/>
      <c r="R819" s="61"/>
      <c r="S819" s="61"/>
      <c r="T819" s="61"/>
      <c r="U819" s="61"/>
      <c r="V819" s="61"/>
      <c r="W819" s="61"/>
      <c r="X819" s="61"/>
      <c r="Y819" s="61"/>
      <c r="Z819" s="61"/>
    </row>
    <row r="820" ht="15.75" customHeight="1">
      <c r="A820" s="61"/>
      <c r="B820" s="2"/>
      <c r="C820" s="3"/>
      <c r="D820" s="4"/>
      <c r="E820" s="5"/>
      <c r="F820" s="2"/>
      <c r="G820" s="2"/>
      <c r="H820" s="2"/>
      <c r="I820" s="6"/>
      <c r="J820" s="6"/>
      <c r="K820" s="2"/>
      <c r="L820" s="2"/>
      <c r="M820" s="61"/>
      <c r="N820" s="61"/>
      <c r="O820" s="61"/>
      <c r="P820" s="61"/>
      <c r="Q820" s="61"/>
      <c r="R820" s="61"/>
      <c r="S820" s="61"/>
      <c r="T820" s="61"/>
      <c r="U820" s="61"/>
      <c r="V820" s="61"/>
      <c r="W820" s="61"/>
      <c r="X820" s="61"/>
      <c r="Y820" s="61"/>
      <c r="Z820" s="61"/>
    </row>
    <row r="821" ht="15.75" customHeight="1">
      <c r="A821" s="61"/>
      <c r="B821" s="2"/>
      <c r="C821" s="3"/>
      <c r="D821" s="4"/>
      <c r="E821" s="5"/>
      <c r="F821" s="2"/>
      <c r="G821" s="2"/>
      <c r="H821" s="2"/>
      <c r="I821" s="6"/>
      <c r="J821" s="6"/>
      <c r="K821" s="2"/>
      <c r="L821" s="2"/>
      <c r="M821" s="61"/>
      <c r="N821" s="61"/>
      <c r="O821" s="61"/>
      <c r="P821" s="61"/>
      <c r="Q821" s="61"/>
      <c r="R821" s="61"/>
      <c r="S821" s="61"/>
      <c r="T821" s="61"/>
      <c r="U821" s="61"/>
      <c r="V821" s="61"/>
      <c r="W821" s="61"/>
      <c r="X821" s="61"/>
      <c r="Y821" s="61"/>
      <c r="Z821" s="61"/>
    </row>
    <row r="822" ht="15.75" customHeight="1">
      <c r="A822" s="61"/>
      <c r="B822" s="2"/>
      <c r="C822" s="3"/>
      <c r="D822" s="4"/>
      <c r="E822" s="5"/>
      <c r="F822" s="2"/>
      <c r="G822" s="2"/>
      <c r="H822" s="2"/>
      <c r="I822" s="6"/>
      <c r="J822" s="6"/>
      <c r="K822" s="2"/>
      <c r="L822" s="2"/>
      <c r="M822" s="61"/>
      <c r="N822" s="61"/>
      <c r="O822" s="61"/>
      <c r="P822" s="61"/>
      <c r="Q822" s="61"/>
      <c r="R822" s="61"/>
      <c r="S822" s="61"/>
      <c r="T822" s="61"/>
      <c r="U822" s="61"/>
      <c r="V822" s="61"/>
      <c r="W822" s="61"/>
      <c r="X822" s="61"/>
      <c r="Y822" s="61"/>
      <c r="Z822" s="61"/>
    </row>
    <row r="823" ht="15.75" customHeight="1">
      <c r="A823" s="61"/>
      <c r="B823" s="2"/>
      <c r="C823" s="3"/>
      <c r="D823" s="4"/>
      <c r="E823" s="5"/>
      <c r="F823" s="2"/>
      <c r="G823" s="2"/>
      <c r="H823" s="2"/>
      <c r="I823" s="6"/>
      <c r="J823" s="6"/>
      <c r="K823" s="2"/>
      <c r="L823" s="2"/>
      <c r="M823" s="61"/>
      <c r="N823" s="61"/>
      <c r="O823" s="61"/>
      <c r="P823" s="61"/>
      <c r="Q823" s="61"/>
      <c r="R823" s="61"/>
      <c r="S823" s="61"/>
      <c r="T823" s="61"/>
      <c r="U823" s="61"/>
      <c r="V823" s="61"/>
      <c r="W823" s="61"/>
      <c r="X823" s="61"/>
      <c r="Y823" s="61"/>
      <c r="Z823" s="61"/>
    </row>
    <row r="824" ht="15.75" customHeight="1">
      <c r="A824" s="61"/>
      <c r="B824" s="2"/>
      <c r="C824" s="3"/>
      <c r="D824" s="4"/>
      <c r="E824" s="5"/>
      <c r="F824" s="2"/>
      <c r="G824" s="2"/>
      <c r="H824" s="2"/>
      <c r="I824" s="6"/>
      <c r="J824" s="6"/>
      <c r="K824" s="2"/>
      <c r="L824" s="2"/>
      <c r="M824" s="61"/>
      <c r="N824" s="61"/>
      <c r="O824" s="61"/>
      <c r="P824" s="61"/>
      <c r="Q824" s="61"/>
      <c r="R824" s="61"/>
      <c r="S824" s="61"/>
      <c r="T824" s="61"/>
      <c r="U824" s="61"/>
      <c r="V824" s="61"/>
      <c r="W824" s="61"/>
      <c r="X824" s="61"/>
      <c r="Y824" s="61"/>
      <c r="Z824" s="61"/>
    </row>
    <row r="825" ht="15.75" customHeight="1">
      <c r="A825" s="61"/>
      <c r="B825" s="2"/>
      <c r="C825" s="3"/>
      <c r="D825" s="4"/>
      <c r="E825" s="5"/>
      <c r="F825" s="2"/>
      <c r="G825" s="2"/>
      <c r="H825" s="2"/>
      <c r="I825" s="6"/>
      <c r="J825" s="6"/>
      <c r="K825" s="2"/>
      <c r="L825" s="2"/>
      <c r="M825" s="61"/>
      <c r="N825" s="61"/>
      <c r="O825" s="61"/>
      <c r="P825" s="61"/>
      <c r="Q825" s="61"/>
      <c r="R825" s="61"/>
      <c r="S825" s="61"/>
      <c r="T825" s="61"/>
      <c r="U825" s="61"/>
      <c r="V825" s="61"/>
      <c r="W825" s="61"/>
      <c r="X825" s="61"/>
      <c r="Y825" s="61"/>
      <c r="Z825" s="61"/>
    </row>
    <row r="826" ht="15.75" customHeight="1">
      <c r="A826" s="61"/>
      <c r="B826" s="2"/>
      <c r="C826" s="3"/>
      <c r="D826" s="4"/>
      <c r="E826" s="5"/>
      <c r="F826" s="2"/>
      <c r="G826" s="2"/>
      <c r="H826" s="2"/>
      <c r="I826" s="6"/>
      <c r="J826" s="6"/>
      <c r="K826" s="2"/>
      <c r="L826" s="2"/>
      <c r="M826" s="61"/>
      <c r="N826" s="61"/>
      <c r="O826" s="61"/>
      <c r="P826" s="61"/>
      <c r="Q826" s="61"/>
      <c r="R826" s="61"/>
      <c r="S826" s="61"/>
      <c r="T826" s="61"/>
      <c r="U826" s="61"/>
      <c r="V826" s="61"/>
      <c r="W826" s="61"/>
      <c r="X826" s="61"/>
      <c r="Y826" s="61"/>
      <c r="Z826" s="61"/>
    </row>
    <row r="827" ht="15.75" customHeight="1">
      <c r="A827" s="61"/>
      <c r="B827" s="2"/>
      <c r="C827" s="3"/>
      <c r="D827" s="4"/>
      <c r="E827" s="5"/>
      <c r="F827" s="2"/>
      <c r="G827" s="2"/>
      <c r="H827" s="2"/>
      <c r="I827" s="6"/>
      <c r="J827" s="6"/>
      <c r="K827" s="2"/>
      <c r="L827" s="2"/>
      <c r="M827" s="61"/>
      <c r="N827" s="61"/>
      <c r="O827" s="61"/>
      <c r="P827" s="61"/>
      <c r="Q827" s="61"/>
      <c r="R827" s="61"/>
      <c r="S827" s="61"/>
      <c r="T827" s="61"/>
      <c r="U827" s="61"/>
      <c r="V827" s="61"/>
      <c r="W827" s="61"/>
      <c r="X827" s="61"/>
      <c r="Y827" s="61"/>
      <c r="Z827" s="61"/>
    </row>
    <row r="828" ht="15.75" customHeight="1">
      <c r="A828" s="61"/>
      <c r="B828" s="2"/>
      <c r="C828" s="3"/>
      <c r="D828" s="4"/>
      <c r="E828" s="5"/>
      <c r="F828" s="2"/>
      <c r="G828" s="2"/>
      <c r="H828" s="2"/>
      <c r="I828" s="6"/>
      <c r="J828" s="6"/>
      <c r="K828" s="2"/>
      <c r="L828" s="2"/>
      <c r="M828" s="61"/>
      <c r="N828" s="61"/>
      <c r="O828" s="61"/>
      <c r="P828" s="61"/>
      <c r="Q828" s="61"/>
      <c r="R828" s="61"/>
      <c r="S828" s="61"/>
      <c r="T828" s="61"/>
      <c r="U828" s="61"/>
      <c r="V828" s="61"/>
      <c r="W828" s="61"/>
      <c r="X828" s="61"/>
      <c r="Y828" s="61"/>
      <c r="Z828" s="61"/>
    </row>
    <row r="829" ht="15.75" customHeight="1">
      <c r="A829" s="61"/>
      <c r="B829" s="2"/>
      <c r="C829" s="3"/>
      <c r="D829" s="4"/>
      <c r="E829" s="5"/>
      <c r="F829" s="2"/>
      <c r="G829" s="2"/>
      <c r="H829" s="2"/>
      <c r="I829" s="6"/>
      <c r="J829" s="6"/>
      <c r="K829" s="2"/>
      <c r="L829" s="2"/>
      <c r="M829" s="61"/>
      <c r="N829" s="61"/>
      <c r="O829" s="61"/>
      <c r="P829" s="61"/>
      <c r="Q829" s="61"/>
      <c r="R829" s="61"/>
      <c r="S829" s="61"/>
      <c r="T829" s="61"/>
      <c r="U829" s="61"/>
      <c r="V829" s="61"/>
      <c r="W829" s="61"/>
      <c r="X829" s="61"/>
      <c r="Y829" s="61"/>
      <c r="Z829" s="61"/>
    </row>
    <row r="830" ht="15.75" customHeight="1">
      <c r="A830" s="61"/>
      <c r="B830" s="2"/>
      <c r="C830" s="3"/>
      <c r="D830" s="4"/>
      <c r="E830" s="5"/>
      <c r="F830" s="2"/>
      <c r="G830" s="2"/>
      <c r="H830" s="2"/>
      <c r="I830" s="6"/>
      <c r="J830" s="6"/>
      <c r="K830" s="2"/>
      <c r="L830" s="2"/>
      <c r="M830" s="61"/>
      <c r="N830" s="61"/>
      <c r="O830" s="61"/>
      <c r="P830" s="61"/>
      <c r="Q830" s="61"/>
      <c r="R830" s="61"/>
      <c r="S830" s="61"/>
      <c r="T830" s="61"/>
      <c r="U830" s="61"/>
      <c r="V830" s="61"/>
      <c r="W830" s="61"/>
      <c r="X830" s="61"/>
      <c r="Y830" s="61"/>
      <c r="Z830" s="61"/>
    </row>
    <row r="831" ht="15.75" customHeight="1">
      <c r="A831" s="61"/>
      <c r="B831" s="2"/>
      <c r="C831" s="3"/>
      <c r="D831" s="4"/>
      <c r="E831" s="5"/>
      <c r="F831" s="2"/>
      <c r="G831" s="2"/>
      <c r="H831" s="2"/>
      <c r="I831" s="6"/>
      <c r="J831" s="6"/>
      <c r="K831" s="2"/>
      <c r="L831" s="2"/>
      <c r="M831" s="61"/>
      <c r="N831" s="61"/>
      <c r="O831" s="61"/>
      <c r="P831" s="61"/>
      <c r="Q831" s="61"/>
      <c r="R831" s="61"/>
      <c r="S831" s="61"/>
      <c r="T831" s="61"/>
      <c r="U831" s="61"/>
      <c r="V831" s="61"/>
      <c r="W831" s="61"/>
      <c r="X831" s="61"/>
      <c r="Y831" s="61"/>
      <c r="Z831" s="61"/>
    </row>
    <row r="832" ht="15.75" customHeight="1">
      <c r="A832" s="61"/>
      <c r="B832" s="2"/>
      <c r="C832" s="3"/>
      <c r="D832" s="4"/>
      <c r="E832" s="5"/>
      <c r="F832" s="2"/>
      <c r="G832" s="2"/>
      <c r="H832" s="2"/>
      <c r="I832" s="6"/>
      <c r="J832" s="6"/>
      <c r="K832" s="2"/>
      <c r="L832" s="2"/>
      <c r="M832" s="61"/>
      <c r="N832" s="61"/>
      <c r="O832" s="61"/>
      <c r="P832" s="61"/>
      <c r="Q832" s="61"/>
      <c r="R832" s="61"/>
      <c r="S832" s="61"/>
      <c r="T832" s="61"/>
      <c r="U832" s="61"/>
      <c r="V832" s="61"/>
      <c r="W832" s="61"/>
      <c r="X832" s="61"/>
      <c r="Y832" s="61"/>
      <c r="Z832" s="61"/>
    </row>
    <row r="833" ht="15.75" customHeight="1">
      <c r="A833" s="61"/>
      <c r="B833" s="2"/>
      <c r="C833" s="3"/>
      <c r="D833" s="4"/>
      <c r="E833" s="5"/>
      <c r="F833" s="2"/>
      <c r="G833" s="2"/>
      <c r="H833" s="2"/>
      <c r="I833" s="6"/>
      <c r="J833" s="6"/>
      <c r="K833" s="2"/>
      <c r="L833" s="2"/>
      <c r="M833" s="61"/>
      <c r="N833" s="61"/>
      <c r="O833" s="61"/>
      <c r="P833" s="61"/>
      <c r="Q833" s="61"/>
      <c r="R833" s="61"/>
      <c r="S833" s="61"/>
      <c r="T833" s="61"/>
      <c r="U833" s="61"/>
      <c r="V833" s="61"/>
      <c r="W833" s="61"/>
      <c r="X833" s="61"/>
      <c r="Y833" s="61"/>
      <c r="Z833" s="61"/>
    </row>
    <row r="834" ht="15.75" customHeight="1">
      <c r="A834" s="61"/>
      <c r="B834" s="2"/>
      <c r="C834" s="3"/>
      <c r="D834" s="4"/>
      <c r="E834" s="5"/>
      <c r="F834" s="2"/>
      <c r="G834" s="2"/>
      <c r="H834" s="2"/>
      <c r="I834" s="6"/>
      <c r="J834" s="6"/>
      <c r="K834" s="2"/>
      <c r="L834" s="2"/>
      <c r="M834" s="61"/>
      <c r="N834" s="61"/>
      <c r="O834" s="61"/>
      <c r="P834" s="61"/>
      <c r="Q834" s="61"/>
      <c r="R834" s="61"/>
      <c r="S834" s="61"/>
      <c r="T834" s="61"/>
      <c r="U834" s="61"/>
      <c r="V834" s="61"/>
      <c r="W834" s="61"/>
      <c r="X834" s="61"/>
      <c r="Y834" s="61"/>
      <c r="Z834" s="61"/>
    </row>
    <row r="835" ht="15.75" customHeight="1">
      <c r="A835" s="61"/>
      <c r="B835" s="2"/>
      <c r="C835" s="3"/>
      <c r="D835" s="4"/>
      <c r="E835" s="5"/>
      <c r="F835" s="2"/>
      <c r="G835" s="2"/>
      <c r="H835" s="2"/>
      <c r="I835" s="6"/>
      <c r="J835" s="6"/>
      <c r="K835" s="2"/>
      <c r="L835" s="2"/>
      <c r="M835" s="61"/>
      <c r="N835" s="61"/>
      <c r="O835" s="61"/>
      <c r="P835" s="61"/>
      <c r="Q835" s="61"/>
      <c r="R835" s="61"/>
      <c r="S835" s="61"/>
      <c r="T835" s="61"/>
      <c r="U835" s="61"/>
      <c r="V835" s="61"/>
      <c r="W835" s="61"/>
      <c r="X835" s="61"/>
      <c r="Y835" s="61"/>
      <c r="Z835" s="61"/>
    </row>
    <row r="836" ht="15.75" customHeight="1">
      <c r="A836" s="61"/>
      <c r="B836" s="2"/>
      <c r="C836" s="3"/>
      <c r="D836" s="4"/>
      <c r="E836" s="5"/>
      <c r="F836" s="2"/>
      <c r="G836" s="2"/>
      <c r="H836" s="2"/>
      <c r="I836" s="6"/>
      <c r="J836" s="6"/>
      <c r="K836" s="2"/>
      <c r="L836" s="2"/>
      <c r="M836" s="61"/>
      <c r="N836" s="61"/>
      <c r="O836" s="61"/>
      <c r="P836" s="61"/>
      <c r="Q836" s="61"/>
      <c r="R836" s="61"/>
      <c r="S836" s="61"/>
      <c r="T836" s="61"/>
      <c r="U836" s="61"/>
      <c r="V836" s="61"/>
      <c r="W836" s="61"/>
      <c r="X836" s="61"/>
      <c r="Y836" s="61"/>
      <c r="Z836" s="61"/>
    </row>
    <row r="837" ht="15.75" customHeight="1">
      <c r="A837" s="61"/>
      <c r="B837" s="2"/>
      <c r="C837" s="3"/>
      <c r="D837" s="4"/>
      <c r="E837" s="5"/>
      <c r="F837" s="2"/>
      <c r="G837" s="2"/>
      <c r="H837" s="2"/>
      <c r="I837" s="6"/>
      <c r="J837" s="6"/>
      <c r="K837" s="2"/>
      <c r="L837" s="2"/>
      <c r="M837" s="61"/>
      <c r="N837" s="61"/>
      <c r="O837" s="61"/>
      <c r="P837" s="61"/>
      <c r="Q837" s="61"/>
      <c r="R837" s="61"/>
      <c r="S837" s="61"/>
      <c r="T837" s="61"/>
      <c r="U837" s="61"/>
      <c r="V837" s="61"/>
      <c r="W837" s="61"/>
      <c r="X837" s="61"/>
      <c r="Y837" s="61"/>
      <c r="Z837" s="61"/>
    </row>
    <row r="838" ht="15.75" customHeight="1">
      <c r="A838" s="61"/>
      <c r="B838" s="2"/>
      <c r="C838" s="3"/>
      <c r="D838" s="4"/>
      <c r="E838" s="5"/>
      <c r="F838" s="2"/>
      <c r="G838" s="2"/>
      <c r="H838" s="2"/>
      <c r="I838" s="6"/>
      <c r="J838" s="6"/>
      <c r="K838" s="2"/>
      <c r="L838" s="2"/>
      <c r="M838" s="61"/>
      <c r="N838" s="61"/>
      <c r="O838" s="61"/>
      <c r="P838" s="61"/>
      <c r="Q838" s="61"/>
      <c r="R838" s="61"/>
      <c r="S838" s="61"/>
      <c r="T838" s="61"/>
      <c r="U838" s="61"/>
      <c r="V838" s="61"/>
      <c r="W838" s="61"/>
      <c r="X838" s="61"/>
      <c r="Y838" s="61"/>
      <c r="Z838" s="61"/>
    </row>
    <row r="839" ht="15.75" customHeight="1">
      <c r="A839" s="61"/>
      <c r="B839" s="2"/>
      <c r="C839" s="3"/>
      <c r="D839" s="4"/>
      <c r="E839" s="5"/>
      <c r="F839" s="2"/>
      <c r="G839" s="2"/>
      <c r="H839" s="2"/>
      <c r="I839" s="6"/>
      <c r="J839" s="6"/>
      <c r="K839" s="2"/>
      <c r="L839" s="2"/>
      <c r="M839" s="61"/>
      <c r="N839" s="61"/>
      <c r="O839" s="61"/>
      <c r="P839" s="61"/>
      <c r="Q839" s="61"/>
      <c r="R839" s="61"/>
      <c r="S839" s="61"/>
      <c r="T839" s="61"/>
      <c r="U839" s="61"/>
      <c r="V839" s="61"/>
      <c r="W839" s="61"/>
      <c r="X839" s="61"/>
      <c r="Y839" s="61"/>
      <c r="Z839" s="61"/>
    </row>
    <row r="840" ht="15.75" customHeight="1">
      <c r="A840" s="61"/>
      <c r="B840" s="2"/>
      <c r="C840" s="3"/>
      <c r="D840" s="4"/>
      <c r="E840" s="5"/>
      <c r="F840" s="2"/>
      <c r="G840" s="2"/>
      <c r="H840" s="2"/>
      <c r="I840" s="6"/>
      <c r="J840" s="6"/>
      <c r="K840" s="2"/>
      <c r="L840" s="2"/>
      <c r="M840" s="61"/>
      <c r="N840" s="61"/>
      <c r="O840" s="61"/>
      <c r="P840" s="61"/>
      <c r="Q840" s="61"/>
      <c r="R840" s="61"/>
      <c r="S840" s="61"/>
      <c r="T840" s="61"/>
      <c r="U840" s="61"/>
      <c r="V840" s="61"/>
      <c r="W840" s="61"/>
      <c r="X840" s="61"/>
      <c r="Y840" s="61"/>
      <c r="Z840" s="61"/>
    </row>
    <row r="841" ht="15.75" customHeight="1">
      <c r="A841" s="61"/>
      <c r="B841" s="2"/>
      <c r="C841" s="3"/>
      <c r="D841" s="4"/>
      <c r="E841" s="5"/>
      <c r="F841" s="2"/>
      <c r="G841" s="2"/>
      <c r="H841" s="2"/>
      <c r="I841" s="6"/>
      <c r="J841" s="6"/>
      <c r="K841" s="2"/>
      <c r="L841" s="2"/>
      <c r="M841" s="61"/>
      <c r="N841" s="61"/>
      <c r="O841" s="61"/>
      <c r="P841" s="61"/>
      <c r="Q841" s="61"/>
      <c r="R841" s="61"/>
      <c r="S841" s="61"/>
      <c r="T841" s="61"/>
      <c r="U841" s="61"/>
      <c r="V841" s="61"/>
      <c r="W841" s="61"/>
      <c r="X841" s="61"/>
      <c r="Y841" s="61"/>
      <c r="Z841" s="61"/>
    </row>
    <row r="842" ht="15.75" customHeight="1">
      <c r="A842" s="61"/>
      <c r="B842" s="2"/>
      <c r="C842" s="3"/>
      <c r="D842" s="4"/>
      <c r="E842" s="5"/>
      <c r="F842" s="2"/>
      <c r="G842" s="2"/>
      <c r="H842" s="2"/>
      <c r="I842" s="6"/>
      <c r="J842" s="6"/>
      <c r="K842" s="2"/>
      <c r="L842" s="2"/>
      <c r="M842" s="61"/>
      <c r="N842" s="61"/>
      <c r="O842" s="61"/>
      <c r="P842" s="61"/>
      <c r="Q842" s="61"/>
      <c r="R842" s="61"/>
      <c r="S842" s="61"/>
      <c r="T842" s="61"/>
      <c r="U842" s="61"/>
      <c r="V842" s="61"/>
      <c r="W842" s="61"/>
      <c r="X842" s="61"/>
      <c r="Y842" s="61"/>
      <c r="Z842" s="61"/>
    </row>
    <row r="843" ht="15.75" customHeight="1">
      <c r="A843" s="61"/>
      <c r="B843" s="2"/>
      <c r="C843" s="3"/>
      <c r="D843" s="4"/>
      <c r="E843" s="5"/>
      <c r="F843" s="2"/>
      <c r="G843" s="2"/>
      <c r="H843" s="2"/>
      <c r="I843" s="6"/>
      <c r="J843" s="6"/>
      <c r="K843" s="2"/>
      <c r="L843" s="2"/>
      <c r="M843" s="61"/>
      <c r="N843" s="61"/>
      <c r="O843" s="61"/>
      <c r="P843" s="61"/>
      <c r="Q843" s="61"/>
      <c r="R843" s="61"/>
      <c r="S843" s="61"/>
      <c r="T843" s="61"/>
      <c r="U843" s="61"/>
      <c r="V843" s="61"/>
      <c r="W843" s="61"/>
      <c r="X843" s="61"/>
      <c r="Y843" s="61"/>
      <c r="Z843" s="61"/>
    </row>
    <row r="844" ht="15.75" customHeight="1">
      <c r="A844" s="61"/>
      <c r="B844" s="2"/>
      <c r="C844" s="3"/>
      <c r="D844" s="4"/>
      <c r="E844" s="5"/>
      <c r="F844" s="2"/>
      <c r="G844" s="2"/>
      <c r="H844" s="2"/>
      <c r="I844" s="6"/>
      <c r="J844" s="6"/>
      <c r="K844" s="2"/>
      <c r="L844" s="2"/>
      <c r="M844" s="61"/>
      <c r="N844" s="61"/>
      <c r="O844" s="61"/>
      <c r="P844" s="61"/>
      <c r="Q844" s="61"/>
      <c r="R844" s="61"/>
      <c r="S844" s="61"/>
      <c r="T844" s="61"/>
      <c r="U844" s="61"/>
      <c r="V844" s="61"/>
      <c r="W844" s="61"/>
      <c r="X844" s="61"/>
      <c r="Y844" s="61"/>
      <c r="Z844" s="61"/>
    </row>
    <row r="845" ht="15.75" customHeight="1">
      <c r="A845" s="61"/>
      <c r="B845" s="2"/>
      <c r="C845" s="3"/>
      <c r="D845" s="4"/>
      <c r="E845" s="5"/>
      <c r="F845" s="2"/>
      <c r="G845" s="2"/>
      <c r="H845" s="2"/>
      <c r="I845" s="6"/>
      <c r="J845" s="6"/>
      <c r="K845" s="2"/>
      <c r="L845" s="2"/>
      <c r="M845" s="61"/>
      <c r="N845" s="61"/>
      <c r="O845" s="61"/>
      <c r="P845" s="61"/>
      <c r="Q845" s="61"/>
      <c r="R845" s="61"/>
      <c r="S845" s="61"/>
      <c r="T845" s="61"/>
      <c r="U845" s="61"/>
      <c r="V845" s="61"/>
      <c r="W845" s="61"/>
      <c r="X845" s="61"/>
      <c r="Y845" s="61"/>
      <c r="Z845" s="61"/>
    </row>
    <row r="846" ht="15.75" customHeight="1">
      <c r="A846" s="61"/>
      <c r="B846" s="2"/>
      <c r="C846" s="3"/>
      <c r="D846" s="4"/>
      <c r="E846" s="5"/>
      <c r="F846" s="2"/>
      <c r="G846" s="2"/>
      <c r="H846" s="2"/>
      <c r="I846" s="6"/>
      <c r="J846" s="6"/>
      <c r="K846" s="2"/>
      <c r="L846" s="2"/>
      <c r="M846" s="61"/>
      <c r="N846" s="61"/>
      <c r="O846" s="61"/>
      <c r="P846" s="61"/>
      <c r="Q846" s="61"/>
      <c r="R846" s="61"/>
      <c r="S846" s="61"/>
      <c r="T846" s="61"/>
      <c r="U846" s="61"/>
      <c r="V846" s="61"/>
      <c r="W846" s="61"/>
      <c r="X846" s="61"/>
      <c r="Y846" s="61"/>
      <c r="Z846" s="61"/>
    </row>
    <row r="847" ht="15.75" customHeight="1">
      <c r="A847" s="61"/>
      <c r="B847" s="2"/>
      <c r="C847" s="3"/>
      <c r="D847" s="4"/>
      <c r="E847" s="5"/>
      <c r="F847" s="2"/>
      <c r="G847" s="2"/>
      <c r="H847" s="2"/>
      <c r="I847" s="6"/>
      <c r="J847" s="6"/>
      <c r="K847" s="2"/>
      <c r="L847" s="2"/>
      <c r="M847" s="61"/>
      <c r="N847" s="61"/>
      <c r="O847" s="61"/>
      <c r="P847" s="61"/>
      <c r="Q847" s="61"/>
      <c r="R847" s="61"/>
      <c r="S847" s="61"/>
      <c r="T847" s="61"/>
      <c r="U847" s="61"/>
      <c r="V847" s="61"/>
      <c r="W847" s="61"/>
      <c r="X847" s="61"/>
      <c r="Y847" s="61"/>
      <c r="Z847" s="61"/>
    </row>
    <row r="848" ht="15.75" customHeight="1">
      <c r="A848" s="61"/>
      <c r="B848" s="2"/>
      <c r="C848" s="3"/>
      <c r="D848" s="4"/>
      <c r="E848" s="5"/>
      <c r="F848" s="2"/>
      <c r="G848" s="2"/>
      <c r="H848" s="2"/>
      <c r="I848" s="6"/>
      <c r="J848" s="6"/>
      <c r="K848" s="2"/>
      <c r="L848" s="2"/>
      <c r="M848" s="61"/>
      <c r="N848" s="61"/>
      <c r="O848" s="61"/>
      <c r="P848" s="61"/>
      <c r="Q848" s="61"/>
      <c r="R848" s="61"/>
      <c r="S848" s="61"/>
      <c r="T848" s="61"/>
      <c r="U848" s="61"/>
      <c r="V848" s="61"/>
      <c r="W848" s="61"/>
      <c r="X848" s="61"/>
      <c r="Y848" s="61"/>
      <c r="Z848" s="61"/>
    </row>
    <row r="849" ht="15.75" customHeight="1">
      <c r="A849" s="61"/>
      <c r="B849" s="2"/>
      <c r="C849" s="3"/>
      <c r="D849" s="4"/>
      <c r="E849" s="5"/>
      <c r="F849" s="2"/>
      <c r="G849" s="2"/>
      <c r="H849" s="2"/>
      <c r="I849" s="6"/>
      <c r="J849" s="6"/>
      <c r="K849" s="2"/>
      <c r="L849" s="2"/>
      <c r="M849" s="61"/>
      <c r="N849" s="61"/>
      <c r="O849" s="61"/>
      <c r="P849" s="61"/>
      <c r="Q849" s="61"/>
      <c r="R849" s="61"/>
      <c r="S849" s="61"/>
      <c r="T849" s="61"/>
      <c r="U849" s="61"/>
      <c r="V849" s="61"/>
      <c r="W849" s="61"/>
      <c r="X849" s="61"/>
      <c r="Y849" s="61"/>
      <c r="Z849" s="61"/>
    </row>
    <row r="850" ht="15.75" customHeight="1">
      <c r="A850" s="61"/>
      <c r="B850" s="2"/>
      <c r="C850" s="3"/>
      <c r="D850" s="4"/>
      <c r="E850" s="5"/>
      <c r="F850" s="2"/>
      <c r="G850" s="2"/>
      <c r="H850" s="2"/>
      <c r="I850" s="6"/>
      <c r="J850" s="6"/>
      <c r="K850" s="2"/>
      <c r="L850" s="2"/>
      <c r="M850" s="61"/>
      <c r="N850" s="61"/>
      <c r="O850" s="61"/>
      <c r="P850" s="61"/>
      <c r="Q850" s="61"/>
      <c r="R850" s="61"/>
      <c r="S850" s="61"/>
      <c r="T850" s="61"/>
      <c r="U850" s="61"/>
      <c r="V850" s="61"/>
      <c r="W850" s="61"/>
      <c r="X850" s="61"/>
      <c r="Y850" s="61"/>
      <c r="Z850" s="61"/>
    </row>
    <row r="851" ht="15.75" customHeight="1">
      <c r="A851" s="61"/>
      <c r="B851" s="2"/>
      <c r="C851" s="3"/>
      <c r="D851" s="4"/>
      <c r="E851" s="5"/>
      <c r="F851" s="2"/>
      <c r="G851" s="2"/>
      <c r="H851" s="2"/>
      <c r="I851" s="6"/>
      <c r="J851" s="6"/>
      <c r="K851" s="2"/>
      <c r="L851" s="2"/>
      <c r="M851" s="61"/>
      <c r="N851" s="61"/>
      <c r="O851" s="61"/>
      <c r="P851" s="61"/>
      <c r="Q851" s="61"/>
      <c r="R851" s="61"/>
      <c r="S851" s="61"/>
      <c r="T851" s="61"/>
      <c r="U851" s="61"/>
      <c r="V851" s="61"/>
      <c r="W851" s="61"/>
      <c r="X851" s="61"/>
      <c r="Y851" s="61"/>
      <c r="Z851" s="61"/>
    </row>
    <row r="852" ht="15.75" customHeight="1">
      <c r="A852" s="61"/>
      <c r="B852" s="2"/>
      <c r="C852" s="3"/>
      <c r="D852" s="4"/>
      <c r="E852" s="5"/>
      <c r="F852" s="2"/>
      <c r="G852" s="2"/>
      <c r="H852" s="2"/>
      <c r="I852" s="6"/>
      <c r="J852" s="6"/>
      <c r="K852" s="2"/>
      <c r="L852" s="2"/>
      <c r="M852" s="61"/>
      <c r="N852" s="61"/>
      <c r="O852" s="61"/>
      <c r="P852" s="61"/>
      <c r="Q852" s="61"/>
      <c r="R852" s="61"/>
      <c r="S852" s="61"/>
      <c r="T852" s="61"/>
      <c r="U852" s="61"/>
      <c r="V852" s="61"/>
      <c r="W852" s="61"/>
      <c r="X852" s="61"/>
      <c r="Y852" s="61"/>
      <c r="Z852" s="61"/>
    </row>
    <row r="853" ht="15.75" customHeight="1">
      <c r="A853" s="61"/>
      <c r="B853" s="2"/>
      <c r="C853" s="3"/>
      <c r="D853" s="4"/>
      <c r="E853" s="5"/>
      <c r="F853" s="2"/>
      <c r="G853" s="2"/>
      <c r="H853" s="2"/>
      <c r="I853" s="6"/>
      <c r="J853" s="6"/>
      <c r="K853" s="2"/>
      <c r="L853" s="2"/>
      <c r="M853" s="61"/>
      <c r="N853" s="61"/>
      <c r="O853" s="61"/>
      <c r="P853" s="61"/>
      <c r="Q853" s="61"/>
      <c r="R853" s="61"/>
      <c r="S853" s="61"/>
      <c r="T853" s="61"/>
      <c r="U853" s="61"/>
      <c r="V853" s="61"/>
      <c r="W853" s="61"/>
      <c r="X853" s="61"/>
      <c r="Y853" s="61"/>
      <c r="Z853" s="61"/>
    </row>
    <row r="854" ht="15.75" customHeight="1">
      <c r="A854" s="61"/>
      <c r="B854" s="2"/>
      <c r="C854" s="3"/>
      <c r="D854" s="4"/>
      <c r="E854" s="5"/>
      <c r="F854" s="2"/>
      <c r="G854" s="2"/>
      <c r="H854" s="2"/>
      <c r="I854" s="6"/>
      <c r="J854" s="6"/>
      <c r="K854" s="2"/>
      <c r="L854" s="2"/>
      <c r="M854" s="61"/>
      <c r="N854" s="61"/>
      <c r="O854" s="61"/>
      <c r="P854" s="61"/>
      <c r="Q854" s="61"/>
      <c r="R854" s="61"/>
      <c r="S854" s="61"/>
      <c r="T854" s="61"/>
      <c r="U854" s="61"/>
      <c r="V854" s="61"/>
      <c r="W854" s="61"/>
      <c r="X854" s="61"/>
      <c r="Y854" s="61"/>
      <c r="Z854" s="61"/>
    </row>
    <row r="855" ht="15.75" customHeight="1">
      <c r="A855" s="61"/>
      <c r="B855" s="2"/>
      <c r="C855" s="3"/>
      <c r="D855" s="4"/>
      <c r="E855" s="5"/>
      <c r="F855" s="2"/>
      <c r="G855" s="2"/>
      <c r="H855" s="2"/>
      <c r="I855" s="6"/>
      <c r="J855" s="6"/>
      <c r="K855" s="2"/>
      <c r="L855" s="2"/>
      <c r="M855" s="61"/>
      <c r="N855" s="61"/>
      <c r="O855" s="61"/>
      <c r="P855" s="61"/>
      <c r="Q855" s="61"/>
      <c r="R855" s="61"/>
      <c r="S855" s="61"/>
      <c r="T855" s="61"/>
      <c r="U855" s="61"/>
      <c r="V855" s="61"/>
      <c r="W855" s="61"/>
      <c r="X855" s="61"/>
      <c r="Y855" s="61"/>
      <c r="Z855" s="61"/>
    </row>
    <row r="856" ht="15.75" customHeight="1">
      <c r="A856" s="61"/>
      <c r="B856" s="2"/>
      <c r="C856" s="3"/>
      <c r="D856" s="4"/>
      <c r="E856" s="5"/>
      <c r="F856" s="2"/>
      <c r="G856" s="2"/>
      <c r="H856" s="2"/>
      <c r="I856" s="6"/>
      <c r="J856" s="6"/>
      <c r="K856" s="2"/>
      <c r="L856" s="2"/>
      <c r="M856" s="61"/>
      <c r="N856" s="61"/>
      <c r="O856" s="61"/>
      <c r="P856" s="61"/>
      <c r="Q856" s="61"/>
      <c r="R856" s="61"/>
      <c r="S856" s="61"/>
      <c r="T856" s="61"/>
      <c r="U856" s="61"/>
      <c r="V856" s="61"/>
      <c r="W856" s="61"/>
      <c r="X856" s="61"/>
      <c r="Y856" s="61"/>
      <c r="Z856" s="61"/>
    </row>
    <row r="857" ht="15.75" customHeight="1">
      <c r="A857" s="61"/>
      <c r="B857" s="2"/>
      <c r="C857" s="3"/>
      <c r="D857" s="4"/>
      <c r="E857" s="5"/>
      <c r="F857" s="2"/>
      <c r="G857" s="2"/>
      <c r="H857" s="2"/>
      <c r="I857" s="6"/>
      <c r="J857" s="6"/>
      <c r="K857" s="2"/>
      <c r="L857" s="2"/>
      <c r="M857" s="61"/>
      <c r="N857" s="61"/>
      <c r="O857" s="61"/>
      <c r="P857" s="61"/>
      <c r="Q857" s="61"/>
      <c r="R857" s="61"/>
      <c r="S857" s="61"/>
      <c r="T857" s="61"/>
      <c r="U857" s="61"/>
      <c r="V857" s="61"/>
      <c r="W857" s="61"/>
      <c r="X857" s="61"/>
      <c r="Y857" s="61"/>
      <c r="Z857" s="61"/>
    </row>
    <row r="858" ht="15.75" customHeight="1">
      <c r="A858" s="61"/>
      <c r="B858" s="2"/>
      <c r="C858" s="3"/>
      <c r="D858" s="4"/>
      <c r="E858" s="5"/>
      <c r="F858" s="2"/>
      <c r="G858" s="2"/>
      <c r="H858" s="2"/>
      <c r="I858" s="6"/>
      <c r="J858" s="6"/>
      <c r="K858" s="2"/>
      <c r="L858" s="2"/>
      <c r="M858" s="61"/>
      <c r="N858" s="61"/>
      <c r="O858" s="61"/>
      <c r="P858" s="61"/>
      <c r="Q858" s="61"/>
      <c r="R858" s="61"/>
      <c r="S858" s="61"/>
      <c r="T858" s="61"/>
      <c r="U858" s="61"/>
      <c r="V858" s="61"/>
      <c r="W858" s="61"/>
      <c r="X858" s="61"/>
      <c r="Y858" s="61"/>
      <c r="Z858" s="61"/>
    </row>
    <row r="859" ht="15.75" customHeight="1">
      <c r="A859" s="61"/>
      <c r="B859" s="2"/>
      <c r="C859" s="3"/>
      <c r="D859" s="4"/>
      <c r="E859" s="5"/>
      <c r="F859" s="2"/>
      <c r="G859" s="2"/>
      <c r="H859" s="2"/>
      <c r="I859" s="6"/>
      <c r="J859" s="6"/>
      <c r="K859" s="2"/>
      <c r="L859" s="2"/>
      <c r="M859" s="61"/>
      <c r="N859" s="61"/>
      <c r="O859" s="61"/>
      <c r="P859" s="61"/>
      <c r="Q859" s="61"/>
      <c r="R859" s="61"/>
      <c r="S859" s="61"/>
      <c r="T859" s="61"/>
      <c r="U859" s="61"/>
      <c r="V859" s="61"/>
      <c r="W859" s="61"/>
      <c r="X859" s="61"/>
      <c r="Y859" s="61"/>
      <c r="Z859" s="61"/>
    </row>
    <row r="860" ht="15.75" customHeight="1">
      <c r="A860" s="61"/>
      <c r="B860" s="2"/>
      <c r="C860" s="3"/>
      <c r="D860" s="4"/>
      <c r="E860" s="5"/>
      <c r="F860" s="2"/>
      <c r="G860" s="2"/>
      <c r="H860" s="2"/>
      <c r="I860" s="6"/>
      <c r="J860" s="6"/>
      <c r="K860" s="2"/>
      <c r="L860" s="2"/>
      <c r="M860" s="61"/>
      <c r="N860" s="61"/>
      <c r="O860" s="61"/>
      <c r="P860" s="61"/>
      <c r="Q860" s="61"/>
      <c r="R860" s="61"/>
      <c r="S860" s="61"/>
      <c r="T860" s="61"/>
      <c r="U860" s="61"/>
      <c r="V860" s="61"/>
      <c r="W860" s="61"/>
      <c r="X860" s="61"/>
      <c r="Y860" s="61"/>
      <c r="Z860" s="61"/>
    </row>
    <row r="861" ht="15.75" customHeight="1">
      <c r="A861" s="61"/>
      <c r="B861" s="2"/>
      <c r="C861" s="3"/>
      <c r="D861" s="4"/>
      <c r="E861" s="5"/>
      <c r="F861" s="2"/>
      <c r="G861" s="2"/>
      <c r="H861" s="2"/>
      <c r="I861" s="6"/>
      <c r="J861" s="6"/>
      <c r="K861" s="2"/>
      <c r="L861" s="2"/>
      <c r="M861" s="61"/>
      <c r="N861" s="61"/>
      <c r="O861" s="61"/>
      <c r="P861" s="61"/>
      <c r="Q861" s="61"/>
      <c r="R861" s="61"/>
      <c r="S861" s="61"/>
      <c r="T861" s="61"/>
      <c r="U861" s="61"/>
      <c r="V861" s="61"/>
      <c r="W861" s="61"/>
      <c r="X861" s="61"/>
      <c r="Y861" s="61"/>
      <c r="Z861" s="61"/>
    </row>
    <row r="862" ht="15.75" customHeight="1">
      <c r="A862" s="61"/>
      <c r="B862" s="2"/>
      <c r="C862" s="3"/>
      <c r="D862" s="4"/>
      <c r="E862" s="5"/>
      <c r="F862" s="2"/>
      <c r="G862" s="2"/>
      <c r="H862" s="2"/>
      <c r="I862" s="6"/>
      <c r="J862" s="6"/>
      <c r="K862" s="2"/>
      <c r="L862" s="2"/>
      <c r="M862" s="61"/>
      <c r="N862" s="61"/>
      <c r="O862" s="61"/>
      <c r="P862" s="61"/>
      <c r="Q862" s="61"/>
      <c r="R862" s="61"/>
      <c r="S862" s="61"/>
      <c r="T862" s="61"/>
      <c r="U862" s="61"/>
      <c r="V862" s="61"/>
      <c r="W862" s="61"/>
      <c r="X862" s="61"/>
      <c r="Y862" s="61"/>
      <c r="Z862" s="61"/>
    </row>
    <row r="863" ht="15.75" customHeight="1">
      <c r="A863" s="61"/>
      <c r="B863" s="2"/>
      <c r="C863" s="3"/>
      <c r="D863" s="4"/>
      <c r="E863" s="5"/>
      <c r="F863" s="2"/>
      <c r="G863" s="2"/>
      <c r="H863" s="2"/>
      <c r="I863" s="6"/>
      <c r="J863" s="6"/>
      <c r="K863" s="2"/>
      <c r="L863" s="2"/>
      <c r="M863" s="61"/>
      <c r="N863" s="61"/>
      <c r="O863" s="61"/>
      <c r="P863" s="61"/>
      <c r="Q863" s="61"/>
      <c r="R863" s="61"/>
      <c r="S863" s="61"/>
      <c r="T863" s="61"/>
      <c r="U863" s="61"/>
      <c r="V863" s="61"/>
      <c r="W863" s="61"/>
      <c r="X863" s="61"/>
      <c r="Y863" s="61"/>
      <c r="Z863" s="61"/>
    </row>
    <row r="864" ht="15.75" customHeight="1">
      <c r="A864" s="61"/>
      <c r="B864" s="2"/>
      <c r="C864" s="3"/>
      <c r="D864" s="4"/>
      <c r="E864" s="5"/>
      <c r="F864" s="2"/>
      <c r="G864" s="2"/>
      <c r="H864" s="2"/>
      <c r="I864" s="6"/>
      <c r="J864" s="6"/>
      <c r="K864" s="2"/>
      <c r="L864" s="2"/>
      <c r="M864" s="61"/>
      <c r="N864" s="61"/>
      <c r="O864" s="61"/>
      <c r="P864" s="61"/>
      <c r="Q864" s="61"/>
      <c r="R864" s="61"/>
      <c r="S864" s="61"/>
      <c r="T864" s="61"/>
      <c r="U864" s="61"/>
      <c r="V864" s="61"/>
      <c r="W864" s="61"/>
      <c r="X864" s="61"/>
      <c r="Y864" s="61"/>
      <c r="Z864" s="61"/>
    </row>
    <row r="865" ht="15.75" customHeight="1">
      <c r="A865" s="61"/>
      <c r="B865" s="2"/>
      <c r="C865" s="3"/>
      <c r="D865" s="4"/>
      <c r="E865" s="5"/>
      <c r="F865" s="2"/>
      <c r="G865" s="2"/>
      <c r="H865" s="2"/>
      <c r="I865" s="6"/>
      <c r="J865" s="6"/>
      <c r="K865" s="2"/>
      <c r="L865" s="2"/>
      <c r="M865" s="61"/>
      <c r="N865" s="61"/>
      <c r="O865" s="61"/>
      <c r="P865" s="61"/>
      <c r="Q865" s="61"/>
      <c r="R865" s="61"/>
      <c r="S865" s="61"/>
      <c r="T865" s="61"/>
      <c r="U865" s="61"/>
      <c r="V865" s="61"/>
      <c r="W865" s="61"/>
      <c r="X865" s="61"/>
      <c r="Y865" s="61"/>
      <c r="Z865" s="61"/>
    </row>
    <row r="866" ht="15.75" customHeight="1">
      <c r="A866" s="61"/>
      <c r="B866" s="2"/>
      <c r="C866" s="3"/>
      <c r="D866" s="4"/>
      <c r="E866" s="5"/>
      <c r="F866" s="2"/>
      <c r="G866" s="2"/>
      <c r="H866" s="2"/>
      <c r="I866" s="6"/>
      <c r="J866" s="6"/>
      <c r="K866" s="2"/>
      <c r="L866" s="2"/>
      <c r="M866" s="61"/>
      <c r="N866" s="61"/>
      <c r="O866" s="61"/>
      <c r="P866" s="61"/>
      <c r="Q866" s="61"/>
      <c r="R866" s="61"/>
      <c r="S866" s="61"/>
      <c r="T866" s="61"/>
      <c r="U866" s="61"/>
      <c r="V866" s="61"/>
      <c r="W866" s="61"/>
      <c r="X866" s="61"/>
      <c r="Y866" s="61"/>
      <c r="Z866" s="61"/>
    </row>
    <row r="867" ht="15.75" customHeight="1">
      <c r="A867" s="61"/>
      <c r="B867" s="2"/>
      <c r="C867" s="3"/>
      <c r="D867" s="4"/>
      <c r="E867" s="5"/>
      <c r="F867" s="2"/>
      <c r="G867" s="2"/>
      <c r="H867" s="2"/>
      <c r="I867" s="6"/>
      <c r="J867" s="6"/>
      <c r="K867" s="2"/>
      <c r="L867" s="2"/>
      <c r="M867" s="61"/>
      <c r="N867" s="61"/>
      <c r="O867" s="61"/>
      <c r="P867" s="61"/>
      <c r="Q867" s="61"/>
      <c r="R867" s="61"/>
      <c r="S867" s="61"/>
      <c r="T867" s="61"/>
      <c r="U867" s="61"/>
      <c r="V867" s="61"/>
      <c r="W867" s="61"/>
      <c r="X867" s="61"/>
      <c r="Y867" s="61"/>
      <c r="Z867" s="61"/>
    </row>
    <row r="868" ht="15.75" customHeight="1">
      <c r="A868" s="61"/>
      <c r="B868" s="2"/>
      <c r="C868" s="3"/>
      <c r="D868" s="4"/>
      <c r="E868" s="5"/>
      <c r="F868" s="2"/>
      <c r="G868" s="2"/>
      <c r="H868" s="2"/>
      <c r="I868" s="6"/>
      <c r="J868" s="6"/>
      <c r="K868" s="2"/>
      <c r="L868" s="2"/>
      <c r="M868" s="61"/>
      <c r="N868" s="61"/>
      <c r="O868" s="61"/>
      <c r="P868" s="61"/>
      <c r="Q868" s="61"/>
      <c r="R868" s="61"/>
      <c r="S868" s="61"/>
      <c r="T868" s="61"/>
      <c r="U868" s="61"/>
      <c r="V868" s="61"/>
      <c r="W868" s="61"/>
      <c r="X868" s="61"/>
      <c r="Y868" s="61"/>
      <c r="Z868" s="61"/>
    </row>
    <row r="869" ht="15.75" customHeight="1">
      <c r="A869" s="61"/>
      <c r="B869" s="2"/>
      <c r="C869" s="3"/>
      <c r="D869" s="4"/>
      <c r="E869" s="5"/>
      <c r="F869" s="2"/>
      <c r="G869" s="2"/>
      <c r="H869" s="2"/>
      <c r="I869" s="6"/>
      <c r="J869" s="6"/>
      <c r="K869" s="2"/>
      <c r="L869" s="2"/>
      <c r="M869" s="61"/>
      <c r="N869" s="61"/>
      <c r="O869" s="61"/>
      <c r="P869" s="61"/>
      <c r="Q869" s="61"/>
      <c r="R869" s="61"/>
      <c r="S869" s="61"/>
      <c r="T869" s="61"/>
      <c r="U869" s="61"/>
      <c r="V869" s="61"/>
      <c r="W869" s="61"/>
      <c r="X869" s="61"/>
      <c r="Y869" s="61"/>
      <c r="Z869" s="61"/>
    </row>
    <row r="870" ht="15.75" customHeight="1">
      <c r="A870" s="61"/>
      <c r="B870" s="2"/>
      <c r="C870" s="3"/>
      <c r="D870" s="4"/>
      <c r="E870" s="5"/>
      <c r="F870" s="2"/>
      <c r="G870" s="2"/>
      <c r="H870" s="2"/>
      <c r="I870" s="6"/>
      <c r="J870" s="6"/>
      <c r="K870" s="2"/>
      <c r="L870" s="2"/>
      <c r="M870" s="61"/>
      <c r="N870" s="61"/>
      <c r="O870" s="61"/>
      <c r="P870" s="61"/>
      <c r="Q870" s="61"/>
      <c r="R870" s="61"/>
      <c r="S870" s="61"/>
      <c r="T870" s="61"/>
      <c r="U870" s="61"/>
      <c r="V870" s="61"/>
      <c r="W870" s="61"/>
      <c r="X870" s="61"/>
      <c r="Y870" s="61"/>
      <c r="Z870" s="61"/>
    </row>
    <row r="871" ht="15.75" customHeight="1">
      <c r="A871" s="61"/>
      <c r="B871" s="2"/>
      <c r="C871" s="3"/>
      <c r="D871" s="4"/>
      <c r="E871" s="5"/>
      <c r="F871" s="2"/>
      <c r="G871" s="2"/>
      <c r="H871" s="2"/>
      <c r="I871" s="6"/>
      <c r="J871" s="6"/>
      <c r="K871" s="2"/>
      <c r="L871" s="2"/>
      <c r="M871" s="61"/>
      <c r="N871" s="61"/>
      <c r="O871" s="61"/>
      <c r="P871" s="61"/>
      <c r="Q871" s="61"/>
      <c r="R871" s="61"/>
      <c r="S871" s="61"/>
      <c r="T871" s="61"/>
      <c r="U871" s="61"/>
      <c r="V871" s="61"/>
      <c r="W871" s="61"/>
      <c r="X871" s="61"/>
      <c r="Y871" s="61"/>
      <c r="Z871" s="61"/>
    </row>
    <row r="872" ht="15.75" customHeight="1">
      <c r="A872" s="61"/>
      <c r="B872" s="2"/>
      <c r="C872" s="3"/>
      <c r="D872" s="4"/>
      <c r="E872" s="5"/>
      <c r="F872" s="2"/>
      <c r="G872" s="2"/>
      <c r="H872" s="2"/>
      <c r="I872" s="6"/>
      <c r="J872" s="6"/>
      <c r="K872" s="2"/>
      <c r="L872" s="2"/>
      <c r="M872" s="61"/>
      <c r="N872" s="61"/>
      <c r="O872" s="61"/>
      <c r="P872" s="61"/>
      <c r="Q872" s="61"/>
      <c r="R872" s="61"/>
      <c r="S872" s="61"/>
      <c r="T872" s="61"/>
      <c r="U872" s="61"/>
      <c r="V872" s="61"/>
      <c r="W872" s="61"/>
      <c r="X872" s="61"/>
      <c r="Y872" s="61"/>
      <c r="Z872" s="61"/>
    </row>
    <row r="873" ht="15.75" customHeight="1">
      <c r="A873" s="61"/>
      <c r="B873" s="2"/>
      <c r="C873" s="3"/>
      <c r="D873" s="4"/>
      <c r="E873" s="5"/>
      <c r="F873" s="2"/>
      <c r="G873" s="2"/>
      <c r="H873" s="2"/>
      <c r="I873" s="6"/>
      <c r="J873" s="6"/>
      <c r="K873" s="2"/>
      <c r="L873" s="2"/>
      <c r="M873" s="61"/>
      <c r="N873" s="61"/>
      <c r="O873" s="61"/>
      <c r="P873" s="61"/>
      <c r="Q873" s="61"/>
      <c r="R873" s="61"/>
      <c r="S873" s="61"/>
      <c r="T873" s="61"/>
      <c r="U873" s="61"/>
      <c r="V873" s="61"/>
      <c r="W873" s="61"/>
      <c r="X873" s="61"/>
      <c r="Y873" s="61"/>
      <c r="Z873" s="61"/>
    </row>
    <row r="874" ht="15.75" customHeight="1">
      <c r="A874" s="61"/>
      <c r="B874" s="2"/>
      <c r="C874" s="3"/>
      <c r="D874" s="4"/>
      <c r="E874" s="5"/>
      <c r="F874" s="2"/>
      <c r="G874" s="2"/>
      <c r="H874" s="2"/>
      <c r="I874" s="6"/>
      <c r="J874" s="6"/>
      <c r="K874" s="2"/>
      <c r="L874" s="2"/>
      <c r="M874" s="61"/>
      <c r="N874" s="61"/>
      <c r="O874" s="61"/>
      <c r="P874" s="61"/>
      <c r="Q874" s="61"/>
      <c r="R874" s="61"/>
      <c r="S874" s="61"/>
      <c r="T874" s="61"/>
      <c r="U874" s="61"/>
      <c r="V874" s="61"/>
      <c r="W874" s="61"/>
      <c r="X874" s="61"/>
      <c r="Y874" s="61"/>
      <c r="Z874" s="61"/>
    </row>
    <row r="875" ht="15.75" customHeight="1">
      <c r="A875" s="61"/>
      <c r="B875" s="2"/>
      <c r="C875" s="3"/>
      <c r="D875" s="4"/>
      <c r="E875" s="5"/>
      <c r="F875" s="2"/>
      <c r="G875" s="2"/>
      <c r="H875" s="2"/>
      <c r="I875" s="6"/>
      <c r="J875" s="6"/>
      <c r="K875" s="2"/>
      <c r="L875" s="2"/>
      <c r="M875" s="61"/>
      <c r="N875" s="61"/>
      <c r="O875" s="61"/>
      <c r="P875" s="61"/>
      <c r="Q875" s="61"/>
      <c r="R875" s="61"/>
      <c r="S875" s="61"/>
      <c r="T875" s="61"/>
      <c r="U875" s="61"/>
      <c r="V875" s="61"/>
      <c r="W875" s="61"/>
      <c r="X875" s="61"/>
      <c r="Y875" s="61"/>
      <c r="Z875" s="61"/>
    </row>
    <row r="876" ht="15.75" customHeight="1">
      <c r="A876" s="61"/>
      <c r="B876" s="2"/>
      <c r="C876" s="3"/>
      <c r="D876" s="4"/>
      <c r="E876" s="5"/>
      <c r="F876" s="2"/>
      <c r="G876" s="2"/>
      <c r="H876" s="2"/>
      <c r="I876" s="6"/>
      <c r="J876" s="6"/>
      <c r="K876" s="2"/>
      <c r="L876" s="2"/>
      <c r="M876" s="61"/>
      <c r="N876" s="61"/>
      <c r="O876" s="61"/>
      <c r="P876" s="61"/>
      <c r="Q876" s="61"/>
      <c r="R876" s="61"/>
      <c r="S876" s="61"/>
      <c r="T876" s="61"/>
      <c r="U876" s="61"/>
      <c r="V876" s="61"/>
      <c r="W876" s="61"/>
      <c r="X876" s="61"/>
      <c r="Y876" s="61"/>
      <c r="Z876" s="61"/>
    </row>
    <row r="877" ht="15.75" customHeight="1">
      <c r="A877" s="61"/>
      <c r="B877" s="2"/>
      <c r="C877" s="3"/>
      <c r="D877" s="4"/>
      <c r="E877" s="5"/>
      <c r="F877" s="2"/>
      <c r="G877" s="2"/>
      <c r="H877" s="2"/>
      <c r="I877" s="6"/>
      <c r="J877" s="6"/>
      <c r="K877" s="2"/>
      <c r="L877" s="2"/>
      <c r="M877" s="61"/>
      <c r="N877" s="61"/>
      <c r="O877" s="61"/>
      <c r="P877" s="61"/>
      <c r="Q877" s="61"/>
      <c r="R877" s="61"/>
      <c r="S877" s="61"/>
      <c r="T877" s="61"/>
      <c r="U877" s="61"/>
      <c r="V877" s="61"/>
      <c r="W877" s="61"/>
      <c r="X877" s="61"/>
      <c r="Y877" s="61"/>
      <c r="Z877" s="61"/>
    </row>
    <row r="878" ht="15.75" customHeight="1">
      <c r="A878" s="61"/>
      <c r="B878" s="2"/>
      <c r="C878" s="3"/>
      <c r="D878" s="4"/>
      <c r="E878" s="5"/>
      <c r="F878" s="2"/>
      <c r="G878" s="2"/>
      <c r="H878" s="2"/>
      <c r="I878" s="6"/>
      <c r="J878" s="6"/>
      <c r="K878" s="2"/>
      <c r="L878" s="2"/>
      <c r="M878" s="61"/>
      <c r="N878" s="61"/>
      <c r="O878" s="61"/>
      <c r="P878" s="61"/>
      <c r="Q878" s="61"/>
      <c r="R878" s="61"/>
      <c r="S878" s="61"/>
      <c r="T878" s="61"/>
      <c r="U878" s="61"/>
      <c r="V878" s="61"/>
      <c r="W878" s="61"/>
      <c r="X878" s="61"/>
      <c r="Y878" s="61"/>
      <c r="Z878" s="61"/>
    </row>
    <row r="879" ht="15.75" customHeight="1">
      <c r="A879" s="61"/>
      <c r="B879" s="2"/>
      <c r="C879" s="3"/>
      <c r="D879" s="4"/>
      <c r="E879" s="5"/>
      <c r="F879" s="2"/>
      <c r="G879" s="2"/>
      <c r="H879" s="2"/>
      <c r="I879" s="6"/>
      <c r="J879" s="6"/>
      <c r="K879" s="2"/>
      <c r="L879" s="2"/>
      <c r="M879" s="61"/>
      <c r="N879" s="61"/>
      <c r="O879" s="61"/>
      <c r="P879" s="61"/>
      <c r="Q879" s="61"/>
      <c r="R879" s="61"/>
      <c r="S879" s="61"/>
      <c r="T879" s="61"/>
      <c r="U879" s="61"/>
      <c r="V879" s="61"/>
      <c r="W879" s="61"/>
      <c r="X879" s="61"/>
      <c r="Y879" s="61"/>
      <c r="Z879" s="61"/>
    </row>
    <row r="880" ht="15.75" customHeight="1">
      <c r="A880" s="61"/>
      <c r="B880" s="2"/>
      <c r="C880" s="3"/>
      <c r="D880" s="4"/>
      <c r="E880" s="5"/>
      <c r="F880" s="2"/>
      <c r="G880" s="2"/>
      <c r="H880" s="2"/>
      <c r="I880" s="6"/>
      <c r="J880" s="6"/>
      <c r="K880" s="2"/>
      <c r="L880" s="2"/>
      <c r="M880" s="61"/>
      <c r="N880" s="61"/>
      <c r="O880" s="61"/>
      <c r="P880" s="61"/>
      <c r="Q880" s="61"/>
      <c r="R880" s="61"/>
      <c r="S880" s="61"/>
      <c r="T880" s="61"/>
      <c r="U880" s="61"/>
      <c r="V880" s="61"/>
      <c r="W880" s="61"/>
      <c r="X880" s="61"/>
      <c r="Y880" s="61"/>
      <c r="Z880" s="61"/>
    </row>
    <row r="881" ht="15.75" customHeight="1">
      <c r="A881" s="61"/>
      <c r="B881" s="2"/>
      <c r="C881" s="3"/>
      <c r="D881" s="4"/>
      <c r="E881" s="5"/>
      <c r="F881" s="2"/>
      <c r="G881" s="2"/>
      <c r="H881" s="2"/>
      <c r="I881" s="6"/>
      <c r="J881" s="6"/>
      <c r="K881" s="2"/>
      <c r="L881" s="2"/>
      <c r="M881" s="61"/>
      <c r="N881" s="61"/>
      <c r="O881" s="61"/>
      <c r="P881" s="61"/>
      <c r="Q881" s="61"/>
      <c r="R881" s="61"/>
      <c r="S881" s="61"/>
      <c r="T881" s="61"/>
      <c r="U881" s="61"/>
      <c r="V881" s="61"/>
      <c r="W881" s="61"/>
      <c r="X881" s="61"/>
      <c r="Y881" s="61"/>
      <c r="Z881" s="61"/>
    </row>
    <row r="882" ht="15.75" customHeight="1">
      <c r="A882" s="61"/>
      <c r="B882" s="2"/>
      <c r="C882" s="3"/>
      <c r="D882" s="4"/>
      <c r="E882" s="5"/>
      <c r="F882" s="2"/>
      <c r="G882" s="2"/>
      <c r="H882" s="2"/>
      <c r="I882" s="6"/>
      <c r="J882" s="6"/>
      <c r="K882" s="2"/>
      <c r="L882" s="2"/>
      <c r="M882" s="61"/>
      <c r="N882" s="61"/>
      <c r="O882" s="61"/>
      <c r="P882" s="61"/>
      <c r="Q882" s="61"/>
      <c r="R882" s="61"/>
      <c r="S882" s="61"/>
      <c r="T882" s="61"/>
      <c r="U882" s="61"/>
      <c r="V882" s="61"/>
      <c r="W882" s="61"/>
      <c r="X882" s="61"/>
      <c r="Y882" s="61"/>
      <c r="Z882" s="61"/>
    </row>
    <row r="883" ht="15.75" customHeight="1">
      <c r="A883" s="61"/>
      <c r="B883" s="2"/>
      <c r="C883" s="3"/>
      <c r="D883" s="4"/>
      <c r="E883" s="5"/>
      <c r="F883" s="2"/>
      <c r="G883" s="2"/>
      <c r="H883" s="2"/>
      <c r="I883" s="6"/>
      <c r="J883" s="6"/>
      <c r="K883" s="2"/>
      <c r="L883" s="2"/>
      <c r="M883" s="61"/>
      <c r="N883" s="61"/>
      <c r="O883" s="61"/>
      <c r="P883" s="61"/>
      <c r="Q883" s="61"/>
      <c r="R883" s="61"/>
      <c r="S883" s="61"/>
      <c r="T883" s="61"/>
      <c r="U883" s="61"/>
      <c r="V883" s="61"/>
      <c r="W883" s="61"/>
      <c r="X883" s="61"/>
      <c r="Y883" s="61"/>
      <c r="Z883" s="61"/>
    </row>
    <row r="884" ht="15.75" customHeight="1">
      <c r="A884" s="61"/>
      <c r="B884" s="2"/>
      <c r="C884" s="3"/>
      <c r="D884" s="4"/>
      <c r="E884" s="5"/>
      <c r="F884" s="2"/>
      <c r="G884" s="2"/>
      <c r="H884" s="2"/>
      <c r="I884" s="6"/>
      <c r="J884" s="6"/>
      <c r="K884" s="2"/>
      <c r="L884" s="2"/>
      <c r="M884" s="61"/>
      <c r="N884" s="61"/>
      <c r="O884" s="61"/>
      <c r="P884" s="61"/>
      <c r="Q884" s="61"/>
      <c r="R884" s="61"/>
      <c r="S884" s="61"/>
      <c r="T884" s="61"/>
      <c r="U884" s="61"/>
      <c r="V884" s="61"/>
      <c r="W884" s="61"/>
      <c r="X884" s="61"/>
      <c r="Y884" s="61"/>
      <c r="Z884" s="61"/>
    </row>
    <row r="885" ht="15.75" customHeight="1">
      <c r="A885" s="61"/>
      <c r="B885" s="2"/>
      <c r="C885" s="3"/>
      <c r="D885" s="4"/>
      <c r="E885" s="5"/>
      <c r="F885" s="2"/>
      <c r="G885" s="2"/>
      <c r="H885" s="2"/>
      <c r="I885" s="6"/>
      <c r="J885" s="6"/>
      <c r="K885" s="2"/>
      <c r="L885" s="2"/>
      <c r="M885" s="61"/>
      <c r="N885" s="61"/>
      <c r="O885" s="61"/>
      <c r="P885" s="61"/>
      <c r="Q885" s="61"/>
      <c r="R885" s="61"/>
      <c r="S885" s="61"/>
      <c r="T885" s="61"/>
      <c r="U885" s="61"/>
      <c r="V885" s="61"/>
      <c r="W885" s="61"/>
      <c r="X885" s="61"/>
      <c r="Y885" s="61"/>
      <c r="Z885" s="61"/>
    </row>
    <row r="886" ht="15.75" customHeight="1">
      <c r="A886" s="61"/>
      <c r="B886" s="2"/>
      <c r="C886" s="3"/>
      <c r="D886" s="4"/>
      <c r="E886" s="5"/>
      <c r="F886" s="2"/>
      <c r="G886" s="2"/>
      <c r="H886" s="2"/>
      <c r="I886" s="6"/>
      <c r="J886" s="6"/>
      <c r="K886" s="2"/>
      <c r="L886" s="2"/>
      <c r="M886" s="61"/>
      <c r="N886" s="61"/>
      <c r="O886" s="61"/>
      <c r="P886" s="61"/>
      <c r="Q886" s="61"/>
      <c r="R886" s="61"/>
      <c r="S886" s="61"/>
      <c r="T886" s="61"/>
      <c r="U886" s="61"/>
      <c r="V886" s="61"/>
      <c r="W886" s="61"/>
      <c r="X886" s="61"/>
      <c r="Y886" s="61"/>
      <c r="Z886" s="61"/>
    </row>
    <row r="887" ht="15.75" customHeight="1">
      <c r="A887" s="61"/>
      <c r="B887" s="2"/>
      <c r="C887" s="3"/>
      <c r="D887" s="4"/>
      <c r="E887" s="5"/>
      <c r="F887" s="2"/>
      <c r="G887" s="2"/>
      <c r="H887" s="2"/>
      <c r="I887" s="6"/>
      <c r="J887" s="6"/>
      <c r="K887" s="2"/>
      <c r="L887" s="2"/>
      <c r="M887" s="61"/>
      <c r="N887" s="61"/>
      <c r="O887" s="61"/>
      <c r="P887" s="61"/>
      <c r="Q887" s="61"/>
      <c r="R887" s="61"/>
      <c r="S887" s="61"/>
      <c r="T887" s="61"/>
      <c r="U887" s="61"/>
      <c r="V887" s="61"/>
      <c r="W887" s="61"/>
      <c r="X887" s="61"/>
      <c r="Y887" s="61"/>
      <c r="Z887" s="61"/>
    </row>
    <row r="888" ht="15.75" customHeight="1">
      <c r="A888" s="61"/>
      <c r="B888" s="2"/>
      <c r="C888" s="3"/>
      <c r="D888" s="4"/>
      <c r="E888" s="5"/>
      <c r="F888" s="2"/>
      <c r="G888" s="2"/>
      <c r="H888" s="2"/>
      <c r="I888" s="6"/>
      <c r="J888" s="6"/>
      <c r="K888" s="2"/>
      <c r="L888" s="2"/>
      <c r="M888" s="61"/>
      <c r="N888" s="61"/>
      <c r="O888" s="61"/>
      <c r="P888" s="61"/>
      <c r="Q888" s="61"/>
      <c r="R888" s="61"/>
      <c r="S888" s="61"/>
      <c r="T888" s="61"/>
      <c r="U888" s="61"/>
      <c r="V888" s="61"/>
      <c r="W888" s="61"/>
      <c r="X888" s="61"/>
      <c r="Y888" s="61"/>
      <c r="Z888" s="61"/>
    </row>
    <row r="889" ht="15.75" customHeight="1">
      <c r="A889" s="61"/>
      <c r="B889" s="2"/>
      <c r="C889" s="3"/>
      <c r="D889" s="4"/>
      <c r="E889" s="5"/>
      <c r="F889" s="2"/>
      <c r="G889" s="2"/>
      <c r="H889" s="2"/>
      <c r="I889" s="6"/>
      <c r="J889" s="6"/>
      <c r="K889" s="2"/>
      <c r="L889" s="2"/>
      <c r="M889" s="61"/>
      <c r="N889" s="61"/>
      <c r="O889" s="61"/>
      <c r="P889" s="61"/>
      <c r="Q889" s="61"/>
      <c r="R889" s="61"/>
      <c r="S889" s="61"/>
      <c r="T889" s="61"/>
      <c r="U889" s="61"/>
      <c r="V889" s="61"/>
      <c r="W889" s="61"/>
      <c r="X889" s="61"/>
      <c r="Y889" s="61"/>
      <c r="Z889" s="61"/>
    </row>
    <row r="890" ht="15.75" customHeight="1">
      <c r="A890" s="61"/>
      <c r="B890" s="2"/>
      <c r="C890" s="3"/>
      <c r="D890" s="4"/>
      <c r="E890" s="5"/>
      <c r="F890" s="2"/>
      <c r="G890" s="2"/>
      <c r="H890" s="2"/>
      <c r="I890" s="6"/>
      <c r="J890" s="6"/>
      <c r="K890" s="2"/>
      <c r="L890" s="2"/>
      <c r="M890" s="61"/>
      <c r="N890" s="61"/>
      <c r="O890" s="61"/>
      <c r="P890" s="61"/>
      <c r="Q890" s="61"/>
      <c r="R890" s="61"/>
      <c r="S890" s="61"/>
      <c r="T890" s="61"/>
      <c r="U890" s="61"/>
      <c r="V890" s="61"/>
      <c r="W890" s="61"/>
      <c r="X890" s="61"/>
      <c r="Y890" s="61"/>
      <c r="Z890" s="61"/>
    </row>
    <row r="891" ht="15.75" customHeight="1">
      <c r="A891" s="61"/>
      <c r="B891" s="2"/>
      <c r="C891" s="3"/>
      <c r="D891" s="4"/>
      <c r="E891" s="5"/>
      <c r="F891" s="2"/>
      <c r="G891" s="2"/>
      <c r="H891" s="2"/>
      <c r="I891" s="6"/>
      <c r="J891" s="6"/>
      <c r="K891" s="2"/>
      <c r="L891" s="2"/>
      <c r="M891" s="61"/>
      <c r="N891" s="61"/>
      <c r="O891" s="61"/>
      <c r="P891" s="61"/>
      <c r="Q891" s="61"/>
      <c r="R891" s="61"/>
      <c r="S891" s="61"/>
      <c r="T891" s="61"/>
      <c r="U891" s="61"/>
      <c r="V891" s="61"/>
      <c r="W891" s="61"/>
      <c r="X891" s="61"/>
      <c r="Y891" s="61"/>
      <c r="Z891" s="61"/>
    </row>
    <row r="892" ht="15.75" customHeight="1">
      <c r="A892" s="61"/>
      <c r="B892" s="2"/>
      <c r="C892" s="3"/>
      <c r="D892" s="4"/>
      <c r="E892" s="5"/>
      <c r="F892" s="2"/>
      <c r="G892" s="2"/>
      <c r="H892" s="2"/>
      <c r="I892" s="6"/>
      <c r="J892" s="6"/>
      <c r="K892" s="2"/>
      <c r="L892" s="2"/>
      <c r="M892" s="61"/>
      <c r="N892" s="61"/>
      <c r="O892" s="61"/>
      <c r="P892" s="61"/>
      <c r="Q892" s="61"/>
      <c r="R892" s="61"/>
      <c r="S892" s="61"/>
      <c r="T892" s="61"/>
      <c r="U892" s="61"/>
      <c r="V892" s="61"/>
      <c r="W892" s="61"/>
      <c r="X892" s="61"/>
      <c r="Y892" s="61"/>
      <c r="Z892" s="61"/>
    </row>
    <row r="893" ht="15.75" customHeight="1">
      <c r="A893" s="61"/>
      <c r="B893" s="2"/>
      <c r="C893" s="3"/>
      <c r="D893" s="4"/>
      <c r="E893" s="5"/>
      <c r="F893" s="2"/>
      <c r="G893" s="2"/>
      <c r="H893" s="2"/>
      <c r="I893" s="6"/>
      <c r="J893" s="6"/>
      <c r="K893" s="2"/>
      <c r="L893" s="2"/>
      <c r="M893" s="61"/>
      <c r="N893" s="61"/>
      <c r="O893" s="61"/>
      <c r="P893" s="61"/>
      <c r="Q893" s="61"/>
      <c r="R893" s="61"/>
      <c r="S893" s="61"/>
      <c r="T893" s="61"/>
      <c r="U893" s="61"/>
      <c r="V893" s="61"/>
      <c r="W893" s="61"/>
      <c r="X893" s="61"/>
      <c r="Y893" s="61"/>
      <c r="Z893" s="61"/>
    </row>
    <row r="894" ht="15.75" customHeight="1">
      <c r="A894" s="61"/>
      <c r="B894" s="2"/>
      <c r="C894" s="3"/>
      <c r="D894" s="4"/>
      <c r="E894" s="5"/>
      <c r="F894" s="2"/>
      <c r="G894" s="2"/>
      <c r="H894" s="2"/>
      <c r="I894" s="6"/>
      <c r="J894" s="6"/>
      <c r="K894" s="2"/>
      <c r="L894" s="2"/>
      <c r="M894" s="61"/>
      <c r="N894" s="61"/>
      <c r="O894" s="61"/>
      <c r="P894" s="61"/>
      <c r="Q894" s="61"/>
      <c r="R894" s="61"/>
      <c r="S894" s="61"/>
      <c r="T894" s="61"/>
      <c r="U894" s="61"/>
      <c r="V894" s="61"/>
      <c r="W894" s="61"/>
      <c r="X894" s="61"/>
      <c r="Y894" s="61"/>
      <c r="Z894" s="61"/>
    </row>
    <row r="895" ht="15.75" customHeight="1">
      <c r="A895" s="61"/>
      <c r="B895" s="2"/>
      <c r="C895" s="3"/>
      <c r="D895" s="4"/>
      <c r="E895" s="5"/>
      <c r="F895" s="2"/>
      <c r="G895" s="2"/>
      <c r="H895" s="2"/>
      <c r="I895" s="6"/>
      <c r="J895" s="6"/>
      <c r="K895" s="2"/>
      <c r="L895" s="2"/>
      <c r="M895" s="61"/>
      <c r="N895" s="61"/>
      <c r="O895" s="61"/>
      <c r="P895" s="61"/>
      <c r="Q895" s="61"/>
      <c r="R895" s="61"/>
      <c r="S895" s="61"/>
      <c r="T895" s="61"/>
      <c r="U895" s="61"/>
      <c r="V895" s="61"/>
      <c r="W895" s="61"/>
      <c r="X895" s="61"/>
      <c r="Y895" s="61"/>
      <c r="Z895" s="61"/>
    </row>
    <row r="896" ht="15.75" customHeight="1">
      <c r="A896" s="61"/>
      <c r="B896" s="2"/>
      <c r="C896" s="3"/>
      <c r="D896" s="4"/>
      <c r="E896" s="5"/>
      <c r="F896" s="2"/>
      <c r="G896" s="2"/>
      <c r="H896" s="2"/>
      <c r="I896" s="6"/>
      <c r="J896" s="6"/>
      <c r="K896" s="2"/>
      <c r="L896" s="2"/>
      <c r="M896" s="61"/>
      <c r="N896" s="61"/>
      <c r="O896" s="61"/>
      <c r="P896" s="61"/>
      <c r="Q896" s="61"/>
      <c r="R896" s="61"/>
      <c r="S896" s="61"/>
      <c r="T896" s="61"/>
      <c r="U896" s="61"/>
      <c r="V896" s="61"/>
      <c r="W896" s="61"/>
      <c r="X896" s="61"/>
      <c r="Y896" s="61"/>
      <c r="Z896" s="61"/>
    </row>
    <row r="897" ht="15.75" customHeight="1">
      <c r="A897" s="61"/>
      <c r="B897" s="2"/>
      <c r="C897" s="3"/>
      <c r="D897" s="4"/>
      <c r="E897" s="5"/>
      <c r="F897" s="2"/>
      <c r="G897" s="2"/>
      <c r="H897" s="2"/>
      <c r="I897" s="6"/>
      <c r="J897" s="6"/>
      <c r="K897" s="2"/>
      <c r="L897" s="2"/>
      <c r="M897" s="61"/>
      <c r="N897" s="61"/>
      <c r="O897" s="61"/>
      <c r="P897" s="61"/>
      <c r="Q897" s="61"/>
      <c r="R897" s="61"/>
      <c r="S897" s="61"/>
      <c r="T897" s="61"/>
      <c r="U897" s="61"/>
      <c r="V897" s="61"/>
      <c r="W897" s="61"/>
      <c r="X897" s="61"/>
      <c r="Y897" s="61"/>
      <c r="Z897" s="61"/>
    </row>
    <row r="898" ht="15.75" customHeight="1">
      <c r="A898" s="61"/>
      <c r="B898" s="2"/>
      <c r="C898" s="3"/>
      <c r="D898" s="4"/>
      <c r="E898" s="5"/>
      <c r="F898" s="2"/>
      <c r="G898" s="2"/>
      <c r="H898" s="2"/>
      <c r="I898" s="6"/>
      <c r="J898" s="6"/>
      <c r="K898" s="2"/>
      <c r="L898" s="2"/>
      <c r="M898" s="61"/>
      <c r="N898" s="61"/>
      <c r="O898" s="61"/>
      <c r="P898" s="61"/>
      <c r="Q898" s="61"/>
      <c r="R898" s="61"/>
      <c r="S898" s="61"/>
      <c r="T898" s="61"/>
      <c r="U898" s="61"/>
      <c r="V898" s="61"/>
      <c r="W898" s="61"/>
      <c r="X898" s="61"/>
      <c r="Y898" s="61"/>
      <c r="Z898" s="61"/>
    </row>
    <row r="899" ht="15.75" customHeight="1">
      <c r="A899" s="61"/>
      <c r="B899" s="2"/>
      <c r="C899" s="3"/>
      <c r="D899" s="4"/>
      <c r="E899" s="5"/>
      <c r="F899" s="2"/>
      <c r="G899" s="2"/>
      <c r="H899" s="2"/>
      <c r="I899" s="6"/>
      <c r="J899" s="6"/>
      <c r="K899" s="2"/>
      <c r="L899" s="2"/>
      <c r="M899" s="61"/>
      <c r="N899" s="61"/>
      <c r="O899" s="61"/>
      <c r="P899" s="61"/>
      <c r="Q899" s="61"/>
      <c r="R899" s="61"/>
      <c r="S899" s="61"/>
      <c r="T899" s="61"/>
      <c r="U899" s="61"/>
      <c r="V899" s="61"/>
      <c r="W899" s="61"/>
      <c r="X899" s="61"/>
      <c r="Y899" s="61"/>
      <c r="Z899" s="61"/>
    </row>
    <row r="900" ht="15.75" customHeight="1">
      <c r="A900" s="61"/>
      <c r="B900" s="2"/>
      <c r="C900" s="3"/>
      <c r="D900" s="4"/>
      <c r="E900" s="5"/>
      <c r="F900" s="2"/>
      <c r="G900" s="2"/>
      <c r="H900" s="2"/>
      <c r="I900" s="6"/>
      <c r="J900" s="6"/>
      <c r="K900" s="2"/>
      <c r="L900" s="2"/>
      <c r="M900" s="61"/>
      <c r="N900" s="61"/>
      <c r="O900" s="61"/>
      <c r="P900" s="61"/>
      <c r="Q900" s="61"/>
      <c r="R900" s="61"/>
      <c r="S900" s="61"/>
      <c r="T900" s="61"/>
      <c r="U900" s="61"/>
      <c r="V900" s="61"/>
      <c r="W900" s="61"/>
      <c r="X900" s="61"/>
      <c r="Y900" s="61"/>
      <c r="Z900" s="61"/>
    </row>
    <row r="901" ht="15.75" customHeight="1">
      <c r="A901" s="61"/>
      <c r="B901" s="2"/>
      <c r="C901" s="3"/>
      <c r="D901" s="4"/>
      <c r="E901" s="5"/>
      <c r="F901" s="2"/>
      <c r="G901" s="2"/>
      <c r="H901" s="2"/>
      <c r="I901" s="6"/>
      <c r="J901" s="6"/>
      <c r="K901" s="2"/>
      <c r="L901" s="2"/>
      <c r="M901" s="61"/>
      <c r="N901" s="61"/>
      <c r="O901" s="61"/>
      <c r="P901" s="61"/>
      <c r="Q901" s="61"/>
      <c r="R901" s="61"/>
      <c r="S901" s="61"/>
      <c r="T901" s="61"/>
      <c r="U901" s="61"/>
      <c r="V901" s="61"/>
      <c r="W901" s="61"/>
      <c r="X901" s="61"/>
      <c r="Y901" s="61"/>
      <c r="Z901" s="61"/>
    </row>
    <row r="902" ht="15.75" customHeight="1">
      <c r="A902" s="61"/>
      <c r="B902" s="2"/>
      <c r="C902" s="3"/>
      <c r="D902" s="4"/>
      <c r="E902" s="5"/>
      <c r="F902" s="2"/>
      <c r="G902" s="2"/>
      <c r="H902" s="2"/>
      <c r="I902" s="6"/>
      <c r="J902" s="6"/>
      <c r="K902" s="2"/>
      <c r="L902" s="2"/>
      <c r="M902" s="61"/>
      <c r="N902" s="61"/>
      <c r="O902" s="61"/>
      <c r="P902" s="61"/>
      <c r="Q902" s="61"/>
      <c r="R902" s="61"/>
      <c r="S902" s="61"/>
      <c r="T902" s="61"/>
      <c r="U902" s="61"/>
      <c r="V902" s="61"/>
      <c r="W902" s="61"/>
      <c r="X902" s="61"/>
      <c r="Y902" s="61"/>
      <c r="Z902" s="61"/>
    </row>
    <row r="903" ht="15.75" customHeight="1">
      <c r="A903" s="61"/>
      <c r="B903" s="2"/>
      <c r="C903" s="3"/>
      <c r="D903" s="4"/>
      <c r="E903" s="5"/>
      <c r="F903" s="2"/>
      <c r="G903" s="2"/>
      <c r="H903" s="2"/>
      <c r="I903" s="6"/>
      <c r="J903" s="6"/>
      <c r="K903" s="2"/>
      <c r="L903" s="2"/>
      <c r="M903" s="61"/>
      <c r="N903" s="61"/>
      <c r="O903" s="61"/>
      <c r="P903" s="61"/>
      <c r="Q903" s="61"/>
      <c r="R903" s="61"/>
      <c r="S903" s="61"/>
      <c r="T903" s="61"/>
      <c r="U903" s="61"/>
      <c r="V903" s="61"/>
      <c r="W903" s="61"/>
      <c r="X903" s="61"/>
      <c r="Y903" s="61"/>
      <c r="Z903" s="61"/>
    </row>
    <row r="904" ht="15.75" customHeight="1">
      <c r="A904" s="61"/>
      <c r="B904" s="2"/>
      <c r="C904" s="3"/>
      <c r="D904" s="4"/>
      <c r="E904" s="5"/>
      <c r="F904" s="2"/>
      <c r="G904" s="2"/>
      <c r="H904" s="2"/>
      <c r="I904" s="6"/>
      <c r="J904" s="6"/>
      <c r="K904" s="2"/>
      <c r="L904" s="2"/>
      <c r="M904" s="61"/>
      <c r="N904" s="61"/>
      <c r="O904" s="61"/>
      <c r="P904" s="61"/>
      <c r="Q904" s="61"/>
      <c r="R904" s="61"/>
      <c r="S904" s="61"/>
      <c r="T904" s="61"/>
      <c r="U904" s="61"/>
      <c r="V904" s="61"/>
      <c r="W904" s="61"/>
      <c r="X904" s="61"/>
      <c r="Y904" s="61"/>
      <c r="Z904" s="61"/>
    </row>
    <row r="905" ht="15.75" customHeight="1">
      <c r="A905" s="61"/>
      <c r="B905" s="2"/>
      <c r="C905" s="3"/>
      <c r="D905" s="4"/>
      <c r="E905" s="5"/>
      <c r="F905" s="2"/>
      <c r="G905" s="2"/>
      <c r="H905" s="2"/>
      <c r="I905" s="6"/>
      <c r="J905" s="6"/>
      <c r="K905" s="2"/>
      <c r="L905" s="2"/>
      <c r="M905" s="61"/>
      <c r="N905" s="61"/>
      <c r="O905" s="61"/>
      <c r="P905" s="61"/>
      <c r="Q905" s="61"/>
      <c r="R905" s="61"/>
      <c r="S905" s="61"/>
      <c r="T905" s="61"/>
      <c r="U905" s="61"/>
      <c r="V905" s="61"/>
      <c r="W905" s="61"/>
      <c r="X905" s="61"/>
      <c r="Y905" s="61"/>
      <c r="Z905" s="61"/>
    </row>
    <row r="906" ht="15.75" customHeight="1">
      <c r="A906" s="61"/>
      <c r="B906" s="2"/>
      <c r="C906" s="3"/>
      <c r="D906" s="4"/>
      <c r="E906" s="5"/>
      <c r="F906" s="2"/>
      <c r="G906" s="2"/>
      <c r="H906" s="2"/>
      <c r="I906" s="6"/>
      <c r="J906" s="6"/>
      <c r="K906" s="2"/>
      <c r="L906" s="2"/>
      <c r="M906" s="61"/>
      <c r="N906" s="61"/>
      <c r="O906" s="61"/>
      <c r="P906" s="61"/>
      <c r="Q906" s="61"/>
      <c r="R906" s="61"/>
      <c r="S906" s="61"/>
      <c r="T906" s="61"/>
      <c r="U906" s="61"/>
      <c r="V906" s="61"/>
      <c r="W906" s="61"/>
      <c r="X906" s="61"/>
      <c r="Y906" s="61"/>
      <c r="Z906" s="61"/>
    </row>
    <row r="907" ht="15.75" customHeight="1">
      <c r="A907" s="61"/>
      <c r="B907" s="2"/>
      <c r="C907" s="3"/>
      <c r="D907" s="4"/>
      <c r="E907" s="5"/>
      <c r="F907" s="2"/>
      <c r="G907" s="2"/>
      <c r="H907" s="2"/>
      <c r="I907" s="6"/>
      <c r="J907" s="6"/>
      <c r="K907" s="2"/>
      <c r="L907" s="2"/>
      <c r="M907" s="61"/>
      <c r="N907" s="61"/>
      <c r="O907" s="61"/>
      <c r="P907" s="61"/>
      <c r="Q907" s="61"/>
      <c r="R907" s="61"/>
      <c r="S907" s="61"/>
      <c r="T907" s="61"/>
      <c r="U907" s="61"/>
      <c r="V907" s="61"/>
      <c r="W907" s="61"/>
      <c r="X907" s="61"/>
      <c r="Y907" s="61"/>
      <c r="Z907" s="61"/>
    </row>
    <row r="908" ht="15.75" customHeight="1">
      <c r="A908" s="61"/>
      <c r="B908" s="2"/>
      <c r="C908" s="3"/>
      <c r="D908" s="4"/>
      <c r="E908" s="5"/>
      <c r="F908" s="2"/>
      <c r="G908" s="2"/>
      <c r="H908" s="2"/>
      <c r="I908" s="6"/>
      <c r="J908" s="6"/>
      <c r="K908" s="2"/>
      <c r="L908" s="2"/>
      <c r="M908" s="61"/>
      <c r="N908" s="61"/>
      <c r="O908" s="61"/>
      <c r="P908" s="61"/>
      <c r="Q908" s="61"/>
      <c r="R908" s="61"/>
      <c r="S908" s="61"/>
      <c r="T908" s="61"/>
      <c r="U908" s="61"/>
      <c r="V908" s="61"/>
      <c r="W908" s="61"/>
      <c r="X908" s="61"/>
      <c r="Y908" s="61"/>
      <c r="Z908" s="61"/>
    </row>
    <row r="909" ht="15.75" customHeight="1">
      <c r="A909" s="61"/>
      <c r="B909" s="2"/>
      <c r="C909" s="3"/>
      <c r="D909" s="4"/>
      <c r="E909" s="5"/>
      <c r="F909" s="2"/>
      <c r="G909" s="2"/>
      <c r="H909" s="2"/>
      <c r="I909" s="6"/>
      <c r="J909" s="6"/>
      <c r="K909" s="2"/>
      <c r="L909" s="2"/>
      <c r="M909" s="61"/>
      <c r="N909" s="61"/>
      <c r="O909" s="61"/>
      <c r="P909" s="61"/>
      <c r="Q909" s="61"/>
      <c r="R909" s="61"/>
      <c r="S909" s="61"/>
      <c r="T909" s="61"/>
      <c r="U909" s="61"/>
      <c r="V909" s="61"/>
      <c r="W909" s="61"/>
      <c r="X909" s="61"/>
      <c r="Y909" s="61"/>
      <c r="Z909" s="61"/>
    </row>
    <row r="910" ht="15.75" customHeight="1">
      <c r="A910" s="61"/>
      <c r="B910" s="2"/>
      <c r="C910" s="3"/>
      <c r="D910" s="4"/>
      <c r="E910" s="5"/>
      <c r="F910" s="2"/>
      <c r="G910" s="2"/>
      <c r="H910" s="2"/>
      <c r="I910" s="6"/>
      <c r="J910" s="6"/>
      <c r="K910" s="2"/>
      <c r="L910" s="2"/>
      <c r="M910" s="61"/>
      <c r="N910" s="61"/>
      <c r="O910" s="61"/>
      <c r="P910" s="61"/>
      <c r="Q910" s="61"/>
      <c r="R910" s="61"/>
      <c r="S910" s="61"/>
      <c r="T910" s="61"/>
      <c r="U910" s="61"/>
      <c r="V910" s="61"/>
      <c r="W910" s="61"/>
      <c r="X910" s="61"/>
      <c r="Y910" s="61"/>
      <c r="Z910" s="61"/>
    </row>
    <row r="911" ht="15.75" customHeight="1">
      <c r="A911" s="61"/>
      <c r="B911" s="2"/>
      <c r="C911" s="3"/>
      <c r="D911" s="4"/>
      <c r="E911" s="5"/>
      <c r="F911" s="2"/>
      <c r="G911" s="2"/>
      <c r="H911" s="2"/>
      <c r="I911" s="6"/>
      <c r="J911" s="6"/>
      <c r="K911" s="2"/>
      <c r="L911" s="2"/>
      <c r="M911" s="61"/>
      <c r="N911" s="61"/>
      <c r="O911" s="61"/>
      <c r="P911" s="61"/>
      <c r="Q911" s="61"/>
      <c r="R911" s="61"/>
      <c r="S911" s="61"/>
      <c r="T911" s="61"/>
      <c r="U911" s="61"/>
      <c r="V911" s="61"/>
      <c r="W911" s="61"/>
      <c r="X911" s="61"/>
      <c r="Y911" s="61"/>
      <c r="Z911" s="61"/>
    </row>
    <row r="912" ht="15.75" customHeight="1">
      <c r="A912" s="61"/>
      <c r="B912" s="2"/>
      <c r="C912" s="3"/>
      <c r="D912" s="4"/>
      <c r="E912" s="5"/>
      <c r="F912" s="2"/>
      <c r="G912" s="2"/>
      <c r="H912" s="2"/>
      <c r="I912" s="6"/>
      <c r="J912" s="6"/>
      <c r="K912" s="2"/>
      <c r="L912" s="2"/>
      <c r="M912" s="61"/>
      <c r="N912" s="61"/>
      <c r="O912" s="61"/>
      <c r="P912" s="61"/>
      <c r="Q912" s="61"/>
      <c r="R912" s="61"/>
      <c r="S912" s="61"/>
      <c r="T912" s="61"/>
      <c r="U912" s="61"/>
      <c r="V912" s="61"/>
      <c r="W912" s="61"/>
      <c r="X912" s="61"/>
      <c r="Y912" s="61"/>
      <c r="Z912" s="61"/>
    </row>
    <row r="913" ht="15.75" customHeight="1">
      <c r="A913" s="61"/>
      <c r="B913" s="2"/>
      <c r="C913" s="3"/>
      <c r="D913" s="4"/>
      <c r="E913" s="5"/>
      <c r="F913" s="2"/>
      <c r="G913" s="2"/>
      <c r="H913" s="2"/>
      <c r="I913" s="6"/>
      <c r="J913" s="6"/>
      <c r="K913" s="2"/>
      <c r="L913" s="2"/>
      <c r="M913" s="61"/>
      <c r="N913" s="61"/>
      <c r="O913" s="61"/>
      <c r="P913" s="61"/>
      <c r="Q913" s="61"/>
      <c r="R913" s="61"/>
      <c r="S913" s="61"/>
      <c r="T913" s="61"/>
      <c r="U913" s="61"/>
      <c r="V913" s="61"/>
      <c r="W913" s="61"/>
      <c r="X913" s="61"/>
      <c r="Y913" s="61"/>
      <c r="Z913" s="61"/>
    </row>
    <row r="914" ht="15.75" customHeight="1">
      <c r="A914" s="61"/>
      <c r="B914" s="2"/>
      <c r="C914" s="3"/>
      <c r="D914" s="4"/>
      <c r="E914" s="5"/>
      <c r="F914" s="2"/>
      <c r="G914" s="2"/>
      <c r="H914" s="2"/>
      <c r="I914" s="6"/>
      <c r="J914" s="6"/>
      <c r="K914" s="2"/>
      <c r="L914" s="2"/>
      <c r="M914" s="61"/>
      <c r="N914" s="61"/>
      <c r="O914" s="61"/>
      <c r="P914" s="61"/>
      <c r="Q914" s="61"/>
      <c r="R914" s="61"/>
      <c r="S914" s="61"/>
      <c r="T914" s="61"/>
      <c r="U914" s="61"/>
      <c r="V914" s="61"/>
      <c r="W914" s="61"/>
      <c r="X914" s="61"/>
      <c r="Y914" s="61"/>
      <c r="Z914" s="61"/>
    </row>
    <row r="915" ht="15.75" customHeight="1">
      <c r="A915" s="61"/>
      <c r="B915" s="2"/>
      <c r="C915" s="3"/>
      <c r="D915" s="4"/>
      <c r="E915" s="5"/>
      <c r="F915" s="2"/>
      <c r="G915" s="2"/>
      <c r="H915" s="2"/>
      <c r="I915" s="6"/>
      <c r="J915" s="6"/>
      <c r="K915" s="2"/>
      <c r="L915" s="2"/>
      <c r="M915" s="61"/>
      <c r="N915" s="61"/>
      <c r="O915" s="61"/>
      <c r="P915" s="61"/>
      <c r="Q915" s="61"/>
      <c r="R915" s="61"/>
      <c r="S915" s="61"/>
      <c r="T915" s="61"/>
      <c r="U915" s="61"/>
      <c r="V915" s="61"/>
      <c r="W915" s="61"/>
      <c r="X915" s="61"/>
      <c r="Y915" s="61"/>
      <c r="Z915" s="61"/>
    </row>
    <row r="916" ht="15.75" customHeight="1">
      <c r="A916" s="61"/>
      <c r="B916" s="2"/>
      <c r="C916" s="3"/>
      <c r="D916" s="4"/>
      <c r="E916" s="5"/>
      <c r="F916" s="2"/>
      <c r="G916" s="2"/>
      <c r="H916" s="2"/>
      <c r="I916" s="6"/>
      <c r="J916" s="6"/>
      <c r="K916" s="2"/>
      <c r="L916" s="2"/>
      <c r="M916" s="61"/>
      <c r="N916" s="61"/>
      <c r="O916" s="61"/>
      <c r="P916" s="61"/>
      <c r="Q916" s="61"/>
      <c r="R916" s="61"/>
      <c r="S916" s="61"/>
      <c r="T916" s="61"/>
      <c r="U916" s="61"/>
      <c r="V916" s="61"/>
      <c r="W916" s="61"/>
      <c r="X916" s="61"/>
      <c r="Y916" s="61"/>
      <c r="Z916" s="61"/>
    </row>
    <row r="917" ht="15.75" customHeight="1">
      <c r="A917" s="61"/>
      <c r="B917" s="2"/>
      <c r="C917" s="3"/>
      <c r="D917" s="4"/>
      <c r="E917" s="5"/>
      <c r="F917" s="2"/>
      <c r="G917" s="2"/>
      <c r="H917" s="2"/>
      <c r="I917" s="6"/>
      <c r="J917" s="6"/>
      <c r="K917" s="2"/>
      <c r="L917" s="2"/>
      <c r="M917" s="61"/>
      <c r="N917" s="61"/>
      <c r="O917" s="61"/>
      <c r="P917" s="61"/>
      <c r="Q917" s="61"/>
      <c r="R917" s="61"/>
      <c r="S917" s="61"/>
      <c r="T917" s="61"/>
      <c r="U917" s="61"/>
      <c r="V917" s="61"/>
      <c r="W917" s="61"/>
      <c r="X917" s="61"/>
      <c r="Y917" s="61"/>
      <c r="Z917" s="61"/>
    </row>
    <row r="918" ht="15.75" customHeight="1">
      <c r="A918" s="61"/>
      <c r="B918" s="2"/>
      <c r="C918" s="3"/>
      <c r="D918" s="4"/>
      <c r="E918" s="5"/>
      <c r="F918" s="2"/>
      <c r="G918" s="2"/>
      <c r="H918" s="2"/>
      <c r="I918" s="6"/>
      <c r="J918" s="6"/>
      <c r="K918" s="2"/>
      <c r="L918" s="2"/>
      <c r="M918" s="61"/>
      <c r="N918" s="61"/>
      <c r="O918" s="61"/>
      <c r="P918" s="61"/>
      <c r="Q918" s="61"/>
      <c r="R918" s="61"/>
      <c r="S918" s="61"/>
      <c r="T918" s="61"/>
      <c r="U918" s="61"/>
      <c r="V918" s="61"/>
      <c r="W918" s="61"/>
      <c r="X918" s="61"/>
      <c r="Y918" s="61"/>
      <c r="Z918" s="61"/>
    </row>
    <row r="919" ht="15.75" customHeight="1">
      <c r="A919" s="61"/>
      <c r="B919" s="2"/>
      <c r="C919" s="3"/>
      <c r="D919" s="4"/>
      <c r="E919" s="5"/>
      <c r="F919" s="2"/>
      <c r="G919" s="2"/>
      <c r="H919" s="2"/>
      <c r="I919" s="6"/>
      <c r="J919" s="6"/>
      <c r="K919" s="2"/>
      <c r="L919" s="2"/>
      <c r="M919" s="61"/>
      <c r="N919" s="61"/>
      <c r="O919" s="61"/>
      <c r="P919" s="61"/>
      <c r="Q919" s="61"/>
      <c r="R919" s="61"/>
      <c r="S919" s="61"/>
      <c r="T919" s="61"/>
      <c r="U919" s="61"/>
      <c r="V919" s="61"/>
      <c r="W919" s="61"/>
      <c r="X919" s="61"/>
      <c r="Y919" s="61"/>
      <c r="Z919" s="61"/>
    </row>
    <row r="920" ht="15.75" customHeight="1">
      <c r="A920" s="61"/>
      <c r="B920" s="2"/>
      <c r="C920" s="3"/>
      <c r="D920" s="4"/>
      <c r="E920" s="5"/>
      <c r="F920" s="2"/>
      <c r="G920" s="2"/>
      <c r="H920" s="2"/>
      <c r="I920" s="6"/>
      <c r="J920" s="6"/>
      <c r="K920" s="2"/>
      <c r="L920" s="2"/>
      <c r="M920" s="61"/>
      <c r="N920" s="61"/>
      <c r="O920" s="61"/>
      <c r="P920" s="61"/>
      <c r="Q920" s="61"/>
      <c r="R920" s="61"/>
      <c r="S920" s="61"/>
      <c r="T920" s="61"/>
      <c r="U920" s="61"/>
      <c r="V920" s="61"/>
      <c r="W920" s="61"/>
      <c r="X920" s="61"/>
      <c r="Y920" s="61"/>
      <c r="Z920" s="61"/>
    </row>
    <row r="921" ht="15.75" customHeight="1">
      <c r="A921" s="61"/>
      <c r="B921" s="2"/>
      <c r="C921" s="3"/>
      <c r="D921" s="4"/>
      <c r="E921" s="5"/>
      <c r="F921" s="2"/>
      <c r="G921" s="2"/>
      <c r="H921" s="2"/>
      <c r="I921" s="6"/>
      <c r="J921" s="6"/>
      <c r="K921" s="2"/>
      <c r="L921" s="2"/>
      <c r="M921" s="61"/>
      <c r="N921" s="61"/>
      <c r="O921" s="61"/>
      <c r="P921" s="61"/>
      <c r="Q921" s="61"/>
      <c r="R921" s="61"/>
      <c r="S921" s="61"/>
      <c r="T921" s="61"/>
      <c r="U921" s="61"/>
      <c r="V921" s="61"/>
      <c r="W921" s="61"/>
      <c r="X921" s="61"/>
      <c r="Y921" s="61"/>
      <c r="Z921" s="61"/>
    </row>
    <row r="922" ht="15.75" customHeight="1">
      <c r="A922" s="61"/>
      <c r="B922" s="2"/>
      <c r="C922" s="3"/>
      <c r="D922" s="4"/>
      <c r="E922" s="5"/>
      <c r="F922" s="2"/>
      <c r="G922" s="2"/>
      <c r="H922" s="2"/>
      <c r="I922" s="6"/>
      <c r="J922" s="6"/>
      <c r="K922" s="2"/>
      <c r="L922" s="2"/>
      <c r="M922" s="61"/>
      <c r="N922" s="61"/>
      <c r="O922" s="61"/>
      <c r="P922" s="61"/>
      <c r="Q922" s="61"/>
      <c r="R922" s="61"/>
      <c r="S922" s="61"/>
      <c r="T922" s="61"/>
      <c r="U922" s="61"/>
      <c r="V922" s="61"/>
      <c r="W922" s="61"/>
      <c r="X922" s="61"/>
      <c r="Y922" s="61"/>
      <c r="Z922" s="61"/>
    </row>
    <row r="923" ht="15.75" customHeight="1">
      <c r="A923" s="61"/>
      <c r="B923" s="2"/>
      <c r="C923" s="3"/>
      <c r="D923" s="4"/>
      <c r="E923" s="5"/>
      <c r="F923" s="2"/>
      <c r="G923" s="2"/>
      <c r="H923" s="2"/>
      <c r="I923" s="6"/>
      <c r="J923" s="6"/>
      <c r="K923" s="2"/>
      <c r="L923" s="2"/>
      <c r="M923" s="61"/>
      <c r="N923" s="61"/>
      <c r="O923" s="61"/>
      <c r="P923" s="61"/>
      <c r="Q923" s="61"/>
      <c r="R923" s="61"/>
      <c r="S923" s="61"/>
      <c r="T923" s="61"/>
      <c r="U923" s="61"/>
      <c r="V923" s="61"/>
      <c r="W923" s="61"/>
      <c r="X923" s="61"/>
      <c r="Y923" s="61"/>
      <c r="Z923" s="61"/>
    </row>
    <row r="924" ht="15.75" customHeight="1">
      <c r="A924" s="61"/>
      <c r="B924" s="2"/>
      <c r="C924" s="3"/>
      <c r="D924" s="4"/>
      <c r="E924" s="5"/>
      <c r="F924" s="2"/>
      <c r="G924" s="2"/>
      <c r="H924" s="2"/>
      <c r="I924" s="6"/>
      <c r="J924" s="6"/>
      <c r="K924" s="2"/>
      <c r="L924" s="2"/>
      <c r="M924" s="61"/>
      <c r="N924" s="61"/>
      <c r="O924" s="61"/>
      <c r="P924" s="61"/>
      <c r="Q924" s="61"/>
      <c r="R924" s="61"/>
      <c r="S924" s="61"/>
      <c r="T924" s="61"/>
      <c r="U924" s="61"/>
      <c r="V924" s="61"/>
      <c r="W924" s="61"/>
      <c r="X924" s="61"/>
      <c r="Y924" s="61"/>
      <c r="Z924" s="61"/>
    </row>
    <row r="925" ht="15.75" customHeight="1">
      <c r="A925" s="61"/>
      <c r="B925" s="2"/>
      <c r="C925" s="3"/>
      <c r="D925" s="4"/>
      <c r="E925" s="5"/>
      <c r="F925" s="2"/>
      <c r="G925" s="2"/>
      <c r="H925" s="2"/>
      <c r="I925" s="6"/>
      <c r="J925" s="6"/>
      <c r="K925" s="2"/>
      <c r="L925" s="2"/>
      <c r="M925" s="61"/>
      <c r="N925" s="61"/>
      <c r="O925" s="61"/>
      <c r="P925" s="61"/>
      <c r="Q925" s="61"/>
      <c r="R925" s="61"/>
      <c r="S925" s="61"/>
      <c r="T925" s="61"/>
      <c r="U925" s="61"/>
      <c r="V925" s="61"/>
      <c r="W925" s="61"/>
      <c r="X925" s="61"/>
      <c r="Y925" s="61"/>
      <c r="Z925" s="61"/>
    </row>
    <row r="926" ht="15.75" customHeight="1">
      <c r="A926" s="61"/>
      <c r="B926" s="2"/>
      <c r="C926" s="3"/>
      <c r="D926" s="4"/>
      <c r="E926" s="5"/>
      <c r="F926" s="2"/>
      <c r="G926" s="2"/>
      <c r="H926" s="2"/>
      <c r="I926" s="6"/>
      <c r="J926" s="6"/>
      <c r="K926" s="2"/>
      <c r="L926" s="2"/>
      <c r="M926" s="61"/>
      <c r="N926" s="61"/>
      <c r="O926" s="61"/>
      <c r="P926" s="61"/>
      <c r="Q926" s="61"/>
      <c r="R926" s="61"/>
      <c r="S926" s="61"/>
      <c r="T926" s="61"/>
      <c r="U926" s="61"/>
      <c r="V926" s="61"/>
      <c r="W926" s="61"/>
      <c r="X926" s="61"/>
      <c r="Y926" s="61"/>
      <c r="Z926" s="61"/>
    </row>
    <row r="927" ht="15.75" customHeight="1">
      <c r="A927" s="61"/>
      <c r="B927" s="2"/>
      <c r="C927" s="3"/>
      <c r="D927" s="4"/>
      <c r="E927" s="5"/>
      <c r="F927" s="2"/>
      <c r="G927" s="2"/>
      <c r="H927" s="2"/>
      <c r="I927" s="6"/>
      <c r="J927" s="6"/>
      <c r="K927" s="2"/>
      <c r="L927" s="2"/>
      <c r="M927" s="61"/>
      <c r="N927" s="61"/>
      <c r="O927" s="61"/>
      <c r="P927" s="61"/>
      <c r="Q927" s="61"/>
      <c r="R927" s="61"/>
      <c r="S927" s="61"/>
      <c r="T927" s="61"/>
      <c r="U927" s="61"/>
      <c r="V927" s="61"/>
      <c r="W927" s="61"/>
      <c r="X927" s="61"/>
      <c r="Y927" s="61"/>
      <c r="Z927" s="61"/>
    </row>
    <row r="928" ht="15.75" customHeight="1">
      <c r="A928" s="61"/>
      <c r="B928" s="2"/>
      <c r="C928" s="3"/>
      <c r="D928" s="4"/>
      <c r="E928" s="5"/>
      <c r="F928" s="2"/>
      <c r="G928" s="2"/>
      <c r="H928" s="2"/>
      <c r="I928" s="6"/>
      <c r="J928" s="6"/>
      <c r="K928" s="2"/>
      <c r="L928" s="2"/>
      <c r="M928" s="61"/>
      <c r="N928" s="61"/>
      <c r="O928" s="61"/>
      <c r="P928" s="61"/>
      <c r="Q928" s="61"/>
      <c r="R928" s="61"/>
      <c r="S928" s="61"/>
      <c r="T928" s="61"/>
      <c r="U928" s="61"/>
      <c r="V928" s="61"/>
      <c r="W928" s="61"/>
      <c r="X928" s="61"/>
      <c r="Y928" s="61"/>
      <c r="Z928" s="61"/>
    </row>
    <row r="929" ht="15.75" customHeight="1">
      <c r="A929" s="61"/>
      <c r="B929" s="2"/>
      <c r="C929" s="3"/>
      <c r="D929" s="4"/>
      <c r="E929" s="5"/>
      <c r="F929" s="2"/>
      <c r="G929" s="2"/>
      <c r="H929" s="2"/>
      <c r="I929" s="6"/>
      <c r="J929" s="6"/>
      <c r="K929" s="2"/>
      <c r="L929" s="2"/>
      <c r="M929" s="61"/>
      <c r="N929" s="61"/>
      <c r="O929" s="61"/>
      <c r="P929" s="61"/>
      <c r="Q929" s="61"/>
      <c r="R929" s="61"/>
      <c r="S929" s="61"/>
      <c r="T929" s="61"/>
      <c r="U929" s="61"/>
      <c r="V929" s="61"/>
      <c r="W929" s="61"/>
      <c r="X929" s="61"/>
      <c r="Y929" s="61"/>
      <c r="Z929" s="61"/>
    </row>
    <row r="930" ht="15.75" customHeight="1">
      <c r="A930" s="61"/>
      <c r="B930" s="2"/>
      <c r="C930" s="3"/>
      <c r="D930" s="4"/>
      <c r="E930" s="5"/>
      <c r="F930" s="2"/>
      <c r="G930" s="2"/>
      <c r="H930" s="2"/>
      <c r="I930" s="6"/>
      <c r="J930" s="6"/>
      <c r="K930" s="2"/>
      <c r="L930" s="2"/>
      <c r="M930" s="61"/>
      <c r="N930" s="61"/>
      <c r="O930" s="61"/>
      <c r="P930" s="61"/>
      <c r="Q930" s="61"/>
      <c r="R930" s="61"/>
      <c r="S930" s="61"/>
      <c r="T930" s="61"/>
      <c r="U930" s="61"/>
      <c r="V930" s="61"/>
      <c r="W930" s="61"/>
      <c r="X930" s="61"/>
      <c r="Y930" s="61"/>
      <c r="Z930" s="61"/>
    </row>
    <row r="931" ht="15.75" customHeight="1">
      <c r="A931" s="61"/>
      <c r="B931" s="2"/>
      <c r="C931" s="3"/>
      <c r="D931" s="4"/>
      <c r="E931" s="5"/>
      <c r="F931" s="2"/>
      <c r="G931" s="2"/>
      <c r="H931" s="2"/>
      <c r="I931" s="6"/>
      <c r="J931" s="6"/>
      <c r="K931" s="2"/>
      <c r="L931" s="2"/>
      <c r="M931" s="61"/>
      <c r="N931" s="61"/>
      <c r="O931" s="61"/>
      <c r="P931" s="61"/>
      <c r="Q931" s="61"/>
      <c r="R931" s="61"/>
      <c r="S931" s="61"/>
      <c r="T931" s="61"/>
      <c r="U931" s="61"/>
      <c r="V931" s="61"/>
      <c r="W931" s="61"/>
      <c r="X931" s="61"/>
      <c r="Y931" s="61"/>
      <c r="Z931" s="61"/>
    </row>
    <row r="932" ht="15.75" customHeight="1">
      <c r="A932" s="61"/>
      <c r="B932" s="2"/>
      <c r="C932" s="3"/>
      <c r="D932" s="4"/>
      <c r="E932" s="5"/>
      <c r="F932" s="2"/>
      <c r="G932" s="2"/>
      <c r="H932" s="2"/>
      <c r="I932" s="6"/>
      <c r="J932" s="6"/>
      <c r="K932" s="2"/>
      <c r="L932" s="2"/>
      <c r="M932" s="61"/>
      <c r="N932" s="61"/>
      <c r="O932" s="61"/>
      <c r="P932" s="61"/>
      <c r="Q932" s="61"/>
      <c r="R932" s="61"/>
      <c r="S932" s="61"/>
      <c r="T932" s="61"/>
      <c r="U932" s="61"/>
      <c r="V932" s="61"/>
      <c r="W932" s="61"/>
      <c r="X932" s="61"/>
      <c r="Y932" s="61"/>
      <c r="Z932" s="61"/>
    </row>
    <row r="933" ht="15.75" customHeight="1">
      <c r="A933" s="61"/>
      <c r="B933" s="2"/>
      <c r="C933" s="3"/>
      <c r="D933" s="4"/>
      <c r="E933" s="5"/>
      <c r="F933" s="2"/>
      <c r="G933" s="2"/>
      <c r="H933" s="2"/>
      <c r="I933" s="6"/>
      <c r="J933" s="6"/>
      <c r="K933" s="2"/>
      <c r="L933" s="2"/>
      <c r="M933" s="61"/>
      <c r="N933" s="61"/>
      <c r="O933" s="61"/>
      <c r="P933" s="61"/>
      <c r="Q933" s="61"/>
      <c r="R933" s="61"/>
      <c r="S933" s="61"/>
      <c r="T933" s="61"/>
      <c r="U933" s="61"/>
      <c r="V933" s="61"/>
      <c r="W933" s="61"/>
      <c r="X933" s="61"/>
      <c r="Y933" s="61"/>
      <c r="Z933" s="61"/>
    </row>
    <row r="934" ht="15.75" customHeight="1">
      <c r="A934" s="61"/>
      <c r="B934" s="2"/>
      <c r="C934" s="3"/>
      <c r="D934" s="4"/>
      <c r="E934" s="5"/>
      <c r="F934" s="2"/>
      <c r="G934" s="2"/>
      <c r="H934" s="2"/>
      <c r="I934" s="6"/>
      <c r="J934" s="6"/>
      <c r="K934" s="2"/>
      <c r="L934" s="2"/>
      <c r="M934" s="61"/>
      <c r="N934" s="61"/>
      <c r="O934" s="61"/>
      <c r="P934" s="61"/>
      <c r="Q934" s="61"/>
      <c r="R934" s="61"/>
      <c r="S934" s="61"/>
      <c r="T934" s="61"/>
      <c r="U934" s="61"/>
      <c r="V934" s="61"/>
      <c r="W934" s="61"/>
      <c r="X934" s="61"/>
      <c r="Y934" s="61"/>
      <c r="Z934" s="61"/>
    </row>
    <row r="935" ht="15.75" customHeight="1">
      <c r="A935" s="61"/>
      <c r="B935" s="2"/>
      <c r="C935" s="3"/>
      <c r="D935" s="4"/>
      <c r="E935" s="5"/>
      <c r="F935" s="2"/>
      <c r="G935" s="2"/>
      <c r="H935" s="2"/>
      <c r="I935" s="6"/>
      <c r="J935" s="6"/>
      <c r="K935" s="2"/>
      <c r="L935" s="2"/>
      <c r="M935" s="61"/>
      <c r="N935" s="61"/>
      <c r="O935" s="61"/>
      <c r="P935" s="61"/>
      <c r="Q935" s="61"/>
      <c r="R935" s="61"/>
      <c r="S935" s="61"/>
      <c r="T935" s="61"/>
      <c r="U935" s="61"/>
      <c r="V935" s="61"/>
      <c r="W935" s="61"/>
      <c r="X935" s="61"/>
      <c r="Y935" s="61"/>
      <c r="Z935" s="61"/>
    </row>
    <row r="936" ht="15.75" customHeight="1">
      <c r="A936" s="61"/>
      <c r="B936" s="2"/>
      <c r="C936" s="3"/>
      <c r="D936" s="4"/>
      <c r="E936" s="5"/>
      <c r="F936" s="2"/>
      <c r="G936" s="2"/>
      <c r="H936" s="2"/>
      <c r="I936" s="6"/>
      <c r="J936" s="6"/>
      <c r="K936" s="2"/>
      <c r="L936" s="2"/>
      <c r="M936" s="61"/>
      <c r="N936" s="61"/>
      <c r="O936" s="61"/>
      <c r="P936" s="61"/>
      <c r="Q936" s="61"/>
      <c r="R936" s="61"/>
      <c r="S936" s="61"/>
      <c r="T936" s="61"/>
      <c r="U936" s="61"/>
      <c r="V936" s="61"/>
      <c r="W936" s="61"/>
      <c r="X936" s="61"/>
      <c r="Y936" s="61"/>
      <c r="Z936" s="61"/>
    </row>
    <row r="937" ht="15.75" customHeight="1">
      <c r="A937" s="61"/>
      <c r="B937" s="2"/>
      <c r="C937" s="3"/>
      <c r="D937" s="4"/>
      <c r="E937" s="5"/>
      <c r="F937" s="2"/>
      <c r="G937" s="2"/>
      <c r="H937" s="2"/>
      <c r="I937" s="6"/>
      <c r="J937" s="6"/>
      <c r="K937" s="2"/>
      <c r="L937" s="2"/>
      <c r="M937" s="61"/>
      <c r="N937" s="61"/>
      <c r="O937" s="61"/>
      <c r="P937" s="61"/>
      <c r="Q937" s="61"/>
      <c r="R937" s="61"/>
      <c r="S937" s="61"/>
      <c r="T937" s="61"/>
      <c r="U937" s="61"/>
      <c r="V937" s="61"/>
      <c r="W937" s="61"/>
      <c r="X937" s="61"/>
      <c r="Y937" s="61"/>
      <c r="Z937" s="61"/>
    </row>
    <row r="938" ht="15.75" customHeight="1">
      <c r="A938" s="61"/>
      <c r="B938" s="2"/>
      <c r="C938" s="3"/>
      <c r="D938" s="4"/>
      <c r="E938" s="5"/>
      <c r="F938" s="2"/>
      <c r="G938" s="2"/>
      <c r="H938" s="2"/>
      <c r="I938" s="6"/>
      <c r="J938" s="6"/>
      <c r="K938" s="2"/>
      <c r="L938" s="2"/>
      <c r="M938" s="61"/>
      <c r="N938" s="61"/>
      <c r="O938" s="61"/>
      <c r="P938" s="61"/>
      <c r="Q938" s="61"/>
      <c r="R938" s="61"/>
      <c r="S938" s="61"/>
      <c r="T938" s="61"/>
      <c r="U938" s="61"/>
      <c r="V938" s="61"/>
      <c r="W938" s="61"/>
      <c r="X938" s="61"/>
      <c r="Y938" s="61"/>
      <c r="Z938" s="61"/>
    </row>
    <row r="939" ht="15.75" customHeight="1">
      <c r="A939" s="61"/>
      <c r="B939" s="2"/>
      <c r="C939" s="3"/>
      <c r="D939" s="4"/>
      <c r="E939" s="5"/>
      <c r="F939" s="2"/>
      <c r="G939" s="2"/>
      <c r="H939" s="2"/>
      <c r="I939" s="6"/>
      <c r="J939" s="6"/>
      <c r="K939" s="2"/>
      <c r="L939" s="2"/>
      <c r="M939" s="61"/>
      <c r="N939" s="61"/>
      <c r="O939" s="61"/>
      <c r="P939" s="61"/>
      <c r="Q939" s="61"/>
      <c r="R939" s="61"/>
      <c r="S939" s="61"/>
      <c r="T939" s="61"/>
      <c r="U939" s="61"/>
      <c r="V939" s="61"/>
      <c r="W939" s="61"/>
      <c r="X939" s="61"/>
      <c r="Y939" s="61"/>
      <c r="Z939" s="61"/>
    </row>
    <row r="940" ht="15.75" customHeight="1">
      <c r="A940" s="61"/>
      <c r="B940" s="2"/>
      <c r="C940" s="3"/>
      <c r="D940" s="4"/>
      <c r="E940" s="5"/>
      <c r="F940" s="2"/>
      <c r="G940" s="2"/>
      <c r="H940" s="2"/>
      <c r="I940" s="6"/>
      <c r="J940" s="6"/>
      <c r="K940" s="2"/>
      <c r="L940" s="2"/>
      <c r="M940" s="61"/>
      <c r="N940" s="61"/>
      <c r="O940" s="61"/>
      <c r="P940" s="61"/>
      <c r="Q940" s="61"/>
      <c r="R940" s="61"/>
      <c r="S940" s="61"/>
      <c r="T940" s="61"/>
      <c r="U940" s="61"/>
      <c r="V940" s="61"/>
      <c r="W940" s="61"/>
      <c r="X940" s="61"/>
      <c r="Y940" s="61"/>
      <c r="Z940" s="61"/>
    </row>
    <row r="941" ht="15.75" customHeight="1">
      <c r="A941" s="61"/>
      <c r="B941" s="2"/>
      <c r="C941" s="3"/>
      <c r="D941" s="4"/>
      <c r="E941" s="5"/>
      <c r="F941" s="2"/>
      <c r="G941" s="2"/>
      <c r="H941" s="2"/>
      <c r="I941" s="6"/>
      <c r="J941" s="6"/>
      <c r="K941" s="2"/>
      <c r="L941" s="2"/>
      <c r="M941" s="61"/>
      <c r="N941" s="61"/>
      <c r="O941" s="61"/>
      <c r="P941" s="61"/>
      <c r="Q941" s="61"/>
      <c r="R941" s="61"/>
      <c r="S941" s="61"/>
      <c r="T941" s="61"/>
      <c r="U941" s="61"/>
      <c r="V941" s="61"/>
      <c r="W941" s="61"/>
      <c r="X941" s="61"/>
      <c r="Y941" s="61"/>
      <c r="Z941" s="61"/>
    </row>
    <row r="942" ht="15.75" customHeight="1">
      <c r="A942" s="61"/>
      <c r="B942" s="2"/>
      <c r="C942" s="3"/>
      <c r="D942" s="4"/>
      <c r="E942" s="5"/>
      <c r="F942" s="2"/>
      <c r="G942" s="2"/>
      <c r="H942" s="2"/>
      <c r="I942" s="6"/>
      <c r="J942" s="6"/>
      <c r="K942" s="2"/>
      <c r="L942" s="2"/>
      <c r="M942" s="61"/>
      <c r="N942" s="61"/>
      <c r="O942" s="61"/>
      <c r="P942" s="61"/>
      <c r="Q942" s="61"/>
      <c r="R942" s="61"/>
      <c r="S942" s="61"/>
      <c r="T942" s="61"/>
      <c r="U942" s="61"/>
      <c r="V942" s="61"/>
      <c r="W942" s="61"/>
      <c r="X942" s="61"/>
      <c r="Y942" s="61"/>
      <c r="Z942" s="61"/>
    </row>
    <row r="943" ht="15.75" customHeight="1">
      <c r="A943" s="61"/>
      <c r="B943" s="2"/>
      <c r="C943" s="3"/>
      <c r="D943" s="4"/>
      <c r="E943" s="5"/>
      <c r="F943" s="2"/>
      <c r="G943" s="2"/>
      <c r="H943" s="2"/>
      <c r="I943" s="6"/>
      <c r="J943" s="6"/>
      <c r="K943" s="2"/>
      <c r="L943" s="2"/>
      <c r="M943" s="61"/>
      <c r="N943" s="61"/>
      <c r="O943" s="61"/>
      <c r="P943" s="61"/>
      <c r="Q943" s="61"/>
      <c r="R943" s="61"/>
      <c r="S943" s="61"/>
      <c r="T943" s="61"/>
      <c r="U943" s="61"/>
      <c r="V943" s="61"/>
      <c r="W943" s="61"/>
      <c r="X943" s="61"/>
      <c r="Y943" s="61"/>
      <c r="Z943" s="61"/>
    </row>
    <row r="944" ht="15.75" customHeight="1">
      <c r="A944" s="61"/>
      <c r="B944" s="2"/>
      <c r="C944" s="3"/>
      <c r="D944" s="4"/>
      <c r="E944" s="5"/>
      <c r="F944" s="2"/>
      <c r="G944" s="2"/>
      <c r="H944" s="2"/>
      <c r="I944" s="6"/>
      <c r="J944" s="6"/>
      <c r="K944" s="2"/>
      <c r="L944" s="2"/>
      <c r="M944" s="61"/>
      <c r="N944" s="61"/>
      <c r="O944" s="61"/>
      <c r="P944" s="61"/>
      <c r="Q944" s="61"/>
      <c r="R944" s="61"/>
      <c r="S944" s="61"/>
      <c r="T944" s="61"/>
      <c r="U944" s="61"/>
      <c r="V944" s="61"/>
      <c r="W944" s="61"/>
      <c r="X944" s="61"/>
      <c r="Y944" s="61"/>
      <c r="Z944" s="61"/>
    </row>
    <row r="945" ht="15.75" customHeight="1">
      <c r="A945" s="61"/>
      <c r="B945" s="2"/>
      <c r="C945" s="3"/>
      <c r="D945" s="4"/>
      <c r="E945" s="5"/>
      <c r="F945" s="2"/>
      <c r="G945" s="2"/>
      <c r="H945" s="2"/>
      <c r="I945" s="6"/>
      <c r="J945" s="6"/>
      <c r="K945" s="2"/>
      <c r="L945" s="2"/>
      <c r="M945" s="61"/>
      <c r="N945" s="61"/>
      <c r="O945" s="61"/>
      <c r="P945" s="61"/>
      <c r="Q945" s="61"/>
      <c r="R945" s="61"/>
      <c r="S945" s="61"/>
      <c r="T945" s="61"/>
      <c r="U945" s="61"/>
      <c r="V945" s="61"/>
      <c r="W945" s="61"/>
      <c r="X945" s="61"/>
      <c r="Y945" s="61"/>
      <c r="Z945" s="61"/>
    </row>
    <row r="946" ht="15.75" customHeight="1">
      <c r="A946" s="61"/>
      <c r="B946" s="2"/>
      <c r="C946" s="3"/>
      <c r="D946" s="4"/>
      <c r="E946" s="5"/>
      <c r="F946" s="2"/>
      <c r="G946" s="2"/>
      <c r="H946" s="2"/>
      <c r="I946" s="6"/>
      <c r="J946" s="6"/>
      <c r="K946" s="2"/>
      <c r="L946" s="2"/>
      <c r="M946" s="61"/>
      <c r="N946" s="61"/>
      <c r="O946" s="61"/>
      <c r="P946" s="61"/>
      <c r="Q946" s="61"/>
      <c r="R946" s="61"/>
      <c r="S946" s="61"/>
      <c r="T946" s="61"/>
      <c r="U946" s="61"/>
      <c r="V946" s="61"/>
      <c r="W946" s="61"/>
      <c r="X946" s="61"/>
      <c r="Y946" s="61"/>
      <c r="Z946" s="61"/>
    </row>
    <row r="947" ht="15.75" customHeight="1">
      <c r="A947" s="61"/>
      <c r="B947" s="2"/>
      <c r="C947" s="3"/>
      <c r="D947" s="4"/>
      <c r="E947" s="5"/>
      <c r="F947" s="2"/>
      <c r="G947" s="2"/>
      <c r="H947" s="2"/>
      <c r="I947" s="6"/>
      <c r="J947" s="6"/>
      <c r="K947" s="2"/>
      <c r="L947" s="2"/>
      <c r="M947" s="61"/>
      <c r="N947" s="61"/>
      <c r="O947" s="61"/>
      <c r="P947" s="61"/>
      <c r="Q947" s="61"/>
      <c r="R947" s="61"/>
      <c r="S947" s="61"/>
      <c r="T947" s="61"/>
      <c r="U947" s="61"/>
      <c r="V947" s="61"/>
      <c r="W947" s="61"/>
      <c r="X947" s="61"/>
      <c r="Y947" s="61"/>
      <c r="Z947" s="61"/>
    </row>
    <row r="948" ht="15.75" customHeight="1">
      <c r="A948" s="61"/>
      <c r="B948" s="2"/>
      <c r="C948" s="3"/>
      <c r="D948" s="4"/>
      <c r="E948" s="5"/>
      <c r="F948" s="2"/>
      <c r="G948" s="2"/>
      <c r="H948" s="2"/>
      <c r="I948" s="6"/>
      <c r="J948" s="6"/>
      <c r="K948" s="2"/>
      <c r="L948" s="2"/>
      <c r="M948" s="61"/>
      <c r="N948" s="61"/>
      <c r="O948" s="61"/>
      <c r="P948" s="61"/>
      <c r="Q948" s="61"/>
      <c r="R948" s="61"/>
      <c r="S948" s="61"/>
      <c r="T948" s="61"/>
      <c r="U948" s="61"/>
      <c r="V948" s="61"/>
      <c r="W948" s="61"/>
      <c r="X948" s="61"/>
      <c r="Y948" s="61"/>
      <c r="Z948" s="61"/>
    </row>
    <row r="949" ht="15.75" customHeight="1">
      <c r="A949" s="61"/>
      <c r="B949" s="2"/>
      <c r="C949" s="3"/>
      <c r="D949" s="4"/>
      <c r="E949" s="5"/>
      <c r="F949" s="2"/>
      <c r="G949" s="2"/>
      <c r="H949" s="2"/>
      <c r="I949" s="6"/>
      <c r="J949" s="6"/>
      <c r="K949" s="2"/>
      <c r="L949" s="2"/>
      <c r="M949" s="61"/>
      <c r="N949" s="61"/>
      <c r="O949" s="61"/>
      <c r="P949" s="61"/>
      <c r="Q949" s="61"/>
      <c r="R949" s="61"/>
      <c r="S949" s="61"/>
      <c r="T949" s="61"/>
      <c r="U949" s="61"/>
      <c r="V949" s="61"/>
      <c r="W949" s="61"/>
      <c r="X949" s="61"/>
      <c r="Y949" s="61"/>
      <c r="Z949" s="61"/>
    </row>
    <row r="950" ht="15.75" customHeight="1">
      <c r="A950" s="61"/>
      <c r="B950" s="2"/>
      <c r="C950" s="3"/>
      <c r="D950" s="4"/>
      <c r="E950" s="5"/>
      <c r="F950" s="2"/>
      <c r="G950" s="2"/>
      <c r="H950" s="2"/>
      <c r="I950" s="6"/>
      <c r="J950" s="6"/>
      <c r="K950" s="2"/>
      <c r="L950" s="2"/>
      <c r="M950" s="61"/>
      <c r="N950" s="61"/>
      <c r="O950" s="61"/>
      <c r="P950" s="61"/>
      <c r="Q950" s="61"/>
      <c r="R950" s="61"/>
      <c r="S950" s="61"/>
      <c r="T950" s="61"/>
      <c r="U950" s="61"/>
      <c r="V950" s="61"/>
      <c r="W950" s="61"/>
      <c r="X950" s="61"/>
      <c r="Y950" s="61"/>
      <c r="Z950" s="61"/>
    </row>
    <row r="951" ht="15.75" customHeight="1">
      <c r="A951" s="61"/>
      <c r="B951" s="2"/>
      <c r="C951" s="3"/>
      <c r="D951" s="4"/>
      <c r="E951" s="5"/>
      <c r="F951" s="2"/>
      <c r="G951" s="2"/>
      <c r="H951" s="2"/>
      <c r="I951" s="6"/>
      <c r="J951" s="6"/>
      <c r="K951" s="2"/>
      <c r="L951" s="2"/>
      <c r="M951" s="61"/>
      <c r="N951" s="61"/>
      <c r="O951" s="61"/>
      <c r="P951" s="61"/>
      <c r="Q951" s="61"/>
      <c r="R951" s="61"/>
      <c r="S951" s="61"/>
      <c r="T951" s="61"/>
      <c r="U951" s="61"/>
      <c r="V951" s="61"/>
      <c r="W951" s="61"/>
      <c r="X951" s="61"/>
      <c r="Y951" s="61"/>
      <c r="Z951" s="61"/>
    </row>
    <row r="952" ht="15.75" customHeight="1">
      <c r="A952" s="61"/>
      <c r="B952" s="2"/>
      <c r="C952" s="3"/>
      <c r="D952" s="4"/>
      <c r="E952" s="5"/>
      <c r="F952" s="2"/>
      <c r="G952" s="2"/>
      <c r="H952" s="2"/>
      <c r="I952" s="6"/>
      <c r="J952" s="6"/>
      <c r="K952" s="2"/>
      <c r="L952" s="2"/>
      <c r="M952" s="61"/>
      <c r="N952" s="61"/>
      <c r="O952" s="61"/>
      <c r="P952" s="61"/>
      <c r="Q952" s="61"/>
      <c r="R952" s="61"/>
      <c r="S952" s="61"/>
      <c r="T952" s="61"/>
      <c r="U952" s="61"/>
      <c r="V952" s="61"/>
      <c r="W952" s="61"/>
      <c r="X952" s="61"/>
      <c r="Y952" s="61"/>
      <c r="Z952" s="61"/>
    </row>
    <row r="953" ht="15.75" customHeight="1">
      <c r="A953" s="61"/>
      <c r="B953" s="2"/>
      <c r="C953" s="3"/>
      <c r="D953" s="4"/>
      <c r="E953" s="5"/>
      <c r="F953" s="2"/>
      <c r="G953" s="2"/>
      <c r="H953" s="2"/>
      <c r="I953" s="6"/>
      <c r="J953" s="6"/>
      <c r="K953" s="2"/>
      <c r="L953" s="2"/>
      <c r="M953" s="61"/>
      <c r="N953" s="61"/>
      <c r="O953" s="61"/>
      <c r="P953" s="61"/>
      <c r="Q953" s="61"/>
      <c r="R953" s="61"/>
      <c r="S953" s="61"/>
      <c r="T953" s="61"/>
      <c r="U953" s="61"/>
      <c r="V953" s="61"/>
      <c r="W953" s="61"/>
      <c r="X953" s="61"/>
      <c r="Y953" s="61"/>
      <c r="Z953" s="61"/>
    </row>
    <row r="954" ht="15.75" customHeight="1">
      <c r="A954" s="61"/>
      <c r="B954" s="2"/>
      <c r="C954" s="3"/>
      <c r="D954" s="4"/>
      <c r="E954" s="5"/>
      <c r="F954" s="2"/>
      <c r="G954" s="2"/>
      <c r="H954" s="2"/>
      <c r="I954" s="6"/>
      <c r="J954" s="6"/>
      <c r="K954" s="2"/>
      <c r="L954" s="2"/>
      <c r="M954" s="61"/>
      <c r="N954" s="61"/>
      <c r="O954" s="61"/>
      <c r="P954" s="61"/>
      <c r="Q954" s="61"/>
      <c r="R954" s="61"/>
      <c r="S954" s="61"/>
      <c r="T954" s="61"/>
      <c r="U954" s="61"/>
      <c r="V954" s="61"/>
      <c r="W954" s="61"/>
      <c r="X954" s="61"/>
      <c r="Y954" s="61"/>
      <c r="Z954" s="61"/>
    </row>
    <row r="955" ht="15.75" customHeight="1">
      <c r="A955" s="61"/>
      <c r="B955" s="2"/>
      <c r="C955" s="3"/>
      <c r="D955" s="4"/>
      <c r="E955" s="5"/>
      <c r="F955" s="2"/>
      <c r="G955" s="2"/>
      <c r="H955" s="2"/>
      <c r="I955" s="6"/>
      <c r="J955" s="6"/>
      <c r="K955" s="2"/>
      <c r="L955" s="2"/>
      <c r="M955" s="61"/>
      <c r="N955" s="61"/>
      <c r="O955" s="61"/>
      <c r="P955" s="61"/>
      <c r="Q955" s="61"/>
      <c r="R955" s="61"/>
      <c r="S955" s="61"/>
      <c r="T955" s="61"/>
      <c r="U955" s="61"/>
      <c r="V955" s="61"/>
      <c r="W955" s="61"/>
      <c r="X955" s="61"/>
      <c r="Y955" s="61"/>
      <c r="Z955" s="61"/>
    </row>
    <row r="956" ht="15.75" customHeight="1">
      <c r="A956" s="61"/>
      <c r="B956" s="2"/>
      <c r="C956" s="3"/>
      <c r="D956" s="4"/>
      <c r="E956" s="5"/>
      <c r="F956" s="2"/>
      <c r="G956" s="2"/>
      <c r="H956" s="2"/>
      <c r="I956" s="6"/>
      <c r="J956" s="6"/>
      <c r="K956" s="2"/>
      <c r="L956" s="2"/>
      <c r="M956" s="61"/>
      <c r="N956" s="61"/>
      <c r="O956" s="61"/>
      <c r="P956" s="61"/>
      <c r="Q956" s="61"/>
      <c r="R956" s="61"/>
      <c r="S956" s="61"/>
      <c r="T956" s="61"/>
      <c r="U956" s="61"/>
      <c r="V956" s="61"/>
      <c r="W956" s="61"/>
      <c r="X956" s="61"/>
      <c r="Y956" s="61"/>
      <c r="Z956" s="61"/>
    </row>
    <row r="957" ht="15.75" customHeight="1">
      <c r="A957" s="61"/>
      <c r="B957" s="2"/>
      <c r="C957" s="3"/>
      <c r="D957" s="4"/>
      <c r="E957" s="5"/>
      <c r="F957" s="2"/>
      <c r="G957" s="2"/>
      <c r="H957" s="2"/>
      <c r="I957" s="6"/>
      <c r="J957" s="6"/>
      <c r="K957" s="2"/>
      <c r="L957" s="2"/>
      <c r="M957" s="61"/>
      <c r="N957" s="61"/>
      <c r="O957" s="61"/>
      <c r="P957" s="61"/>
      <c r="Q957" s="61"/>
      <c r="R957" s="61"/>
      <c r="S957" s="61"/>
      <c r="T957" s="61"/>
      <c r="U957" s="61"/>
      <c r="V957" s="61"/>
      <c r="W957" s="61"/>
      <c r="X957" s="61"/>
      <c r="Y957" s="61"/>
      <c r="Z957" s="61"/>
    </row>
    <row r="958" ht="15.75" customHeight="1">
      <c r="A958" s="61"/>
      <c r="B958" s="2"/>
      <c r="C958" s="3"/>
      <c r="D958" s="4"/>
      <c r="E958" s="5"/>
      <c r="F958" s="2"/>
      <c r="G958" s="2"/>
      <c r="H958" s="2"/>
      <c r="I958" s="6"/>
      <c r="J958" s="6"/>
      <c r="K958" s="2"/>
      <c r="L958" s="2"/>
      <c r="M958" s="61"/>
      <c r="N958" s="61"/>
      <c r="O958" s="61"/>
      <c r="P958" s="61"/>
      <c r="Q958" s="61"/>
      <c r="R958" s="61"/>
      <c r="S958" s="61"/>
      <c r="T958" s="61"/>
      <c r="U958" s="61"/>
      <c r="V958" s="61"/>
      <c r="W958" s="61"/>
      <c r="X958" s="61"/>
      <c r="Y958" s="61"/>
      <c r="Z958" s="61"/>
    </row>
    <row r="959" ht="15.75" customHeight="1">
      <c r="A959" s="61"/>
      <c r="B959" s="2"/>
      <c r="C959" s="3"/>
      <c r="D959" s="4"/>
      <c r="E959" s="5"/>
      <c r="F959" s="2"/>
      <c r="G959" s="2"/>
      <c r="H959" s="2"/>
      <c r="I959" s="6"/>
      <c r="J959" s="6"/>
      <c r="K959" s="2"/>
      <c r="L959" s="2"/>
      <c r="M959" s="61"/>
      <c r="N959" s="61"/>
      <c r="O959" s="61"/>
      <c r="P959" s="61"/>
      <c r="Q959" s="61"/>
      <c r="R959" s="61"/>
      <c r="S959" s="61"/>
      <c r="T959" s="61"/>
      <c r="U959" s="61"/>
      <c r="V959" s="61"/>
      <c r="W959" s="61"/>
      <c r="X959" s="61"/>
      <c r="Y959" s="61"/>
      <c r="Z959" s="61"/>
    </row>
    <row r="960" ht="15.75" customHeight="1">
      <c r="A960" s="61"/>
      <c r="B960" s="2"/>
      <c r="C960" s="3"/>
      <c r="D960" s="4"/>
      <c r="E960" s="5"/>
      <c r="F960" s="2"/>
      <c r="G960" s="2"/>
      <c r="H960" s="2"/>
      <c r="I960" s="6"/>
      <c r="J960" s="6"/>
      <c r="K960" s="2"/>
      <c r="L960" s="2"/>
      <c r="M960" s="61"/>
      <c r="N960" s="61"/>
      <c r="O960" s="61"/>
      <c r="P960" s="61"/>
      <c r="Q960" s="61"/>
      <c r="R960" s="61"/>
      <c r="S960" s="61"/>
      <c r="T960" s="61"/>
      <c r="U960" s="61"/>
      <c r="V960" s="61"/>
      <c r="W960" s="61"/>
      <c r="X960" s="61"/>
      <c r="Y960" s="61"/>
      <c r="Z960" s="61"/>
    </row>
    <row r="961" ht="15.75" customHeight="1">
      <c r="A961" s="61"/>
      <c r="B961" s="2"/>
      <c r="C961" s="3"/>
      <c r="D961" s="4"/>
      <c r="E961" s="5"/>
      <c r="F961" s="2"/>
      <c r="G961" s="2"/>
      <c r="H961" s="2"/>
      <c r="I961" s="6"/>
      <c r="J961" s="6"/>
      <c r="K961" s="2"/>
      <c r="L961" s="2"/>
      <c r="M961" s="61"/>
      <c r="N961" s="61"/>
      <c r="O961" s="61"/>
      <c r="P961" s="61"/>
      <c r="Q961" s="61"/>
      <c r="R961" s="61"/>
      <c r="S961" s="61"/>
      <c r="T961" s="61"/>
      <c r="U961" s="61"/>
      <c r="V961" s="61"/>
      <c r="W961" s="61"/>
      <c r="X961" s="61"/>
      <c r="Y961" s="61"/>
      <c r="Z961" s="61"/>
    </row>
    <row r="962" ht="15.75" customHeight="1">
      <c r="A962" s="61"/>
      <c r="B962" s="2"/>
      <c r="C962" s="3"/>
      <c r="D962" s="4"/>
      <c r="E962" s="5"/>
      <c r="F962" s="2"/>
      <c r="G962" s="2"/>
      <c r="H962" s="2"/>
      <c r="I962" s="6"/>
      <c r="J962" s="6"/>
      <c r="K962" s="2"/>
      <c r="L962" s="2"/>
      <c r="M962" s="61"/>
      <c r="N962" s="61"/>
      <c r="O962" s="61"/>
      <c r="P962" s="61"/>
      <c r="Q962" s="61"/>
      <c r="R962" s="61"/>
      <c r="S962" s="61"/>
      <c r="T962" s="61"/>
      <c r="U962" s="61"/>
      <c r="V962" s="61"/>
      <c r="W962" s="61"/>
      <c r="X962" s="61"/>
      <c r="Y962" s="61"/>
      <c r="Z962" s="61"/>
    </row>
    <row r="963" ht="15.75" customHeight="1">
      <c r="A963" s="61"/>
      <c r="B963" s="2"/>
      <c r="C963" s="3"/>
      <c r="D963" s="4"/>
      <c r="E963" s="5"/>
      <c r="F963" s="2"/>
      <c r="G963" s="2"/>
      <c r="H963" s="2"/>
      <c r="I963" s="6"/>
      <c r="J963" s="6"/>
      <c r="K963" s="2"/>
      <c r="L963" s="2"/>
      <c r="M963" s="61"/>
      <c r="N963" s="61"/>
      <c r="O963" s="61"/>
      <c r="P963" s="61"/>
      <c r="Q963" s="61"/>
      <c r="R963" s="61"/>
      <c r="S963" s="61"/>
      <c r="T963" s="61"/>
      <c r="U963" s="61"/>
      <c r="V963" s="61"/>
      <c r="W963" s="61"/>
      <c r="X963" s="61"/>
      <c r="Y963" s="61"/>
      <c r="Z963" s="61"/>
    </row>
    <row r="964" ht="15.75" customHeight="1">
      <c r="A964" s="61"/>
      <c r="B964" s="2"/>
      <c r="C964" s="3"/>
      <c r="D964" s="4"/>
      <c r="E964" s="5"/>
      <c r="F964" s="2"/>
      <c r="G964" s="2"/>
      <c r="H964" s="2"/>
      <c r="I964" s="6"/>
      <c r="J964" s="6"/>
      <c r="K964" s="2"/>
      <c r="L964" s="2"/>
      <c r="M964" s="61"/>
      <c r="N964" s="61"/>
      <c r="O964" s="61"/>
      <c r="P964" s="61"/>
      <c r="Q964" s="61"/>
      <c r="R964" s="61"/>
      <c r="S964" s="61"/>
      <c r="T964" s="61"/>
      <c r="U964" s="61"/>
      <c r="V964" s="61"/>
      <c r="W964" s="61"/>
      <c r="X964" s="61"/>
      <c r="Y964" s="61"/>
      <c r="Z964" s="61"/>
    </row>
    <row r="965" ht="15.75" customHeight="1">
      <c r="A965" s="61"/>
      <c r="B965" s="2"/>
      <c r="C965" s="3"/>
      <c r="D965" s="4"/>
      <c r="E965" s="5"/>
      <c r="F965" s="2"/>
      <c r="G965" s="2"/>
      <c r="H965" s="2"/>
      <c r="I965" s="6"/>
      <c r="J965" s="6"/>
      <c r="K965" s="2"/>
      <c r="L965" s="2"/>
      <c r="M965" s="61"/>
      <c r="N965" s="61"/>
      <c r="O965" s="61"/>
      <c r="P965" s="61"/>
      <c r="Q965" s="61"/>
      <c r="R965" s="61"/>
      <c r="S965" s="61"/>
      <c r="T965" s="61"/>
      <c r="U965" s="61"/>
      <c r="V965" s="61"/>
      <c r="W965" s="61"/>
      <c r="X965" s="61"/>
      <c r="Y965" s="61"/>
      <c r="Z965" s="61"/>
    </row>
    <row r="966" ht="15.75" customHeight="1">
      <c r="A966" s="61"/>
      <c r="B966" s="2"/>
      <c r="C966" s="3"/>
      <c r="D966" s="4"/>
      <c r="E966" s="5"/>
      <c r="F966" s="2"/>
      <c r="G966" s="2"/>
      <c r="H966" s="2"/>
      <c r="I966" s="6"/>
      <c r="J966" s="6"/>
      <c r="K966" s="2"/>
      <c r="L966" s="2"/>
      <c r="M966" s="61"/>
      <c r="N966" s="61"/>
      <c r="O966" s="61"/>
      <c r="P966" s="61"/>
      <c r="Q966" s="61"/>
      <c r="R966" s="61"/>
      <c r="S966" s="61"/>
      <c r="T966" s="61"/>
      <c r="U966" s="61"/>
      <c r="V966" s="61"/>
      <c r="W966" s="61"/>
      <c r="X966" s="61"/>
      <c r="Y966" s="61"/>
      <c r="Z966" s="61"/>
    </row>
    <row r="967" ht="15.75" customHeight="1">
      <c r="A967" s="61"/>
      <c r="B967" s="2"/>
      <c r="C967" s="3"/>
      <c r="D967" s="4"/>
      <c r="E967" s="5"/>
      <c r="F967" s="2"/>
      <c r="G967" s="2"/>
      <c r="H967" s="2"/>
      <c r="I967" s="6"/>
      <c r="J967" s="6"/>
      <c r="K967" s="2"/>
      <c r="L967" s="2"/>
      <c r="M967" s="61"/>
      <c r="N967" s="61"/>
      <c r="O967" s="61"/>
      <c r="P967" s="61"/>
      <c r="Q967" s="61"/>
      <c r="R967" s="61"/>
      <c r="S967" s="61"/>
      <c r="T967" s="61"/>
      <c r="U967" s="61"/>
      <c r="V967" s="61"/>
      <c r="W967" s="61"/>
      <c r="X967" s="61"/>
      <c r="Y967" s="61"/>
      <c r="Z967" s="61"/>
    </row>
    <row r="968" ht="15.75" customHeight="1">
      <c r="A968" s="61"/>
      <c r="B968" s="2"/>
      <c r="C968" s="3"/>
      <c r="D968" s="4"/>
      <c r="E968" s="5"/>
      <c r="F968" s="2"/>
      <c r="G968" s="2"/>
      <c r="H968" s="2"/>
      <c r="I968" s="6"/>
      <c r="J968" s="6"/>
      <c r="K968" s="2"/>
      <c r="L968" s="2"/>
      <c r="M968" s="61"/>
      <c r="N968" s="61"/>
      <c r="O968" s="61"/>
      <c r="P968" s="61"/>
      <c r="Q968" s="61"/>
      <c r="R968" s="61"/>
      <c r="S968" s="61"/>
      <c r="T968" s="61"/>
      <c r="U968" s="61"/>
      <c r="V968" s="61"/>
      <c r="W968" s="61"/>
      <c r="X968" s="61"/>
      <c r="Y968" s="61"/>
      <c r="Z968" s="61"/>
    </row>
    <row r="969" ht="15.75" customHeight="1">
      <c r="A969" s="61"/>
      <c r="B969" s="2"/>
      <c r="C969" s="3"/>
      <c r="D969" s="4"/>
      <c r="E969" s="5"/>
      <c r="F969" s="2"/>
      <c r="G969" s="2"/>
      <c r="H969" s="2"/>
      <c r="I969" s="6"/>
      <c r="J969" s="6"/>
      <c r="K969" s="2"/>
      <c r="L969" s="2"/>
      <c r="M969" s="61"/>
      <c r="N969" s="61"/>
      <c r="O969" s="61"/>
      <c r="P969" s="61"/>
      <c r="Q969" s="61"/>
      <c r="R969" s="61"/>
      <c r="S969" s="61"/>
      <c r="T969" s="61"/>
      <c r="U969" s="61"/>
      <c r="V969" s="61"/>
      <c r="W969" s="61"/>
      <c r="X969" s="61"/>
      <c r="Y969" s="61"/>
      <c r="Z969" s="61"/>
    </row>
    <row r="970" ht="15.75" customHeight="1">
      <c r="A970" s="61"/>
      <c r="B970" s="2"/>
      <c r="C970" s="3"/>
      <c r="D970" s="4"/>
      <c r="E970" s="5"/>
      <c r="F970" s="2"/>
      <c r="G970" s="2"/>
      <c r="H970" s="2"/>
      <c r="I970" s="6"/>
      <c r="J970" s="6"/>
      <c r="K970" s="2"/>
      <c r="L970" s="2"/>
      <c r="M970" s="61"/>
      <c r="N970" s="61"/>
      <c r="O970" s="61"/>
      <c r="P970" s="61"/>
      <c r="Q970" s="61"/>
      <c r="R970" s="61"/>
      <c r="S970" s="61"/>
      <c r="T970" s="61"/>
      <c r="U970" s="61"/>
      <c r="V970" s="61"/>
      <c r="W970" s="61"/>
      <c r="X970" s="61"/>
      <c r="Y970" s="61"/>
      <c r="Z970" s="61"/>
    </row>
    <row r="971" ht="15.75" customHeight="1">
      <c r="A971" s="61"/>
      <c r="B971" s="2"/>
      <c r="C971" s="3"/>
      <c r="D971" s="4"/>
      <c r="E971" s="5"/>
      <c r="F971" s="2"/>
      <c r="G971" s="2"/>
      <c r="H971" s="2"/>
      <c r="I971" s="6"/>
      <c r="J971" s="6"/>
      <c r="K971" s="2"/>
      <c r="L971" s="2"/>
      <c r="M971" s="61"/>
      <c r="N971" s="61"/>
      <c r="O971" s="61"/>
      <c r="P971" s="61"/>
      <c r="Q971" s="61"/>
      <c r="R971" s="61"/>
      <c r="S971" s="61"/>
      <c r="T971" s="61"/>
      <c r="U971" s="61"/>
      <c r="V971" s="61"/>
      <c r="W971" s="61"/>
      <c r="X971" s="61"/>
      <c r="Y971" s="61"/>
      <c r="Z971" s="61"/>
    </row>
    <row r="972" ht="15.75" customHeight="1">
      <c r="A972" s="61"/>
      <c r="B972" s="2"/>
      <c r="C972" s="3"/>
      <c r="D972" s="4"/>
      <c r="E972" s="5"/>
      <c r="F972" s="2"/>
      <c r="G972" s="2"/>
      <c r="H972" s="2"/>
      <c r="I972" s="6"/>
      <c r="J972" s="6"/>
      <c r="K972" s="2"/>
      <c r="L972" s="2"/>
      <c r="M972" s="61"/>
      <c r="N972" s="61"/>
      <c r="O972" s="61"/>
      <c r="P972" s="61"/>
      <c r="Q972" s="61"/>
      <c r="R972" s="61"/>
      <c r="S972" s="61"/>
      <c r="T972" s="61"/>
      <c r="U972" s="61"/>
      <c r="V972" s="61"/>
      <c r="W972" s="61"/>
      <c r="X972" s="61"/>
      <c r="Y972" s="61"/>
      <c r="Z972" s="61"/>
    </row>
    <row r="973" ht="15.75" customHeight="1">
      <c r="A973" s="61"/>
      <c r="B973" s="2"/>
      <c r="C973" s="3"/>
      <c r="D973" s="4"/>
      <c r="E973" s="5"/>
      <c r="F973" s="2"/>
      <c r="G973" s="2"/>
      <c r="H973" s="2"/>
      <c r="I973" s="6"/>
      <c r="J973" s="6"/>
      <c r="K973" s="2"/>
      <c r="L973" s="2"/>
      <c r="M973" s="61"/>
      <c r="N973" s="61"/>
      <c r="O973" s="61"/>
      <c r="P973" s="61"/>
      <c r="Q973" s="61"/>
      <c r="R973" s="61"/>
      <c r="S973" s="61"/>
      <c r="T973" s="61"/>
      <c r="U973" s="61"/>
      <c r="V973" s="61"/>
      <c r="W973" s="61"/>
      <c r="X973" s="61"/>
      <c r="Y973" s="61"/>
      <c r="Z973" s="61"/>
    </row>
    <row r="974" ht="15.75" customHeight="1">
      <c r="A974" s="61"/>
      <c r="B974" s="2"/>
      <c r="C974" s="3"/>
      <c r="D974" s="4"/>
      <c r="E974" s="5"/>
      <c r="F974" s="2"/>
      <c r="G974" s="2"/>
      <c r="H974" s="2"/>
      <c r="I974" s="6"/>
      <c r="J974" s="6"/>
      <c r="K974" s="2"/>
      <c r="L974" s="2"/>
      <c r="M974" s="61"/>
      <c r="N974" s="61"/>
      <c r="O974" s="61"/>
      <c r="P974" s="61"/>
      <c r="Q974" s="61"/>
      <c r="R974" s="61"/>
      <c r="S974" s="61"/>
      <c r="T974" s="61"/>
      <c r="U974" s="61"/>
      <c r="V974" s="61"/>
      <c r="W974" s="61"/>
      <c r="X974" s="61"/>
      <c r="Y974" s="61"/>
      <c r="Z974" s="61"/>
    </row>
    <row r="975" ht="15.75" customHeight="1">
      <c r="A975" s="61"/>
      <c r="B975" s="2"/>
      <c r="C975" s="3"/>
      <c r="D975" s="4"/>
      <c r="E975" s="5"/>
      <c r="F975" s="2"/>
      <c r="G975" s="2"/>
      <c r="H975" s="2"/>
      <c r="I975" s="6"/>
      <c r="J975" s="6"/>
      <c r="K975" s="2"/>
      <c r="L975" s="2"/>
      <c r="M975" s="61"/>
      <c r="N975" s="61"/>
      <c r="O975" s="61"/>
      <c r="P975" s="61"/>
      <c r="Q975" s="61"/>
      <c r="R975" s="61"/>
      <c r="S975" s="61"/>
      <c r="T975" s="61"/>
      <c r="U975" s="61"/>
      <c r="V975" s="61"/>
      <c r="W975" s="61"/>
      <c r="X975" s="61"/>
      <c r="Y975" s="61"/>
      <c r="Z975" s="61"/>
    </row>
    <row r="976" ht="15.75" customHeight="1">
      <c r="A976" s="61"/>
      <c r="B976" s="2"/>
      <c r="C976" s="3"/>
      <c r="D976" s="4"/>
      <c r="E976" s="5"/>
      <c r="F976" s="2"/>
      <c r="G976" s="2"/>
      <c r="H976" s="2"/>
      <c r="I976" s="6"/>
      <c r="J976" s="6"/>
      <c r="K976" s="2"/>
      <c r="L976" s="2"/>
      <c r="M976" s="61"/>
      <c r="N976" s="61"/>
      <c r="O976" s="61"/>
      <c r="P976" s="61"/>
      <c r="Q976" s="61"/>
      <c r="R976" s="61"/>
      <c r="S976" s="61"/>
      <c r="T976" s="61"/>
      <c r="U976" s="61"/>
      <c r="V976" s="61"/>
      <c r="W976" s="61"/>
      <c r="X976" s="61"/>
      <c r="Y976" s="61"/>
      <c r="Z976" s="61"/>
    </row>
    <row r="977" ht="15.75" customHeight="1">
      <c r="A977" s="61"/>
      <c r="B977" s="2"/>
      <c r="C977" s="3"/>
      <c r="D977" s="4"/>
      <c r="E977" s="5"/>
      <c r="F977" s="2"/>
      <c r="G977" s="2"/>
      <c r="H977" s="2"/>
      <c r="I977" s="6"/>
      <c r="J977" s="6"/>
      <c r="K977" s="2"/>
      <c r="L977" s="2"/>
      <c r="M977" s="61"/>
      <c r="N977" s="61"/>
      <c r="O977" s="61"/>
      <c r="P977" s="61"/>
      <c r="Q977" s="61"/>
      <c r="R977" s="61"/>
      <c r="S977" s="61"/>
      <c r="T977" s="61"/>
      <c r="U977" s="61"/>
      <c r="V977" s="61"/>
      <c r="W977" s="61"/>
      <c r="X977" s="61"/>
      <c r="Y977" s="61"/>
      <c r="Z977" s="61"/>
    </row>
    <row r="978" ht="15.75" customHeight="1">
      <c r="A978" s="61"/>
      <c r="B978" s="2"/>
      <c r="C978" s="3"/>
      <c r="D978" s="4"/>
      <c r="E978" s="5"/>
      <c r="F978" s="2"/>
      <c r="G978" s="2"/>
      <c r="H978" s="2"/>
      <c r="I978" s="6"/>
      <c r="J978" s="6"/>
      <c r="K978" s="2"/>
      <c r="L978" s="2"/>
      <c r="M978" s="61"/>
      <c r="N978" s="61"/>
      <c r="O978" s="61"/>
      <c r="P978" s="61"/>
      <c r="Q978" s="61"/>
      <c r="R978" s="61"/>
      <c r="S978" s="61"/>
      <c r="T978" s="61"/>
      <c r="U978" s="61"/>
      <c r="V978" s="61"/>
      <c r="W978" s="61"/>
      <c r="X978" s="61"/>
      <c r="Y978" s="61"/>
      <c r="Z978" s="61"/>
    </row>
    <row r="979" ht="15.75" customHeight="1">
      <c r="A979" s="61"/>
      <c r="B979" s="2"/>
      <c r="C979" s="3"/>
      <c r="D979" s="4"/>
      <c r="E979" s="5"/>
      <c r="F979" s="2"/>
      <c r="G979" s="2"/>
      <c r="H979" s="2"/>
      <c r="I979" s="6"/>
      <c r="J979" s="6"/>
      <c r="K979" s="2"/>
      <c r="L979" s="2"/>
      <c r="M979" s="61"/>
      <c r="N979" s="61"/>
      <c r="O979" s="61"/>
      <c r="P979" s="61"/>
      <c r="Q979" s="61"/>
      <c r="R979" s="61"/>
      <c r="S979" s="61"/>
      <c r="T979" s="61"/>
      <c r="U979" s="61"/>
      <c r="V979" s="61"/>
      <c r="W979" s="61"/>
      <c r="X979" s="61"/>
      <c r="Y979" s="61"/>
      <c r="Z979" s="61"/>
    </row>
    <row r="980" ht="15.75" customHeight="1">
      <c r="A980" s="61"/>
      <c r="B980" s="2"/>
      <c r="C980" s="3"/>
      <c r="D980" s="4"/>
      <c r="E980" s="5"/>
      <c r="F980" s="2"/>
      <c r="G980" s="2"/>
      <c r="H980" s="2"/>
      <c r="I980" s="6"/>
      <c r="J980" s="6"/>
      <c r="K980" s="2"/>
      <c r="L980" s="2"/>
      <c r="M980" s="61"/>
      <c r="N980" s="61"/>
      <c r="O980" s="61"/>
      <c r="P980" s="61"/>
      <c r="Q980" s="61"/>
      <c r="R980" s="61"/>
      <c r="S980" s="61"/>
      <c r="T980" s="61"/>
      <c r="U980" s="61"/>
      <c r="V980" s="61"/>
      <c r="W980" s="61"/>
      <c r="X980" s="61"/>
      <c r="Y980" s="61"/>
      <c r="Z980" s="61"/>
    </row>
    <row r="981" ht="15.75" customHeight="1">
      <c r="A981" s="61"/>
      <c r="B981" s="2"/>
      <c r="C981" s="3"/>
      <c r="D981" s="4"/>
      <c r="E981" s="5"/>
      <c r="F981" s="2"/>
      <c r="G981" s="2"/>
      <c r="H981" s="2"/>
      <c r="I981" s="6"/>
      <c r="J981" s="6"/>
      <c r="K981" s="2"/>
      <c r="L981" s="2"/>
      <c r="M981" s="61"/>
      <c r="N981" s="61"/>
      <c r="O981" s="61"/>
      <c r="P981" s="61"/>
      <c r="Q981" s="61"/>
      <c r="R981" s="61"/>
      <c r="S981" s="61"/>
      <c r="T981" s="61"/>
      <c r="U981" s="61"/>
      <c r="V981" s="61"/>
      <c r="W981" s="61"/>
      <c r="X981" s="61"/>
      <c r="Y981" s="61"/>
      <c r="Z981" s="61"/>
    </row>
    <row r="982" ht="15.75" customHeight="1">
      <c r="A982" s="61"/>
      <c r="B982" s="2"/>
      <c r="C982" s="3"/>
      <c r="D982" s="4"/>
      <c r="E982" s="5"/>
      <c r="F982" s="2"/>
      <c r="G982" s="2"/>
      <c r="H982" s="2"/>
      <c r="I982" s="6"/>
      <c r="J982" s="6"/>
      <c r="K982" s="2"/>
      <c r="L982" s="2"/>
      <c r="M982" s="61"/>
      <c r="N982" s="61"/>
      <c r="O982" s="61"/>
      <c r="P982" s="61"/>
      <c r="Q982" s="61"/>
      <c r="R982" s="61"/>
      <c r="S982" s="61"/>
      <c r="T982" s="61"/>
      <c r="U982" s="61"/>
      <c r="V982" s="61"/>
      <c r="W982" s="61"/>
      <c r="X982" s="61"/>
      <c r="Y982" s="61"/>
      <c r="Z982" s="61"/>
    </row>
    <row r="983" ht="15.75" customHeight="1">
      <c r="A983" s="61"/>
      <c r="B983" s="2"/>
      <c r="C983" s="3"/>
      <c r="D983" s="4"/>
      <c r="E983" s="5"/>
      <c r="F983" s="2"/>
      <c r="G983" s="2"/>
      <c r="H983" s="2"/>
      <c r="I983" s="6"/>
      <c r="J983" s="6"/>
      <c r="K983" s="2"/>
      <c r="L983" s="2"/>
      <c r="M983" s="61"/>
      <c r="N983" s="61"/>
      <c r="O983" s="61"/>
      <c r="P983" s="61"/>
      <c r="Q983" s="61"/>
      <c r="R983" s="61"/>
      <c r="S983" s="61"/>
      <c r="T983" s="61"/>
      <c r="U983" s="61"/>
      <c r="V983" s="61"/>
      <c r="W983" s="61"/>
      <c r="X983" s="61"/>
      <c r="Y983" s="61"/>
      <c r="Z983" s="61"/>
    </row>
    <row r="984" ht="15.75" customHeight="1">
      <c r="A984" s="61"/>
      <c r="B984" s="2"/>
      <c r="C984" s="3"/>
      <c r="D984" s="4"/>
      <c r="E984" s="5"/>
      <c r="F984" s="2"/>
      <c r="G984" s="2"/>
      <c r="H984" s="2"/>
      <c r="I984" s="6"/>
      <c r="J984" s="6"/>
      <c r="K984" s="2"/>
      <c r="L984" s="2"/>
      <c r="M984" s="61"/>
      <c r="N984" s="61"/>
      <c r="O984" s="61"/>
      <c r="P984" s="61"/>
      <c r="Q984" s="61"/>
      <c r="R984" s="61"/>
      <c r="S984" s="61"/>
      <c r="T984" s="61"/>
      <c r="U984" s="61"/>
      <c r="V984" s="61"/>
      <c r="W984" s="61"/>
      <c r="X984" s="61"/>
      <c r="Y984" s="61"/>
      <c r="Z984" s="61"/>
    </row>
    <row r="985" ht="15.75" customHeight="1">
      <c r="A985" s="61"/>
      <c r="B985" s="2"/>
      <c r="C985" s="3"/>
      <c r="D985" s="4"/>
      <c r="E985" s="5"/>
      <c r="F985" s="2"/>
      <c r="G985" s="2"/>
      <c r="H985" s="2"/>
      <c r="I985" s="6"/>
      <c r="J985" s="6"/>
      <c r="K985" s="2"/>
      <c r="L985" s="2"/>
      <c r="M985" s="61"/>
      <c r="N985" s="61"/>
      <c r="O985" s="61"/>
      <c r="P985" s="61"/>
      <c r="Q985" s="61"/>
      <c r="R985" s="61"/>
      <c r="S985" s="61"/>
      <c r="T985" s="61"/>
      <c r="U985" s="61"/>
      <c r="V985" s="61"/>
      <c r="W985" s="61"/>
      <c r="X985" s="61"/>
      <c r="Y985" s="61"/>
      <c r="Z985" s="61"/>
    </row>
    <row r="986" ht="15.75" customHeight="1">
      <c r="A986" s="61"/>
      <c r="B986" s="2"/>
      <c r="C986" s="3"/>
      <c r="D986" s="4"/>
      <c r="E986" s="5"/>
      <c r="F986" s="2"/>
      <c r="G986" s="2"/>
      <c r="H986" s="2"/>
      <c r="I986" s="6"/>
      <c r="J986" s="6"/>
      <c r="K986" s="2"/>
      <c r="L986" s="2"/>
      <c r="M986" s="61"/>
      <c r="N986" s="61"/>
      <c r="O986" s="61"/>
      <c r="P986" s="61"/>
      <c r="Q986" s="61"/>
      <c r="R986" s="61"/>
      <c r="S986" s="61"/>
      <c r="T986" s="61"/>
      <c r="U986" s="61"/>
      <c r="V986" s="61"/>
      <c r="W986" s="61"/>
      <c r="X986" s="61"/>
      <c r="Y986" s="61"/>
      <c r="Z986" s="61"/>
    </row>
    <row r="987" ht="15.75" customHeight="1">
      <c r="A987" s="61"/>
      <c r="B987" s="2"/>
      <c r="C987" s="3"/>
      <c r="D987" s="4"/>
      <c r="E987" s="5"/>
      <c r="F987" s="2"/>
      <c r="G987" s="2"/>
      <c r="H987" s="2"/>
      <c r="I987" s="6"/>
      <c r="J987" s="6"/>
      <c r="K987" s="2"/>
      <c r="L987" s="2"/>
      <c r="M987" s="61"/>
      <c r="N987" s="61"/>
      <c r="O987" s="61"/>
      <c r="P987" s="61"/>
      <c r="Q987" s="61"/>
      <c r="R987" s="61"/>
      <c r="S987" s="61"/>
      <c r="T987" s="61"/>
      <c r="U987" s="61"/>
      <c r="V987" s="61"/>
      <c r="W987" s="61"/>
      <c r="X987" s="61"/>
      <c r="Y987" s="61"/>
      <c r="Z987" s="61"/>
    </row>
    <row r="988" ht="15.75" customHeight="1">
      <c r="A988" s="61"/>
      <c r="B988" s="2"/>
      <c r="C988" s="3"/>
      <c r="D988" s="4"/>
      <c r="E988" s="5"/>
      <c r="F988" s="2"/>
      <c r="G988" s="2"/>
      <c r="H988" s="2"/>
      <c r="I988" s="6"/>
      <c r="J988" s="6"/>
      <c r="K988" s="2"/>
      <c r="L988" s="2"/>
      <c r="M988" s="61"/>
      <c r="N988" s="61"/>
      <c r="O988" s="61"/>
      <c r="P988" s="61"/>
      <c r="Q988" s="61"/>
      <c r="R988" s="61"/>
      <c r="S988" s="61"/>
      <c r="T988" s="61"/>
      <c r="U988" s="61"/>
      <c r="V988" s="61"/>
      <c r="W988" s="61"/>
      <c r="X988" s="61"/>
      <c r="Y988" s="61"/>
      <c r="Z988" s="61"/>
    </row>
    <row r="989" ht="15.75" customHeight="1">
      <c r="A989" s="61"/>
      <c r="B989" s="2"/>
      <c r="C989" s="3"/>
      <c r="D989" s="4"/>
      <c r="E989" s="5"/>
      <c r="F989" s="2"/>
      <c r="G989" s="2"/>
      <c r="H989" s="2"/>
      <c r="I989" s="6"/>
      <c r="J989" s="6"/>
      <c r="K989" s="2"/>
      <c r="L989" s="2"/>
      <c r="M989" s="61"/>
      <c r="N989" s="61"/>
      <c r="O989" s="61"/>
      <c r="P989" s="61"/>
      <c r="Q989" s="61"/>
      <c r="R989" s="61"/>
      <c r="S989" s="61"/>
      <c r="T989" s="61"/>
      <c r="U989" s="61"/>
      <c r="V989" s="61"/>
      <c r="W989" s="61"/>
      <c r="X989" s="61"/>
      <c r="Y989" s="61"/>
      <c r="Z989" s="61"/>
    </row>
    <row r="990" ht="15.75" customHeight="1">
      <c r="A990" s="61"/>
      <c r="B990" s="2"/>
      <c r="C990" s="3"/>
      <c r="D990" s="4"/>
      <c r="E990" s="5"/>
      <c r="F990" s="2"/>
      <c r="G990" s="2"/>
      <c r="H990" s="2"/>
      <c r="I990" s="6"/>
      <c r="J990" s="6"/>
      <c r="K990" s="2"/>
      <c r="L990" s="2"/>
      <c r="M990" s="61"/>
      <c r="N990" s="61"/>
      <c r="O990" s="61"/>
      <c r="P990" s="61"/>
      <c r="Q990" s="61"/>
      <c r="R990" s="61"/>
      <c r="S990" s="61"/>
      <c r="T990" s="61"/>
      <c r="U990" s="61"/>
      <c r="V990" s="61"/>
      <c r="W990" s="61"/>
      <c r="X990" s="61"/>
      <c r="Y990" s="61"/>
      <c r="Z990" s="61"/>
    </row>
    <row r="991" ht="15.75" customHeight="1">
      <c r="A991" s="61"/>
      <c r="B991" s="2"/>
      <c r="C991" s="3"/>
      <c r="D991" s="4"/>
      <c r="E991" s="5"/>
      <c r="F991" s="2"/>
      <c r="G991" s="2"/>
      <c r="H991" s="2"/>
      <c r="I991" s="6"/>
      <c r="J991" s="6"/>
      <c r="K991" s="2"/>
      <c r="L991" s="2"/>
      <c r="M991" s="61"/>
      <c r="N991" s="61"/>
      <c r="O991" s="61"/>
      <c r="P991" s="61"/>
      <c r="Q991" s="61"/>
      <c r="R991" s="61"/>
      <c r="S991" s="61"/>
      <c r="T991" s="61"/>
      <c r="U991" s="61"/>
      <c r="V991" s="61"/>
      <c r="W991" s="61"/>
      <c r="X991" s="61"/>
      <c r="Y991" s="61"/>
      <c r="Z991" s="61"/>
    </row>
    <row r="992" ht="15.75" customHeight="1">
      <c r="A992" s="61"/>
      <c r="B992" s="2"/>
      <c r="C992" s="3"/>
      <c r="D992" s="4"/>
      <c r="E992" s="5"/>
      <c r="F992" s="2"/>
      <c r="G992" s="2"/>
      <c r="H992" s="2"/>
      <c r="I992" s="6"/>
      <c r="J992" s="6"/>
      <c r="K992" s="2"/>
      <c r="L992" s="2"/>
      <c r="M992" s="61"/>
      <c r="N992" s="61"/>
      <c r="O992" s="61"/>
      <c r="P992" s="61"/>
      <c r="Q992" s="61"/>
      <c r="R992" s="61"/>
      <c r="S992" s="61"/>
      <c r="T992" s="61"/>
      <c r="U992" s="61"/>
      <c r="V992" s="61"/>
      <c r="W992" s="61"/>
      <c r="X992" s="61"/>
      <c r="Y992" s="61"/>
      <c r="Z992" s="61"/>
    </row>
    <row r="993" ht="15.75" customHeight="1">
      <c r="A993" s="61"/>
      <c r="B993" s="2"/>
      <c r="C993" s="3"/>
      <c r="D993" s="4"/>
      <c r="E993" s="5"/>
      <c r="F993" s="2"/>
      <c r="G993" s="2"/>
      <c r="H993" s="2"/>
      <c r="I993" s="6"/>
      <c r="J993" s="6"/>
      <c r="K993" s="2"/>
      <c r="L993" s="2"/>
      <c r="M993" s="61"/>
      <c r="N993" s="61"/>
      <c r="O993" s="61"/>
      <c r="P993" s="61"/>
      <c r="Q993" s="61"/>
      <c r="R993" s="61"/>
      <c r="S993" s="61"/>
      <c r="T993" s="61"/>
      <c r="U993" s="61"/>
      <c r="V993" s="61"/>
      <c r="W993" s="61"/>
      <c r="X993" s="61"/>
      <c r="Y993" s="61"/>
      <c r="Z993" s="61"/>
    </row>
    <row r="994" ht="15.75" customHeight="1">
      <c r="A994" s="61"/>
      <c r="B994" s="2"/>
      <c r="C994" s="3"/>
      <c r="D994" s="4"/>
      <c r="E994" s="5"/>
      <c r="F994" s="2"/>
      <c r="G994" s="2"/>
      <c r="H994" s="2"/>
      <c r="I994" s="6"/>
      <c r="J994" s="6"/>
      <c r="K994" s="2"/>
      <c r="L994" s="2"/>
      <c r="M994" s="61"/>
      <c r="N994" s="61"/>
      <c r="O994" s="61"/>
      <c r="P994" s="61"/>
      <c r="Q994" s="61"/>
      <c r="R994" s="61"/>
      <c r="S994" s="61"/>
      <c r="T994" s="61"/>
      <c r="U994" s="61"/>
      <c r="V994" s="61"/>
      <c r="W994" s="61"/>
      <c r="X994" s="61"/>
      <c r="Y994" s="61"/>
      <c r="Z994" s="61"/>
    </row>
    <row r="995" ht="15.75" customHeight="1">
      <c r="A995" s="61"/>
      <c r="B995" s="2"/>
      <c r="C995" s="3"/>
      <c r="D995" s="4"/>
      <c r="E995" s="5"/>
      <c r="F995" s="2"/>
      <c r="G995" s="2"/>
      <c r="H995" s="2"/>
      <c r="I995" s="6"/>
      <c r="J995" s="6"/>
      <c r="K995" s="2"/>
      <c r="L995" s="2"/>
      <c r="M995" s="61"/>
      <c r="N995" s="61"/>
      <c r="O995" s="61"/>
      <c r="P995" s="61"/>
      <c r="Q995" s="61"/>
      <c r="R995" s="61"/>
      <c r="S995" s="61"/>
      <c r="T995" s="61"/>
      <c r="U995" s="61"/>
      <c r="V995" s="61"/>
      <c r="W995" s="61"/>
      <c r="X995" s="61"/>
      <c r="Y995" s="61"/>
      <c r="Z995" s="61"/>
    </row>
    <row r="996" ht="15.75" customHeight="1">
      <c r="A996" s="61"/>
      <c r="B996" s="2"/>
      <c r="C996" s="3"/>
      <c r="D996" s="4"/>
      <c r="E996" s="5"/>
      <c r="F996" s="2"/>
      <c r="G996" s="2"/>
      <c r="H996" s="2"/>
      <c r="I996" s="6"/>
      <c r="J996" s="6"/>
      <c r="K996" s="2"/>
      <c r="L996" s="2"/>
      <c r="M996" s="61"/>
      <c r="N996" s="61"/>
      <c r="O996" s="61"/>
      <c r="P996" s="61"/>
      <c r="Q996" s="61"/>
      <c r="R996" s="61"/>
      <c r="S996" s="61"/>
      <c r="T996" s="61"/>
      <c r="U996" s="61"/>
      <c r="V996" s="61"/>
      <c r="W996" s="61"/>
      <c r="X996" s="61"/>
      <c r="Y996" s="61"/>
      <c r="Z996" s="61"/>
    </row>
    <row r="997" ht="15.75" customHeight="1">
      <c r="A997" s="61"/>
      <c r="B997" s="2"/>
      <c r="C997" s="3"/>
      <c r="D997" s="4"/>
      <c r="E997" s="5"/>
      <c r="F997" s="2"/>
      <c r="G997" s="2"/>
      <c r="H997" s="2"/>
      <c r="I997" s="6"/>
      <c r="J997" s="6"/>
      <c r="K997" s="2"/>
      <c r="L997" s="2"/>
      <c r="M997" s="61"/>
      <c r="N997" s="61"/>
      <c r="O997" s="61"/>
      <c r="P997" s="61"/>
      <c r="Q997" s="61"/>
      <c r="R997" s="61"/>
      <c r="S997" s="61"/>
      <c r="T997" s="61"/>
      <c r="U997" s="61"/>
      <c r="V997" s="61"/>
      <c r="W997" s="61"/>
      <c r="X997" s="61"/>
      <c r="Y997" s="61"/>
      <c r="Z997" s="61"/>
    </row>
    <row r="998" ht="15.75" customHeight="1">
      <c r="A998" s="61"/>
      <c r="B998" s="2"/>
      <c r="C998" s="3"/>
      <c r="D998" s="4"/>
      <c r="E998" s="5"/>
      <c r="F998" s="2"/>
      <c r="G998" s="2"/>
      <c r="H998" s="2"/>
      <c r="I998" s="6"/>
      <c r="J998" s="6"/>
      <c r="K998" s="2"/>
      <c r="L998" s="2"/>
      <c r="M998" s="61"/>
      <c r="N998" s="61"/>
      <c r="O998" s="61"/>
      <c r="P998" s="61"/>
      <c r="Q998" s="61"/>
      <c r="R998" s="61"/>
      <c r="S998" s="61"/>
      <c r="T998" s="61"/>
      <c r="U998" s="61"/>
      <c r="V998" s="61"/>
      <c r="W998" s="61"/>
      <c r="X998" s="61"/>
      <c r="Y998" s="61"/>
      <c r="Z998" s="61"/>
    </row>
    <row r="999" ht="15.75" customHeight="1">
      <c r="A999" s="61"/>
      <c r="B999" s="2"/>
      <c r="C999" s="3"/>
      <c r="D999" s="4"/>
      <c r="E999" s="5"/>
      <c r="F999" s="2"/>
      <c r="G999" s="2"/>
      <c r="H999" s="2"/>
      <c r="I999" s="6"/>
      <c r="J999" s="6"/>
      <c r="K999" s="2"/>
      <c r="L999" s="2"/>
      <c r="M999" s="61"/>
      <c r="N999" s="61"/>
      <c r="O999" s="61"/>
      <c r="P999" s="61"/>
      <c r="Q999" s="61"/>
      <c r="R999" s="61"/>
      <c r="S999" s="61"/>
      <c r="T999" s="61"/>
      <c r="U999" s="61"/>
      <c r="V999" s="61"/>
      <c r="W999" s="61"/>
      <c r="X999" s="61"/>
      <c r="Y999" s="61"/>
      <c r="Z999" s="61"/>
    </row>
    <row r="1000" ht="15.75" customHeight="1">
      <c r="A1000" s="61"/>
      <c r="B1000" s="2"/>
      <c r="C1000" s="3"/>
      <c r="D1000" s="4"/>
      <c r="E1000" s="5"/>
      <c r="F1000" s="2"/>
      <c r="G1000" s="2"/>
      <c r="H1000" s="2"/>
      <c r="I1000" s="6"/>
      <c r="J1000" s="6"/>
      <c r="K1000" s="2"/>
      <c r="L1000" s="2"/>
      <c r="M1000" s="61"/>
      <c r="N1000" s="61"/>
      <c r="O1000" s="61"/>
      <c r="P1000" s="61"/>
      <c r="Q1000" s="61"/>
      <c r="R1000" s="61"/>
      <c r="S1000" s="61"/>
      <c r="T1000" s="61"/>
      <c r="U1000" s="61"/>
      <c r="V1000" s="61"/>
      <c r="W1000" s="61"/>
      <c r="X1000" s="61"/>
      <c r="Y1000" s="61"/>
      <c r="Z1000" s="61"/>
    </row>
  </sheetData>
  <dataValidations>
    <dataValidation type="list" allowBlank="1" showErrorMessage="1" sqref="C20:C31 C33 C36:C50 C52:C54 C56:C58 C60 C62 C64:C67 C69:C75">
      <formula1>'Auto Responses'!$J$3:$J$4</formula1>
    </dataValidation>
    <dataValidation type="list" allowBlank="1" showErrorMessage="1" sqref="C35">
      <formula1>'Auto Responses'!$J$17:$J$23</formula1>
    </dataValidation>
    <dataValidation type="list" allowBlank="1" showErrorMessage="1" sqref="C32 C55 C59">
      <formula1>'Auto Responses'!$J$3:$J$5</formula1>
    </dataValidation>
  </dataValidations>
  <printOptions/>
  <pageMargins bottom="1.0" footer="0.0" header="0.0" left="0.75" right="0.75" top="1.0"/>
  <pageSetup orientation="landscape"/>
  <headerFooter>
    <oddFooter>&amp;L000000	&amp;P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2"/>
      <c r="G1" s="2"/>
      <c r="H1" s="2"/>
      <c r="I1" s="6"/>
      <c r="J1" s="6"/>
      <c r="K1" s="2"/>
      <c r="L1" s="2"/>
    </row>
    <row r="2" ht="36.0" customHeight="1">
      <c r="A2" s="7" t="s">
        <v>306</v>
      </c>
      <c r="B2" s="7"/>
      <c r="C2" s="8"/>
      <c r="D2" s="9"/>
      <c r="E2" s="10"/>
      <c r="F2" s="10" t="str">
        <f>'Auto Responses'!$A$36</f>
        <v>Version 4.1.2</v>
      </c>
      <c r="G2" s="2"/>
      <c r="H2" s="2"/>
      <c r="I2" s="6"/>
      <c r="J2" s="2"/>
      <c r="K2" s="2"/>
      <c r="L2" s="2"/>
    </row>
    <row r="3" ht="28.5" customHeight="1">
      <c r="A3" s="11" t="s">
        <v>2</v>
      </c>
      <c r="B3" s="12"/>
      <c r="C3" s="63" t="str">
        <f>'START HERE'!$C$3</f>
        <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69" t="str">
        <f>VLOOKUP($A13,'START HERE'!$A$13:$C$21,3,0)&amp;""</f>
        <v>CoGrader</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69" t="str">
        <f>VLOOKUP($A14,'START HERE'!$A$13:$C$21,3,0)&amp;""</f>
        <v>CoGrader</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7</v>
      </c>
      <c r="B15" s="35" t="str">
        <f>VLOOKUP($A15,Questions!$A$2:$X$333,2,0)&amp;""</f>
        <v>Solution Description</v>
      </c>
      <c r="C15" s="69" t="str">
        <f>VLOOKUP($A15,'START HERE'!$A$13:$C$21,3,0)&amp;""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6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c r="E17" s="41" t="s">
        <v>23</v>
      </c>
      <c r="F17" s="52" t="s">
        <v>24</v>
      </c>
      <c r="G17" s="2"/>
      <c r="H17" s="2"/>
      <c r="I17" s="6"/>
      <c r="J17" s="6"/>
      <c r="K17" s="2"/>
      <c r="L17" s="2"/>
      <c r="M17" s="2"/>
      <c r="N17" s="2"/>
      <c r="O17" s="2"/>
      <c r="P17" s="2"/>
      <c r="Q17" s="2"/>
      <c r="R17" s="2"/>
      <c r="S17" s="2"/>
      <c r="T17" s="2"/>
      <c r="U17" s="2"/>
      <c r="V17" s="2"/>
      <c r="W17" s="2"/>
      <c r="X17" s="2"/>
      <c r="Y17" s="2"/>
      <c r="Z17" s="2"/>
    </row>
    <row r="18" ht="54.0" customHeight="1">
      <c r="A18" s="34" t="s">
        <v>37</v>
      </c>
      <c r="B18" s="43" t="str">
        <f>VLOOKUP($A18,Questions!$A$2:$X$333,2,0)</f>
        <v>Does your product or service have an interface?</v>
      </c>
      <c r="C18" s="80" t="str">
        <f>VLOOKUP($A18,'START HERE'!$A$23:$F$36,3,0)&amp;""</f>
        <v>Yes</v>
      </c>
      <c r="D18" s="81" t="str">
        <f>VLOOKUP($A18,'START HERE'!$A$23:$F$36,4,0)&amp;""</f>
        <v/>
      </c>
      <c r="E18" s="46" t="str">
        <f>IF($C18="Yes",VLOOKUP($A18,Questions!$A$2:$X$333,17,0)&amp;"",IF($C18="No",VLOOKUP($A18,Questions!$A$2:$X$333,16,0)&amp;"",VLOOKUP($A18,Questions!$A$2:$X$333,15,0)&amp;""))</f>
        <v>DO complete the IT Accessibility worksheet.</v>
      </c>
      <c r="F18" s="47" t="str">
        <f>VLOOKUP($A18,'Institution Evaluation'!$A$56:$F$346,6,0)&amp;""</f>
        <v/>
      </c>
      <c r="G18" s="51" t="s">
        <v>35</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IT Accessibility</v>
      </c>
      <c r="B19" s="40"/>
      <c r="C19" s="19" t="s">
        <v>21</v>
      </c>
      <c r="D19" s="19" t="s">
        <v>22</v>
      </c>
      <c r="E19" s="41" t="s">
        <v>23</v>
      </c>
      <c r="F19" s="52" t="s">
        <v>24</v>
      </c>
      <c r="G19" s="2"/>
      <c r="H19" s="2"/>
      <c r="I19" s="6"/>
      <c r="J19" s="6"/>
      <c r="K19" s="2"/>
      <c r="L19" s="2"/>
      <c r="M19" s="2"/>
      <c r="N19" s="2"/>
      <c r="O19" s="2"/>
      <c r="P19" s="2"/>
      <c r="Q19" s="2"/>
      <c r="R19" s="2"/>
      <c r="S19" s="2"/>
      <c r="T19" s="2"/>
      <c r="U19" s="2"/>
      <c r="V19" s="2"/>
      <c r="W19" s="2"/>
      <c r="X19" s="2"/>
      <c r="Y19" s="2"/>
      <c r="Z19" s="2"/>
    </row>
    <row r="20" ht="30.0" customHeight="1">
      <c r="A20" s="34" t="s">
        <v>307</v>
      </c>
      <c r="B20" s="43" t="str">
        <f>VLOOKUP($A20,Questions!$A$2:$X$333,2,0)</f>
        <v>Solution Provider Accessibility Contact Name</v>
      </c>
      <c r="C20" s="87" t="s">
        <v>308</v>
      </c>
      <c r="D20" s="76" t="s">
        <v>309</v>
      </c>
      <c r="E20" s="46" t="str">
        <f>IF($C$18="No",'Auto Responses'!$A$4,IF($C20="Yes",VLOOKUP($A20,Questions!$A$2:$X$333,17,0)&amp;"",IF($C20="No",VLOOKUP($A20,Questions!$A$2:$X$333,16,0)&amp;"",VLOOKUP($A20,Questions!$A$2:$X$333,15,0)&amp;"")))</f>
        <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ht="30.0" customHeight="1">
      <c r="A21" s="34" t="s">
        <v>310</v>
      </c>
      <c r="B21" s="43" t="str">
        <f>VLOOKUP($A21,Questions!$A$2:$X$333,2,0)</f>
        <v>Solution Provider Accessibility Contact Title</v>
      </c>
      <c r="C21" s="87" t="s">
        <v>311</v>
      </c>
      <c r="D21" s="45" t="s">
        <v>312</v>
      </c>
      <c r="E21" s="46" t="str">
        <f>IF($C$18="No",'Auto Responses'!$A$4,IF($C21="Yes",VLOOKUP($A21,Questions!$A$2:$X$333,17,0)&amp;"",IF($C21="No",VLOOKUP($A21,Questions!$A$2:$X$333,16,0)&amp;"",VLOOKUP($A21,Questions!$A$2:$X$333,15,0)&amp;"")))</f>
        <v/>
      </c>
      <c r="F21" s="47" t="str">
        <f>VLOOKUP($A21,'Institution Evaluation'!$A$56:$F$346,6,0)&amp;""</f>
        <v/>
      </c>
      <c r="G21" s="2"/>
      <c r="H21" s="2"/>
      <c r="I21" s="6"/>
      <c r="J21" s="6"/>
      <c r="K21" s="2"/>
      <c r="L21" s="2"/>
      <c r="M21" s="2"/>
      <c r="N21" s="2"/>
      <c r="O21" s="2"/>
      <c r="P21" s="2"/>
      <c r="Q21" s="2"/>
      <c r="R21" s="2"/>
      <c r="S21" s="2"/>
      <c r="T21" s="2"/>
      <c r="U21" s="2"/>
      <c r="V21" s="2"/>
      <c r="W21" s="2"/>
      <c r="X21" s="2"/>
      <c r="Y21" s="2"/>
      <c r="Z21" s="2"/>
    </row>
    <row r="22" ht="30.0" customHeight="1">
      <c r="A22" s="34" t="s">
        <v>313</v>
      </c>
      <c r="B22" s="43" t="str">
        <f>VLOOKUP($A22,Questions!$A$2:$X$333,2,0)</f>
        <v>Solution Provider Accessibility Contact Email</v>
      </c>
      <c r="C22" s="87" t="s">
        <v>314</v>
      </c>
      <c r="D22" s="45" t="s">
        <v>315</v>
      </c>
      <c r="E22" s="46" t="str">
        <f>IF($C$18="No",'Auto Responses'!$A$4,IF($C22="Yes",VLOOKUP($A22,Questions!$A$2:$X$333,17,0)&amp;"",IF($C22="No",VLOOKUP($A22,Questions!$A$2:$X$333,16,0)&amp;"",VLOOKUP($A22,Questions!$A$2:$X$333,15,0)&amp;"")))</f>
        <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ht="30.0" customHeight="1">
      <c r="A23" s="34" t="s">
        <v>316</v>
      </c>
      <c r="B23" s="43" t="str">
        <f>VLOOKUP($A23,Questions!$A$2:$X$333,2,0)</f>
        <v>Solution Provider Accessibility Contact Phone Number</v>
      </c>
      <c r="C23" s="87" t="s">
        <v>16</v>
      </c>
      <c r="D23" s="49"/>
      <c r="E23" s="46" t="str">
        <f>IF($C$18="No",'Auto Responses'!$A$4,IF($C23="Yes",VLOOKUP($A23,Questions!$A$2:$X$333,17,0)&amp;"",IF($C23="No",VLOOKUP($A23,Questions!$A$2:$X$333,16,0)&amp;"",VLOOKUP($A23,Questions!$A$2:$X$333,15,0)&amp;"")))</f>
        <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ht="30.0" customHeight="1">
      <c r="A24" s="34" t="s">
        <v>317</v>
      </c>
      <c r="B24" s="43" t="str">
        <f>VLOOKUP($A24,Questions!$A$2:$X$333,2,0)</f>
        <v>Web Link to Accessibility Statement or VPAT</v>
      </c>
      <c r="C24" s="87" t="s">
        <v>26</v>
      </c>
      <c r="D24" s="88" t="s">
        <v>318</v>
      </c>
      <c r="E24" s="46" t="str">
        <f>IF($C$18="No",'Auto Responses'!$A$4,IF($C24="Yes",VLOOKUP($A24,Questions!$A$2:$X$333,17,0)&amp;"",IF($C24="No",VLOOKUP($A24,Questions!$A$2:$X$333,16,0)&amp;"",VLOOKUP($A24,Questions!$A$2:$X$333,15,0)&amp;"")))</f>
        <v>VPAT can also be added as an attachment</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ht="136.5" customHeight="1">
      <c r="A25" s="34" t="s">
        <v>319</v>
      </c>
      <c r="B25" s="43" t="str">
        <f>VLOOKUP($A25,Questions!$A$2:$X$333,2,0)</f>
        <v>Has a VPAT or ACR been created or updated for the solution and version under consideration within the past 12 months?*</v>
      </c>
      <c r="C25" s="44" t="s">
        <v>39</v>
      </c>
      <c r="D25" s="45" t="s">
        <v>320</v>
      </c>
      <c r="E25" s="46" t="str">
        <f>IF($C$18="No",'Auto Responses'!$A$4,IF($C25="Yes",VLOOKUP($A25,Questions!$A$2:$X$333,17,0)&amp;"",IF($C25="No",VLOOKUP($A25,Questions!$A$2:$X$333,16,0)&amp;"",VLOOKUP($A25,Questions!$A$2:$X$333,15,0)&amp;"")))</f>
        <v>Please state your plans (when and by whom) to complete a VPAT.</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ht="82.5" customHeight="1">
      <c r="A26" s="34" t="s">
        <v>321</v>
      </c>
      <c r="B26" s="43" t="str">
        <f>VLOOKUP($A26,Questions!$A$2:$X$333,2,0)</f>
        <v>Will your company agree to meet your stated accessibility standard or WCAG 2.1 AA as part of your contractual agreement for the solution?*</v>
      </c>
      <c r="C26" s="44" t="s">
        <v>39</v>
      </c>
      <c r="D26" s="45" t="s">
        <v>322</v>
      </c>
      <c r="E26" s="46" t="str">
        <f>IF($C$18="No",'Auto Responses'!$A$4,IF($C26="Yes",VLOOKUP($A26,Questions!$A$2:$X$333,17,0)&amp;"",IF($C26="No",VLOOKUP($A26,Questions!$A$2:$X$333,16,0)&amp;"",VLOOKUP($A26,Questions!$A$2:$X$333,15,0)&amp;"")))</f>
        <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ht="161.25" customHeight="1">
      <c r="A27" s="34" t="s">
        <v>323</v>
      </c>
      <c r="B27" s="43" t="str">
        <f>VLOOKUP($A27,Questions!$A$2:$X$333,2,0)</f>
        <v>Does the solution substantially conform to WCAG 2.1 AA?*</v>
      </c>
      <c r="C27" s="44" t="s">
        <v>39</v>
      </c>
      <c r="D27" s="45" t="s">
        <v>324</v>
      </c>
      <c r="E27" s="46" t="str">
        <f>IF($C$18="No",'Auto Responses'!$A$4,IF($C27="Yes",VLOOKUP($A27,Questions!$A$2:$X$333,17,0)&amp;"",IF($C27="No",VLOOKUP($A27,Questions!$A$2:$X$333,16,0)&amp;"",VLOOKUP($A27,Questions!$A$2:$X$333,15,0)&amp;"")))</f>
        <v>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ht="104.25" customHeight="1">
      <c r="A28" s="34" t="s">
        <v>325</v>
      </c>
      <c r="B28" s="43" t="str">
        <f>VLOOKUP($A28,Questions!$A$2:$X$333,2,0)</f>
        <v>Do you have a documented and implemented process for reporting and tracking accessibility issues?*</v>
      </c>
      <c r="C28" s="44" t="s">
        <v>26</v>
      </c>
      <c r="D28" s="45" t="s">
        <v>326</v>
      </c>
      <c r="E28" s="46" t="str">
        <f>IF($C$18="No",'Auto Responses'!$A$4,IF($C28="Yes",VLOOKUP($A28,Questions!$A$2:$X$333,17,0)&amp;"",IF($C28="No",VLOOKUP($A28,Questions!$A$2:$X$333,16,0)&amp;"",VLOOKUP($A28,Questions!$A$2:$X$333,15,0)&amp;"")))</f>
        <v>Describe the process and any recent examples of fixes as a result of the process.</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ht="104.25" customHeight="1">
      <c r="A29" s="34" t="s">
        <v>327</v>
      </c>
      <c r="B29" s="43" t="str">
        <f>VLOOKUP($A29,Questions!$A$2:$X$333,2,0)</f>
        <v>Do you have documentation to support the accessibility features of your solution?</v>
      </c>
      <c r="C29" s="44" t="s">
        <v>26</v>
      </c>
      <c r="D29" s="45" t="s">
        <v>328</v>
      </c>
      <c r="E29" s="46" t="str">
        <f>IF($C$18="No",'Auto Responses'!$A$4,IF($C29="Yes",VLOOKUP($A29,Questions!$A$2:$X$333,17,0)&amp;"",IF($C29="No",VLOOKUP($A29,Questions!$A$2:$X$333,16,0)&amp;"",VLOOKUP($A29,Questions!$A$2:$X$333,15,0)&amp;"")))</f>
        <v>Provide examples with links where possible.</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ht="93.75" customHeight="1">
      <c r="A30" s="34" t="s">
        <v>329</v>
      </c>
      <c r="B30" s="43" t="str">
        <f>VLOOKUP($A30,Questions!$A$2:$X$333,2,0)</f>
        <v>Has a third-party expert conducted an audit of the most recent version of your solution?</v>
      </c>
      <c r="C30" s="44" t="s">
        <v>39</v>
      </c>
      <c r="D30" s="45" t="s">
        <v>330</v>
      </c>
      <c r="E30" s="46" t="str">
        <f>IF($C$18="No",'Auto Responses'!$A$4,IF($C30="Yes",VLOOKUP($A30,Questions!$A$2:$X$333,17,0)&amp;"",IF($C30="No",VLOOKUP($A30,Questions!$A$2:$X$333,16,0)&amp;"",VLOOKUP($A30,Questions!$A$2:$X$333,15,0)&amp;"")))</f>
        <v>Please provide plans (when and by whom) of any planned audit, or a rationale if no third-party audit is planned.</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ht="120.0" customHeight="1">
      <c r="A31" s="34" t="s">
        <v>331</v>
      </c>
      <c r="B31" s="43" t="str">
        <f>VLOOKUP($A31,Questions!$A$2:$X$333,2,0)</f>
        <v>Do you have a documented and implemented process for verifying accessibility conformance?</v>
      </c>
      <c r="C31" s="44" t="s">
        <v>26</v>
      </c>
      <c r="D31" s="45" t="s">
        <v>332</v>
      </c>
      <c r="E31" s="46" t="str">
        <f>IF($C$18="No",'Auto Responses'!$A$4,IF($C31="Yes",VLOOKUP($A31,Questions!$A$2:$X$333,17,0)&amp;"",IF($C31="No",VLOOKUP($A31,Questions!$A$2:$X$333,16,0)&amp;"",VLOOKUP($A31,Questions!$A$2:$X$333,15,0)&amp;"")))</f>
        <v>Describe your processes and methodologies for validating accessibility conformance.</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ht="108.0" customHeight="1">
      <c r="A32" s="34" t="s">
        <v>333</v>
      </c>
      <c r="B32" s="43" t="str">
        <f>VLOOKUP($A32,Questions!$A$2:$X$333,2,0)</f>
        <v>Have you adopted a technical or legal standard of conformance for the solution?</v>
      </c>
      <c r="C32" s="44" t="s">
        <v>26</v>
      </c>
      <c r="D32" s="45" t="s">
        <v>334</v>
      </c>
      <c r="E32" s="46" t="str">
        <f>IF($C$18="No",'Auto Responses'!$A$4,IF($C32="Yes",VLOOKUP($A32,Questions!$A$2:$X$333,17,0)&amp;"",IF($C32="No",VLOOKUP($A32,Questions!$A$2:$X$333,16,0)&amp;"",VLOOKUP($A32,Questions!$A$2:$X$333,15,0)&amp;"")))</f>
        <v>Indicate which primary standards and all additional standards the solution meets.</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ht="228.0" customHeight="1">
      <c r="A33" s="34" t="s">
        <v>335</v>
      </c>
      <c r="B33" s="43" t="str">
        <f>VLOOKUP($A33,Questions!$A$2:$X$333,2,0)</f>
        <v>Can you provide a current, detailed accessibility roadmap with delivery timelines?</v>
      </c>
      <c r="C33" s="44" t="s">
        <v>26</v>
      </c>
      <c r="D33" s="45" t="s">
        <v>336</v>
      </c>
      <c r="E33" s="46" t="str">
        <f>IF($C$18="No",'Auto Responses'!$A$4,IF($C33="Yes",VLOOKUP($A33,Questions!$A$2:$X$333,17,0)&amp;"",IF($C33="No",VLOOKUP($A33,Questions!$A$2:$X$333,16,0)&amp;"",VLOOKUP($A33,Questions!$A$2:$X$333,15,0)&amp;"")))</f>
        <v>Comment on how far into the future the roadmap extends. Provide evidence (including links) of having delivered upon the accessibility roadmap in the past.</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ht="213.0" customHeight="1">
      <c r="A34" s="34" t="s">
        <v>337</v>
      </c>
      <c r="B34" s="43" t="str">
        <f>VLOOKUP($A34,Questions!$A$2:$X$333,2,0)</f>
        <v>Do you expect your staff to maintain a current skill set in IT accessibility?</v>
      </c>
      <c r="C34" s="44" t="s">
        <v>26</v>
      </c>
      <c r="D34" s="45" t="s">
        <v>338</v>
      </c>
      <c r="E34" s="46" t="str">
        <f>IF($C$18="No",'Auto Responses'!$A$4,IF($C34="Yes",VLOOKUP($A34,Questions!$A$2:$X$333,17,0)&amp;"",IF($C34="No",VLOOKUP($A34,Questions!$A$2:$X$333,16,0)&amp;"",VLOOKUP($A34,Questions!$A$2:$X$333,15,0)&amp;"")))</f>
        <v>Provide any further relevant information about how expertise is maintained; include any accessibility certifications staff may hold (e.g., IAAP WAS &lt;https://www.accessibilityassociation.org/certifications&gt; or DHS Trusted Tester &lt;https://section508.gov/test/trusted-tester&gt;).</v>
      </c>
      <c r="F34" s="47" t="str">
        <f>VLOOKUP($A34,'Institution Evaluation'!$A$56:$F$346,6,0)&amp;""</f>
        <v/>
      </c>
      <c r="G34" s="2"/>
      <c r="H34" s="2"/>
      <c r="I34" s="6"/>
      <c r="J34" s="6"/>
      <c r="K34" s="2"/>
      <c r="L34" s="2"/>
      <c r="M34" s="2"/>
      <c r="N34" s="2"/>
      <c r="O34" s="2"/>
      <c r="P34" s="2"/>
      <c r="Q34" s="2"/>
      <c r="R34" s="2"/>
      <c r="S34" s="2"/>
      <c r="T34" s="2"/>
      <c r="U34" s="2"/>
      <c r="V34" s="2"/>
      <c r="W34" s="2"/>
      <c r="X34" s="2"/>
      <c r="Y34" s="2"/>
      <c r="Z34" s="2"/>
    </row>
    <row r="35" ht="213.0" customHeight="1">
      <c r="A35" s="34" t="s">
        <v>339</v>
      </c>
      <c r="B35" s="43" t="str">
        <f>VLOOKUP($A35,Questions!$A$2:$X$333,2,0)</f>
        <v>Do you have documented processes and procedures for implementing accessibility into your development lifecycle?</v>
      </c>
      <c r="C35" s="44" t="s">
        <v>26</v>
      </c>
      <c r="D35" s="45" t="s">
        <v>340</v>
      </c>
      <c r="E35" s="46" t="str">
        <f>IF($C$18="No",'Auto Responses'!$A$4,IF($C35="Yes",VLOOKUP($A35,Questions!$A$2:$X$333,17,0)&amp;"",IF($C35="No",VLOOKUP($A35,Questions!$A$2:$X$333,16,0)&amp;"",VLOOKUP($A35,Questions!$A$2:$X$333,15,0)&amp;"")))</f>
        <v>Provide further details in Additional Information.</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ht="38.25" customHeight="1">
      <c r="A36" s="34" t="s">
        <v>341</v>
      </c>
      <c r="B36" s="43" t="str">
        <f>VLOOKUP($A36,Questions!$A$2:$X$333,2,0)</f>
        <v>Can all functions of the application or service be performed using only the keyboard?</v>
      </c>
      <c r="C36" s="44" t="s">
        <v>39</v>
      </c>
      <c r="D36" s="45" t="s">
        <v>342</v>
      </c>
      <c r="E36" s="46" t="str">
        <f>IF($C$18="No",'Auto Responses'!$A$4,IF($C36="Yes",VLOOKUP($A36,Questions!$A$2:$X$333,17,0)&amp;"",IF($C36="No",VLOOKUP($A36,Questions!$A$2:$X$333,16,0)&amp;"",VLOOKUP($A36,Questions!$A$2:$X$333,15,0)&amp;"")))</f>
        <v>Indicate a plan to test the solution; develop a roadmap for keyboard accessibility or any further context.</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ht="127.5" customHeight="1">
      <c r="A37" s="34" t="s">
        <v>343</v>
      </c>
      <c r="B37" s="43" t="str">
        <f>VLOOKUP($A37,Questions!$A$2:$X$333,2,0)</f>
        <v>Does your product rely on activating a special "accessibility mode," a "lite version," or using an alternate interface (including “overlay” or AI-based alternates)  for accessibility purposes?</v>
      </c>
      <c r="C37" s="44" t="s">
        <v>39</v>
      </c>
      <c r="D37" s="45" t="s">
        <v>344</v>
      </c>
      <c r="E37" s="46" t="str">
        <f>IF($C$18="No",'Auto Responses'!$A$4,IF($C37="Yes",VLOOKUP($A37,Questions!$A$2:$X$333,17,0)&amp;"",IF($C37="No",VLOOKUP($A37,Questions!$A$2:$X$333,16,0)&amp;"",VLOOKUP($A37,Questions!$A$2:$X$333,15,0)&amp;"")))</f>
        <v>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v>
      </c>
      <c r="F37" s="47" t="str">
        <f>VLOOKUP($A37,'Institution Evaluation'!$A$56:$F$346,6,0)&amp;""</f>
        <v/>
      </c>
      <c r="G37" s="51" t="s">
        <v>35</v>
      </c>
      <c r="H37" s="2"/>
      <c r="I37" s="6"/>
      <c r="J37" s="6"/>
      <c r="K37" s="2"/>
      <c r="L37" s="2"/>
      <c r="M37" s="2"/>
      <c r="N37" s="2"/>
      <c r="O37" s="2"/>
      <c r="P37" s="2"/>
      <c r="Q37" s="2"/>
      <c r="R37" s="2"/>
      <c r="S37" s="2"/>
      <c r="T37" s="2"/>
      <c r="U37" s="2"/>
      <c r="V37" s="2"/>
      <c r="W37" s="2"/>
      <c r="X37" s="2"/>
      <c r="Y37" s="2"/>
      <c r="Z37" s="2"/>
    </row>
    <row r="38" ht="42.0" customHeight="1">
      <c r="A38" s="62" t="s">
        <v>47</v>
      </c>
      <c r="B38" s="57"/>
      <c r="C38" s="58"/>
      <c r="D38" s="59"/>
      <c r="E38" s="60"/>
      <c r="F38" s="61"/>
      <c r="G38" s="51"/>
      <c r="H38" s="2"/>
      <c r="I38" s="6"/>
      <c r="J38" s="6"/>
      <c r="K38" s="2"/>
      <c r="L38" s="2"/>
      <c r="M38" s="2"/>
      <c r="N38" s="2"/>
      <c r="O38" s="2"/>
      <c r="P38" s="2"/>
      <c r="Q38" s="2"/>
      <c r="R38" s="2"/>
      <c r="S38" s="2"/>
      <c r="T38" s="2"/>
      <c r="U38" s="2"/>
      <c r="V38" s="2"/>
      <c r="W38" s="2"/>
      <c r="X38" s="2"/>
      <c r="Y38" s="2"/>
      <c r="Z38" s="2"/>
    </row>
    <row r="39" ht="15.0" hidden="1" customHeight="1">
      <c r="B39" s="2"/>
      <c r="C39" s="3"/>
      <c r="D39" s="4"/>
      <c r="E39" s="5"/>
      <c r="F39" s="2"/>
      <c r="G39" s="2"/>
      <c r="H39" s="2"/>
      <c r="I39" s="6"/>
      <c r="J39" s="6"/>
      <c r="K39" s="2"/>
      <c r="L39" s="2"/>
      <c r="M39" s="2"/>
      <c r="N39" s="2"/>
      <c r="O39" s="2"/>
      <c r="P39" s="2"/>
      <c r="Q39" s="2"/>
      <c r="R39" s="2"/>
      <c r="S39" s="2"/>
      <c r="T39" s="2"/>
      <c r="U39" s="2"/>
      <c r="V39" s="2"/>
      <c r="W39" s="2"/>
      <c r="X39" s="2"/>
      <c r="Y39" s="2"/>
      <c r="Z39" s="2"/>
    </row>
    <row r="40" ht="15.0" hidden="1" customHeight="1">
      <c r="A40" s="2"/>
      <c r="B40" s="3"/>
      <c r="C40" s="83"/>
      <c r="D40" s="5"/>
      <c r="E40" s="2"/>
      <c r="F40" s="2"/>
      <c r="G40" s="2"/>
      <c r="H40" s="6"/>
      <c r="I40" s="2"/>
      <c r="J40" s="2"/>
      <c r="K40" s="2"/>
    </row>
    <row r="41" hidden="1" customHeight="1">
      <c r="A41" s="34" t="str">
        <f t="shared" ref="A41:A47" si="1">#REF!</f>
        <v>#REF!</v>
      </c>
      <c r="B41" s="2"/>
      <c r="C41" s="3"/>
      <c r="D41" s="4"/>
      <c r="E41" s="5"/>
      <c r="F41" s="2"/>
      <c r="G41" s="2"/>
      <c r="H41" s="2"/>
      <c r="I41" s="6"/>
      <c r="J41" s="6"/>
      <c r="K41" s="2"/>
      <c r="L41" s="2"/>
    </row>
    <row r="42" hidden="1" customHeight="1">
      <c r="A42" s="34" t="str">
        <f t="shared" si="1"/>
        <v>#REF!</v>
      </c>
      <c r="B42" s="2"/>
      <c r="C42" s="3"/>
      <c r="D42" s="4"/>
      <c r="E42" s="5"/>
      <c r="F42" s="2"/>
      <c r="G42" s="2"/>
      <c r="H42" s="2"/>
      <c r="I42" s="6"/>
      <c r="J42" s="6"/>
      <c r="K42" s="2"/>
      <c r="L42" s="2"/>
    </row>
    <row r="43" hidden="1" customHeight="1">
      <c r="A43" s="34" t="str">
        <f t="shared" si="1"/>
        <v>#REF!</v>
      </c>
      <c r="B43" s="2"/>
      <c r="C43" s="3"/>
      <c r="D43" s="4"/>
      <c r="E43" s="5"/>
      <c r="F43" s="2"/>
      <c r="G43" s="2"/>
      <c r="H43" s="2"/>
      <c r="I43" s="6"/>
      <c r="J43" s="6"/>
      <c r="K43" s="2"/>
      <c r="L43" s="2"/>
    </row>
    <row r="44" hidden="1" customHeight="1">
      <c r="A44" s="34" t="str">
        <f t="shared" si="1"/>
        <v>#REF!</v>
      </c>
      <c r="B44" s="2"/>
      <c r="C44" s="3"/>
      <c r="D44" s="4"/>
      <c r="E44" s="5"/>
      <c r="F44" s="2"/>
      <c r="G44" s="2"/>
      <c r="H44" s="2"/>
      <c r="I44" s="6"/>
      <c r="J44" s="6"/>
      <c r="K44" s="2"/>
      <c r="L44" s="2"/>
    </row>
    <row r="45" hidden="1" customHeight="1">
      <c r="A45" s="34" t="str">
        <f t="shared" si="1"/>
        <v>#REF!</v>
      </c>
      <c r="B45" s="2"/>
      <c r="C45" s="3"/>
      <c r="D45" s="4"/>
      <c r="E45" s="5"/>
      <c r="F45" s="2"/>
      <c r="G45" s="2"/>
      <c r="H45" s="2"/>
      <c r="I45" s="6"/>
      <c r="J45" s="6"/>
      <c r="K45" s="2"/>
      <c r="L45" s="2"/>
    </row>
    <row r="46" hidden="1" customHeight="1">
      <c r="A46" s="34" t="str">
        <f t="shared" si="1"/>
        <v>#REF!</v>
      </c>
      <c r="B46" s="2"/>
      <c r="C46" s="3"/>
      <c r="D46" s="4"/>
      <c r="E46" s="5"/>
      <c r="F46" s="2"/>
      <c r="G46" s="2"/>
      <c r="H46" s="2"/>
      <c r="I46" s="6"/>
      <c r="J46" s="6"/>
      <c r="K46" s="2"/>
      <c r="L46" s="2"/>
    </row>
    <row r="47" hidden="1" customHeight="1">
      <c r="A47" s="34" t="str">
        <f t="shared" si="1"/>
        <v>#REF!</v>
      </c>
      <c r="B47" s="2"/>
      <c r="C47" s="3"/>
      <c r="D47" s="4"/>
      <c r="E47" s="5"/>
      <c r="F47" s="2"/>
      <c r="G47" s="2"/>
      <c r="H47" s="2"/>
      <c r="I47" s="6"/>
      <c r="J47" s="6"/>
      <c r="K47" s="2"/>
      <c r="L47" s="2"/>
    </row>
    <row r="48" ht="15.75" customHeight="1">
      <c r="B48" s="2"/>
      <c r="C48" s="3"/>
      <c r="D48" s="4"/>
      <c r="E48" s="5"/>
      <c r="F48" s="2"/>
      <c r="G48" s="2"/>
      <c r="H48" s="2"/>
      <c r="I48" s="6"/>
      <c r="J48" s="6"/>
      <c r="K48" s="2"/>
      <c r="L48" s="2"/>
    </row>
    <row r="49" ht="15.75" customHeight="1">
      <c r="B49" s="2"/>
      <c r="C49" s="3"/>
      <c r="D49" s="4"/>
      <c r="E49" s="5"/>
      <c r="F49" s="2"/>
      <c r="G49" s="2"/>
      <c r="H49" s="2"/>
      <c r="I49" s="6"/>
      <c r="J49" s="6"/>
      <c r="K49" s="2"/>
      <c r="L49" s="2"/>
    </row>
    <row r="50" ht="15.75" customHeight="1">
      <c r="B50" s="2"/>
      <c r="C50" s="3"/>
      <c r="D50" s="4"/>
      <c r="E50" s="5"/>
      <c r="F50" s="2"/>
      <c r="G50" s="2"/>
      <c r="H50" s="2"/>
      <c r="I50" s="6"/>
      <c r="J50" s="6"/>
      <c r="K50" s="2"/>
      <c r="L50" s="2"/>
    </row>
    <row r="51" ht="15.75" customHeight="1">
      <c r="B51" s="2"/>
      <c r="C51" s="3"/>
      <c r="D51" s="4"/>
      <c r="E51" s="5"/>
      <c r="F51" s="2"/>
      <c r="G51" s="2"/>
      <c r="H51" s="2"/>
      <c r="I51" s="6"/>
      <c r="J51" s="6"/>
      <c r="K51" s="2"/>
      <c r="L51" s="2"/>
    </row>
    <row r="52" ht="15.75" customHeight="1">
      <c r="B52" s="2"/>
      <c r="C52" s="3"/>
      <c r="D52" s="4"/>
      <c r="E52" s="5"/>
      <c r="F52" s="2"/>
      <c r="G52" s="2"/>
      <c r="H52" s="2"/>
      <c r="I52" s="6"/>
      <c r="J52" s="6"/>
      <c r="K52" s="2"/>
      <c r="L52" s="2"/>
    </row>
    <row r="53" ht="15.75" customHeight="1">
      <c r="B53" s="2"/>
      <c r="C53" s="3"/>
      <c r="D53" s="4"/>
      <c r="E53" s="5"/>
      <c r="F53" s="2"/>
      <c r="G53" s="2"/>
      <c r="H53" s="2"/>
      <c r="I53" s="6"/>
      <c r="J53" s="6"/>
      <c r="K53" s="2"/>
      <c r="L53" s="2"/>
    </row>
    <row r="54" ht="15.75" customHeight="1">
      <c r="B54" s="2"/>
      <c r="C54" s="3"/>
      <c r="D54" s="4"/>
      <c r="E54" s="5"/>
      <c r="F54" s="2"/>
      <c r="G54" s="2"/>
      <c r="H54" s="2"/>
      <c r="I54" s="6"/>
      <c r="J54" s="6"/>
      <c r="K54" s="2"/>
      <c r="L54" s="2"/>
    </row>
    <row r="55" ht="15.75" customHeight="1">
      <c r="B55" s="2"/>
      <c r="C55" s="3"/>
      <c r="D55" s="4"/>
      <c r="E55" s="5"/>
      <c r="F55" s="2"/>
      <c r="G55" s="2"/>
      <c r="H55" s="2"/>
      <c r="I55" s="6"/>
      <c r="J55" s="6"/>
      <c r="K55" s="2"/>
      <c r="L55" s="2"/>
    </row>
    <row r="56" ht="15.75" customHeight="1">
      <c r="B56" s="2"/>
      <c r="C56" s="3"/>
      <c r="D56" s="4"/>
      <c r="E56" s="5"/>
      <c r="F56" s="2"/>
      <c r="G56" s="2"/>
      <c r="H56" s="2"/>
      <c r="I56" s="6"/>
      <c r="J56" s="6"/>
      <c r="K56" s="2"/>
      <c r="L56" s="2"/>
    </row>
    <row r="57" ht="15.75" customHeight="1">
      <c r="B57" s="2"/>
      <c r="C57" s="3"/>
      <c r="D57" s="4"/>
      <c r="E57" s="5"/>
      <c r="F57" s="2"/>
      <c r="G57" s="2"/>
      <c r="H57" s="2"/>
      <c r="I57" s="6"/>
      <c r="J57" s="6"/>
      <c r="K57" s="2"/>
      <c r="L57" s="2"/>
    </row>
    <row r="58" ht="15.75" customHeight="1">
      <c r="B58" s="2"/>
      <c r="C58" s="3"/>
      <c r="D58" s="4"/>
      <c r="E58" s="5"/>
      <c r="F58" s="2"/>
      <c r="G58" s="2"/>
      <c r="H58" s="2"/>
      <c r="I58" s="6"/>
      <c r="J58" s="6"/>
      <c r="K58" s="2"/>
      <c r="L58" s="2"/>
    </row>
    <row r="59" ht="15.75" customHeight="1">
      <c r="B59" s="2"/>
      <c r="C59" s="3"/>
      <c r="D59" s="4"/>
      <c r="E59" s="5"/>
      <c r="F59" s="2"/>
      <c r="G59" s="2"/>
      <c r="H59" s="2"/>
      <c r="I59" s="6"/>
      <c r="J59" s="6"/>
      <c r="K59" s="2"/>
      <c r="L59" s="2"/>
    </row>
    <row r="60" ht="15.75" customHeight="1">
      <c r="B60" s="2"/>
      <c r="C60" s="3"/>
      <c r="D60" s="4"/>
      <c r="E60" s="5"/>
      <c r="F60" s="2"/>
      <c r="G60" s="2"/>
      <c r="H60" s="2"/>
      <c r="I60" s="6"/>
      <c r="J60" s="6"/>
      <c r="K60" s="2"/>
      <c r="L60" s="2"/>
    </row>
    <row r="61" ht="15.75" customHeight="1">
      <c r="B61" s="2"/>
      <c r="C61" s="3"/>
      <c r="D61" s="4"/>
      <c r="E61" s="5"/>
      <c r="F61" s="2"/>
      <c r="G61" s="2"/>
      <c r="H61" s="2"/>
      <c r="I61" s="6"/>
      <c r="J61" s="6"/>
      <c r="K61" s="2"/>
      <c r="L61" s="2"/>
    </row>
    <row r="62" ht="15.75" customHeight="1">
      <c r="B62" s="2"/>
      <c r="C62" s="3"/>
      <c r="D62" s="4"/>
      <c r="E62" s="5"/>
      <c r="F62" s="2"/>
      <c r="G62" s="2"/>
      <c r="H62" s="2"/>
      <c r="I62" s="6"/>
      <c r="J62" s="6"/>
      <c r="K62" s="2"/>
      <c r="L62" s="2"/>
    </row>
    <row r="63" ht="15.75" customHeight="1">
      <c r="B63" s="2"/>
      <c r="C63" s="3"/>
      <c r="D63" s="4"/>
      <c r="E63" s="5"/>
      <c r="F63" s="2"/>
      <c r="G63" s="2"/>
      <c r="H63" s="2"/>
      <c r="I63" s="6"/>
      <c r="J63" s="6"/>
      <c r="K63" s="2"/>
      <c r="L63" s="2"/>
    </row>
    <row r="64" ht="15.75" customHeight="1">
      <c r="B64" s="2"/>
      <c r="C64" s="3"/>
      <c r="D64" s="4"/>
      <c r="E64" s="5"/>
      <c r="F64" s="2"/>
      <c r="G64" s="2"/>
      <c r="H64" s="2"/>
      <c r="I64" s="6"/>
      <c r="J64" s="6"/>
      <c r="K64" s="2"/>
      <c r="L64" s="2"/>
    </row>
    <row r="65" ht="15.75" customHeight="1">
      <c r="B65" s="2"/>
      <c r="C65" s="3"/>
      <c r="D65" s="4"/>
      <c r="E65" s="5"/>
      <c r="F65" s="2"/>
      <c r="G65" s="2"/>
      <c r="H65" s="2"/>
      <c r="I65" s="6"/>
      <c r="J65" s="6"/>
      <c r="K65" s="2"/>
      <c r="L65" s="2"/>
    </row>
    <row r="66" ht="15.75" customHeight="1">
      <c r="B66" s="2"/>
      <c r="C66" s="3"/>
      <c r="D66" s="4"/>
      <c r="E66" s="5"/>
      <c r="F66" s="2"/>
      <c r="G66" s="2"/>
      <c r="H66" s="2"/>
      <c r="I66" s="6"/>
      <c r="J66" s="6"/>
      <c r="K66" s="2"/>
      <c r="L66" s="2"/>
    </row>
    <row r="67" ht="15.75" customHeight="1">
      <c r="B67" s="2"/>
      <c r="C67" s="3"/>
      <c r="D67" s="4"/>
      <c r="E67" s="5"/>
      <c r="F67" s="2"/>
      <c r="G67" s="2"/>
      <c r="H67" s="2"/>
      <c r="I67" s="6"/>
      <c r="J67" s="6"/>
      <c r="K67" s="2"/>
      <c r="L67" s="2"/>
    </row>
    <row r="68" ht="15.75" customHeight="1">
      <c r="B68" s="2"/>
      <c r="C68" s="3"/>
      <c r="D68" s="4"/>
      <c r="E68" s="5"/>
      <c r="F68" s="2"/>
      <c r="G68" s="2"/>
      <c r="H68" s="2"/>
      <c r="I68" s="6"/>
      <c r="J68" s="6"/>
      <c r="K68" s="2"/>
      <c r="L68" s="2"/>
    </row>
    <row r="69" ht="15.75" customHeight="1">
      <c r="B69" s="2"/>
      <c r="C69" s="3"/>
      <c r="D69" s="4"/>
      <c r="E69" s="5"/>
      <c r="F69" s="2"/>
      <c r="G69" s="2"/>
      <c r="H69" s="2"/>
      <c r="I69" s="6"/>
      <c r="J69" s="6"/>
      <c r="K69" s="2"/>
      <c r="L69" s="2"/>
    </row>
    <row r="70" ht="15.75" customHeight="1">
      <c r="B70" s="2"/>
      <c r="C70" s="3"/>
      <c r="D70" s="4"/>
      <c r="E70" s="5"/>
      <c r="F70" s="2"/>
      <c r="G70" s="2"/>
      <c r="H70" s="2"/>
      <c r="I70" s="6"/>
      <c r="J70" s="6"/>
      <c r="K70" s="2"/>
      <c r="L70" s="2"/>
    </row>
    <row r="71" ht="15.75" customHeight="1">
      <c r="B71" s="2"/>
      <c r="C71" s="3"/>
      <c r="D71" s="4"/>
      <c r="E71" s="5"/>
      <c r="F71" s="2"/>
      <c r="G71" s="2"/>
      <c r="H71" s="2"/>
      <c r="I71" s="6"/>
      <c r="J71" s="6"/>
      <c r="K71" s="2"/>
      <c r="L71" s="2"/>
    </row>
    <row r="72" ht="15.75" customHeight="1">
      <c r="B72" s="2"/>
      <c r="C72" s="3"/>
      <c r="D72" s="4"/>
      <c r="E72" s="5"/>
      <c r="F72" s="2"/>
      <c r="G72" s="2"/>
      <c r="H72" s="2"/>
      <c r="I72" s="6"/>
      <c r="J72" s="6"/>
      <c r="K72" s="2"/>
      <c r="L72" s="2"/>
    </row>
    <row r="73" ht="15.75" customHeight="1">
      <c r="B73" s="2"/>
      <c r="C73" s="3"/>
      <c r="D73" s="4"/>
      <c r="E73" s="5"/>
      <c r="F73" s="2"/>
      <c r="G73" s="2"/>
      <c r="H73" s="2"/>
      <c r="I73" s="6"/>
      <c r="J73" s="6"/>
      <c r="K73" s="2"/>
      <c r="L73" s="2"/>
    </row>
    <row r="74" ht="15.75" customHeight="1">
      <c r="B74" s="2"/>
      <c r="C74" s="3"/>
      <c r="D74" s="4"/>
      <c r="E74" s="5"/>
      <c r="F74" s="2"/>
      <c r="G74" s="2"/>
      <c r="H74" s="2"/>
      <c r="I74" s="6"/>
      <c r="J74" s="6"/>
      <c r="K74" s="2"/>
      <c r="L74" s="2"/>
    </row>
    <row r="75" ht="15.75" customHeight="1">
      <c r="B75" s="2"/>
      <c r="C75" s="3"/>
      <c r="D75" s="4"/>
      <c r="E75" s="5"/>
      <c r="F75" s="2"/>
      <c r="G75" s="2"/>
      <c r="H75" s="2"/>
      <c r="I75" s="6"/>
      <c r="J75" s="6"/>
      <c r="K75" s="2"/>
      <c r="L75" s="2"/>
    </row>
    <row r="76" ht="15.75" customHeight="1">
      <c r="B76" s="2"/>
      <c r="C76" s="3"/>
      <c r="D76" s="4"/>
      <c r="E76" s="5"/>
      <c r="F76" s="2"/>
      <c r="G76" s="2"/>
      <c r="H76" s="2"/>
      <c r="I76" s="6"/>
      <c r="J76" s="6"/>
      <c r="K76" s="2"/>
      <c r="L76" s="2"/>
    </row>
    <row r="77" ht="15.75" customHeight="1">
      <c r="B77" s="2"/>
      <c r="C77" s="3"/>
      <c r="D77" s="4"/>
      <c r="E77" s="5"/>
      <c r="F77" s="2"/>
      <c r="G77" s="2"/>
      <c r="H77" s="2"/>
      <c r="I77" s="6"/>
      <c r="J77" s="6"/>
      <c r="K77" s="2"/>
      <c r="L77" s="2"/>
    </row>
    <row r="78" ht="15.75" customHeight="1">
      <c r="B78" s="2"/>
      <c r="C78" s="3"/>
      <c r="D78" s="4"/>
      <c r="E78" s="5"/>
      <c r="F78" s="2"/>
      <c r="G78" s="2"/>
      <c r="H78" s="2"/>
      <c r="I78" s="6"/>
      <c r="J78" s="6"/>
      <c r="K78" s="2"/>
      <c r="L78" s="2"/>
    </row>
    <row r="79" ht="15.75" customHeight="1">
      <c r="B79" s="2"/>
      <c r="C79" s="3"/>
      <c r="D79" s="4"/>
      <c r="E79" s="5"/>
      <c r="F79" s="2"/>
      <c r="G79" s="2"/>
      <c r="H79" s="2"/>
      <c r="I79" s="6"/>
      <c r="J79" s="6"/>
      <c r="K79" s="2"/>
      <c r="L79" s="2"/>
    </row>
    <row r="80" ht="15.75" customHeight="1">
      <c r="B80" s="2"/>
      <c r="C80" s="3"/>
      <c r="D80" s="4"/>
      <c r="E80" s="5"/>
      <c r="F80" s="2"/>
      <c r="G80" s="2"/>
      <c r="H80" s="2"/>
      <c r="I80" s="6"/>
      <c r="J80" s="6"/>
      <c r="K80" s="2"/>
      <c r="L80" s="2"/>
    </row>
    <row r="81" ht="15.75" customHeight="1">
      <c r="B81" s="2"/>
      <c r="C81" s="3"/>
      <c r="D81" s="4"/>
      <c r="E81" s="5"/>
      <c r="F81" s="2"/>
      <c r="G81" s="2"/>
      <c r="H81" s="2"/>
      <c r="I81" s="6"/>
      <c r="J81" s="6"/>
      <c r="K81" s="2"/>
      <c r="L81" s="2"/>
    </row>
    <row r="82" ht="15.75" customHeight="1">
      <c r="B82" s="2"/>
      <c r="C82" s="3"/>
      <c r="D82" s="4"/>
      <c r="E82" s="5"/>
      <c r="F82" s="2"/>
      <c r="G82" s="2"/>
      <c r="H82" s="2"/>
      <c r="I82" s="6"/>
      <c r="J82" s="6"/>
      <c r="K82" s="2"/>
      <c r="L82" s="2"/>
    </row>
    <row r="83" ht="15.75" customHeight="1">
      <c r="B83" s="2"/>
      <c r="C83" s="3"/>
      <c r="D83" s="4"/>
      <c r="E83" s="5"/>
      <c r="F83" s="2"/>
      <c r="G83" s="2"/>
      <c r="H83" s="2"/>
      <c r="I83" s="6"/>
      <c r="J83" s="6"/>
      <c r="K83" s="2"/>
      <c r="L83" s="2"/>
    </row>
    <row r="84" ht="15.75" customHeight="1">
      <c r="B84" s="2"/>
      <c r="C84" s="3"/>
      <c r="D84" s="4"/>
      <c r="E84" s="5"/>
      <c r="F84" s="2"/>
      <c r="G84" s="2"/>
      <c r="H84" s="2"/>
      <c r="I84" s="6"/>
      <c r="J84" s="6"/>
      <c r="K84" s="2"/>
      <c r="L84" s="2"/>
    </row>
    <row r="85" ht="15.75" customHeight="1">
      <c r="B85" s="2"/>
      <c r="C85" s="3"/>
      <c r="D85" s="4"/>
      <c r="E85" s="5"/>
      <c r="F85" s="2"/>
      <c r="G85" s="2"/>
      <c r="H85" s="2"/>
      <c r="I85" s="6"/>
      <c r="J85" s="6"/>
      <c r="K85" s="2"/>
      <c r="L85" s="2"/>
    </row>
    <row r="86" ht="15.75" customHeight="1">
      <c r="B86" s="2"/>
      <c r="C86" s="3"/>
      <c r="D86" s="4"/>
      <c r="E86" s="5"/>
      <c r="F86" s="2"/>
      <c r="G86" s="2"/>
      <c r="H86" s="2"/>
      <c r="I86" s="6"/>
      <c r="J86" s="6"/>
      <c r="K86" s="2"/>
      <c r="L86" s="2"/>
    </row>
    <row r="87" ht="15.75" customHeight="1">
      <c r="B87" s="2"/>
      <c r="C87" s="3"/>
      <c r="D87" s="4"/>
      <c r="E87" s="5"/>
      <c r="F87" s="2"/>
      <c r="G87" s="2"/>
      <c r="H87" s="2"/>
      <c r="I87" s="6"/>
      <c r="J87" s="6"/>
      <c r="K87" s="2"/>
      <c r="L87" s="2"/>
    </row>
    <row r="88" ht="15.75" customHeight="1">
      <c r="B88" s="2"/>
      <c r="C88" s="3"/>
      <c r="D88" s="4"/>
      <c r="E88" s="5"/>
      <c r="F88" s="2"/>
      <c r="G88" s="2"/>
      <c r="H88" s="2"/>
      <c r="I88" s="6"/>
      <c r="J88" s="6"/>
      <c r="K88" s="2"/>
      <c r="L88" s="2"/>
    </row>
    <row r="89" ht="15.75" customHeight="1">
      <c r="B89" s="2"/>
      <c r="C89" s="3"/>
      <c r="D89" s="4"/>
      <c r="E89" s="5"/>
      <c r="F89" s="2"/>
      <c r="G89" s="2"/>
      <c r="H89" s="2"/>
      <c r="I89" s="6"/>
      <c r="J89" s="6"/>
      <c r="K89" s="2"/>
      <c r="L89" s="2"/>
    </row>
    <row r="90" ht="15.75" customHeight="1">
      <c r="B90" s="2"/>
      <c r="C90" s="3"/>
      <c r="D90" s="4"/>
      <c r="E90" s="5"/>
      <c r="F90" s="2"/>
      <c r="G90" s="2"/>
      <c r="H90" s="2"/>
      <c r="I90" s="6"/>
      <c r="J90" s="6"/>
      <c r="K90" s="2"/>
      <c r="L90" s="2"/>
    </row>
    <row r="91" ht="15.75" customHeight="1">
      <c r="B91" s="2"/>
      <c r="C91" s="3"/>
      <c r="D91" s="4"/>
      <c r="E91" s="5"/>
      <c r="F91" s="2"/>
      <c r="G91" s="2"/>
      <c r="H91" s="2"/>
      <c r="I91" s="6"/>
      <c r="J91" s="6"/>
      <c r="K91" s="2"/>
      <c r="L91" s="2"/>
    </row>
    <row r="92" ht="15.75" customHeight="1">
      <c r="B92" s="2"/>
      <c r="C92" s="3"/>
      <c r="D92" s="4"/>
      <c r="E92" s="5"/>
      <c r="F92" s="2"/>
      <c r="G92" s="2"/>
      <c r="H92" s="2"/>
      <c r="I92" s="6"/>
      <c r="J92" s="6"/>
      <c r="K92" s="2"/>
      <c r="L92" s="2"/>
    </row>
    <row r="93" ht="15.75" customHeight="1">
      <c r="B93" s="2"/>
      <c r="C93" s="3"/>
      <c r="D93" s="4"/>
      <c r="E93" s="5"/>
      <c r="F93" s="2"/>
      <c r="G93" s="2"/>
      <c r="H93" s="2"/>
      <c r="I93" s="6"/>
      <c r="J93" s="6"/>
      <c r="K93" s="2"/>
      <c r="L93" s="2"/>
    </row>
    <row r="94" ht="15.75" customHeight="1">
      <c r="B94" s="2"/>
      <c r="C94" s="3"/>
      <c r="D94" s="4"/>
      <c r="E94" s="5"/>
      <c r="F94" s="2"/>
      <c r="G94" s="2"/>
      <c r="H94" s="2"/>
      <c r="I94" s="6"/>
      <c r="J94" s="6"/>
      <c r="K94" s="2"/>
      <c r="L94" s="2"/>
    </row>
    <row r="95" ht="15.75" customHeight="1">
      <c r="B95" s="2"/>
      <c r="C95" s="3"/>
      <c r="D95" s="4"/>
      <c r="E95" s="5"/>
      <c r="F95" s="2"/>
      <c r="G95" s="2"/>
      <c r="H95" s="2"/>
      <c r="I95" s="6"/>
      <c r="J95" s="6"/>
      <c r="K95" s="2"/>
      <c r="L95" s="2"/>
    </row>
    <row r="96" ht="15.75" customHeight="1">
      <c r="B96" s="2"/>
      <c r="C96" s="3"/>
      <c r="D96" s="4"/>
      <c r="E96" s="5"/>
      <c r="F96" s="2"/>
      <c r="G96" s="2"/>
      <c r="H96" s="2"/>
      <c r="I96" s="6"/>
      <c r="J96" s="6"/>
      <c r="K96" s="2"/>
      <c r="L96" s="2"/>
    </row>
    <row r="97" ht="15.75" customHeight="1">
      <c r="B97" s="2"/>
      <c r="C97" s="3"/>
      <c r="D97" s="4"/>
      <c r="E97" s="5"/>
      <c r="F97" s="2"/>
      <c r="G97" s="2"/>
      <c r="H97" s="2"/>
      <c r="I97" s="6"/>
      <c r="J97" s="6"/>
      <c r="K97" s="2"/>
      <c r="L97" s="2"/>
    </row>
    <row r="98" ht="15.75" customHeight="1">
      <c r="B98" s="2"/>
      <c r="C98" s="3"/>
      <c r="D98" s="4"/>
      <c r="E98" s="5"/>
      <c r="F98" s="2"/>
      <c r="G98" s="2"/>
      <c r="H98" s="2"/>
      <c r="I98" s="6"/>
      <c r="J98" s="6"/>
      <c r="K98" s="2"/>
      <c r="L98" s="2"/>
    </row>
    <row r="99" ht="15.75" customHeight="1">
      <c r="B99" s="2"/>
      <c r="C99" s="3"/>
      <c r="D99" s="4"/>
      <c r="E99" s="5"/>
      <c r="F99" s="2"/>
      <c r="G99" s="2"/>
      <c r="H99" s="2"/>
      <c r="I99" s="6"/>
      <c r="J99" s="6"/>
      <c r="K99" s="2"/>
      <c r="L99" s="2"/>
    </row>
    <row r="100" ht="15.75" customHeight="1">
      <c r="B100" s="2"/>
      <c r="C100" s="3"/>
      <c r="D100" s="4"/>
      <c r="E100" s="5"/>
      <c r="F100" s="2"/>
      <c r="G100" s="2"/>
      <c r="H100" s="2"/>
      <c r="I100" s="6"/>
      <c r="J100" s="6"/>
      <c r="K100" s="2"/>
      <c r="L100" s="2"/>
    </row>
    <row r="101" ht="15.75" customHeight="1">
      <c r="B101" s="2"/>
      <c r="C101" s="3"/>
      <c r="D101" s="4"/>
      <c r="E101" s="5"/>
      <c r="F101" s="2"/>
      <c r="G101" s="2"/>
      <c r="H101" s="2"/>
      <c r="I101" s="6"/>
      <c r="J101" s="6"/>
      <c r="K101" s="2"/>
      <c r="L101" s="2"/>
    </row>
    <row r="102" ht="15.75" customHeight="1">
      <c r="B102" s="2"/>
      <c r="C102" s="3"/>
      <c r="D102" s="4"/>
      <c r="E102" s="5"/>
      <c r="F102" s="2"/>
      <c r="G102" s="2"/>
      <c r="H102" s="2"/>
      <c r="I102" s="6"/>
      <c r="J102" s="6"/>
      <c r="K102" s="2"/>
      <c r="L102" s="2"/>
    </row>
    <row r="103" ht="15.75" customHeight="1">
      <c r="B103" s="2"/>
      <c r="C103" s="3"/>
      <c r="D103" s="4"/>
      <c r="E103" s="5"/>
      <c r="F103" s="2"/>
      <c r="G103" s="2"/>
      <c r="H103" s="2"/>
      <c r="I103" s="6"/>
      <c r="J103" s="6"/>
      <c r="K103" s="2"/>
      <c r="L103" s="2"/>
    </row>
    <row r="104" ht="15.75" customHeight="1">
      <c r="B104" s="2"/>
      <c r="C104" s="3"/>
      <c r="D104" s="4"/>
      <c r="E104" s="5"/>
      <c r="F104" s="2"/>
      <c r="G104" s="2"/>
      <c r="H104" s="2"/>
      <c r="I104" s="6"/>
      <c r="J104" s="6"/>
      <c r="K104" s="2"/>
      <c r="L104" s="2"/>
    </row>
    <row r="105" ht="15.75" customHeight="1">
      <c r="B105" s="2"/>
      <c r="C105" s="3"/>
      <c r="D105" s="4"/>
      <c r="E105" s="5"/>
      <c r="F105" s="2"/>
      <c r="G105" s="2"/>
      <c r="H105" s="2"/>
      <c r="I105" s="6"/>
      <c r="J105" s="6"/>
      <c r="K105" s="2"/>
      <c r="L105" s="2"/>
    </row>
    <row r="106" ht="15.75" customHeight="1">
      <c r="B106" s="2"/>
      <c r="C106" s="3"/>
      <c r="D106" s="4"/>
      <c r="E106" s="5"/>
      <c r="F106" s="2"/>
      <c r="G106" s="2"/>
      <c r="H106" s="2"/>
      <c r="I106" s="6"/>
      <c r="J106" s="6"/>
      <c r="K106" s="2"/>
      <c r="L106" s="2"/>
    </row>
    <row r="107" ht="15.75" customHeight="1">
      <c r="B107" s="2"/>
      <c r="C107" s="3"/>
      <c r="D107" s="4"/>
      <c r="E107" s="5"/>
      <c r="F107" s="2"/>
      <c r="G107" s="2"/>
      <c r="H107" s="2"/>
      <c r="I107" s="6"/>
      <c r="J107" s="6"/>
      <c r="K107" s="2"/>
      <c r="L107" s="2"/>
    </row>
    <row r="108" ht="15.75" customHeight="1">
      <c r="B108" s="2"/>
      <c r="C108" s="3"/>
      <c r="D108" s="4"/>
      <c r="E108" s="5"/>
      <c r="F108" s="2"/>
      <c r="G108" s="2"/>
      <c r="H108" s="2"/>
      <c r="I108" s="6"/>
      <c r="J108" s="6"/>
      <c r="K108" s="2"/>
      <c r="L108" s="2"/>
    </row>
    <row r="109" ht="15.75" customHeight="1">
      <c r="B109" s="2"/>
      <c r="C109" s="3"/>
      <c r="D109" s="4"/>
      <c r="E109" s="5"/>
      <c r="F109" s="2"/>
      <c r="G109" s="2"/>
      <c r="H109" s="2"/>
      <c r="I109" s="6"/>
      <c r="J109" s="6"/>
      <c r="K109" s="2"/>
      <c r="L109" s="2"/>
    </row>
    <row r="110" ht="15.75" customHeight="1">
      <c r="B110" s="2"/>
      <c r="C110" s="3"/>
      <c r="D110" s="4"/>
      <c r="E110" s="5"/>
      <c r="F110" s="2"/>
      <c r="G110" s="2"/>
      <c r="H110" s="2"/>
      <c r="I110" s="6"/>
      <c r="J110" s="6"/>
      <c r="K110" s="2"/>
      <c r="L110" s="2"/>
    </row>
    <row r="111" ht="15.75" customHeight="1">
      <c r="B111" s="2"/>
      <c r="C111" s="3"/>
      <c r="D111" s="4"/>
      <c r="E111" s="5"/>
      <c r="F111" s="2"/>
      <c r="G111" s="2"/>
      <c r="H111" s="2"/>
      <c r="I111" s="6"/>
      <c r="J111" s="6"/>
      <c r="K111" s="2"/>
      <c r="L111" s="2"/>
    </row>
    <row r="112" ht="15.75"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25:C38">
      <formula1>'Auto Responses'!$J$3:$J$4</formula1>
    </dataValidation>
  </dataValidations>
  <hyperlinks>
    <hyperlink r:id="rId1" ref="D24"/>
  </hyperlinks>
  <printOptions/>
  <pageMargins bottom="1.0" footer="0.0" header="0.0" left="0.75" right="0.75" top="1.0"/>
  <pageSetup orientation="landscape"/>
  <headerFooter>
    <oddFooter>&amp;L000000	&amp;P</oddFooter>
  </headerFooter>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6" width="32.0"/>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2"/>
      <c r="G1" s="2"/>
      <c r="H1" s="2"/>
      <c r="I1" s="6"/>
      <c r="J1" s="6"/>
      <c r="K1" s="2"/>
      <c r="L1" s="2"/>
    </row>
    <row r="2" ht="36.0" customHeight="1">
      <c r="A2" s="7" t="s">
        <v>345</v>
      </c>
      <c r="B2" s="7"/>
      <c r="C2" s="8"/>
      <c r="D2" s="9"/>
      <c r="E2" s="10"/>
      <c r="F2" s="10" t="str">
        <f>'Auto Responses'!$A$36</f>
        <v>Version 4.1.2</v>
      </c>
      <c r="G2" s="2"/>
      <c r="H2" s="2"/>
      <c r="I2" s="6"/>
      <c r="J2" s="2"/>
      <c r="K2" s="2"/>
      <c r="L2" s="2"/>
    </row>
    <row r="3" ht="28.5" customHeight="1">
      <c r="A3" s="11" t="s">
        <v>2</v>
      </c>
      <c r="B3" s="12"/>
      <c r="C3" s="63" t="str">
        <f>'START HERE'!$C$3</f>
        <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69" t="str">
        <f>VLOOKUP($A13,'START HERE'!$A$13:$C$21,3,0)&amp;""</f>
        <v>CoGrader</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69" t="str">
        <f>VLOOKUP($A14,'START HERE'!$A$13:$C$21,3,0)&amp;""</f>
        <v>CoGrader</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7</v>
      </c>
      <c r="B15" s="35" t="str">
        <f>VLOOKUP($A15,Questions!$A$2:$X$333,2,0)&amp;""</f>
        <v>Solution Description</v>
      </c>
      <c r="C15" s="69" t="str">
        <f>VLOOKUP($A15,'START HERE'!$A$13:$C$21,3,0)&amp;""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6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t="s">
        <v>22</v>
      </c>
      <c r="E17" s="41" t="s">
        <v>23</v>
      </c>
      <c r="F17" s="52" t="s">
        <v>24</v>
      </c>
      <c r="G17" s="2"/>
      <c r="H17" s="2"/>
      <c r="I17" s="6"/>
      <c r="J17" s="6"/>
      <c r="K17" s="2"/>
      <c r="L17" s="2"/>
      <c r="M17" s="2"/>
      <c r="N17" s="2"/>
      <c r="O17" s="2"/>
      <c r="P17" s="2"/>
      <c r="Q17" s="2"/>
      <c r="R17" s="2"/>
      <c r="S17" s="2"/>
      <c r="T17" s="2"/>
      <c r="U17" s="2"/>
      <c r="V17" s="2"/>
      <c r="W17" s="2"/>
      <c r="X17" s="2"/>
      <c r="Y17" s="2"/>
      <c r="Z17" s="2"/>
    </row>
    <row r="18" ht="38.25" customHeight="1">
      <c r="A18" s="34" t="s">
        <v>38</v>
      </c>
      <c r="B18" s="43" t="str">
        <f>VLOOKUP($A18,Questions!$A$2:$X$333,2,0)</f>
        <v>Are you providing consulting services?</v>
      </c>
      <c r="C18" s="80" t="str">
        <f>VLOOKUP($A18,'START HERE'!$A$23:$F$36,3,0)&amp;""</f>
        <v>No</v>
      </c>
      <c r="D18" s="81" t="str">
        <f>VLOOKUP($A18,'START HERE'!$A$23:$F$36,4,0)&amp;""</f>
        <v/>
      </c>
      <c r="E18" s="46" t="str">
        <f>IF($C18="Yes",VLOOKUP($A18,Questions!$A$2:$X$333,17,0)&amp;"",IF($C18="No",VLOOKUP($A18,Questions!$A$2:$X$333,16,0)&amp;"",VLOOKUP($A18,Questions!$A$2:$X$333,15,0)&amp;""))</f>
        <v>DO NOT complete the Consulting section in the Case-Specific worksheet</v>
      </c>
      <c r="F18" s="47" t="str">
        <f>VLOOKUP($A18,'Institution Evaluation'!$A$56:$F$346,6,0)&amp;""</f>
        <v/>
      </c>
      <c r="G18" s="2"/>
      <c r="H18" s="2"/>
      <c r="I18" s="6"/>
      <c r="J18" s="6"/>
      <c r="K18" s="2"/>
      <c r="L18" s="2"/>
      <c r="M18" s="2"/>
      <c r="N18" s="2"/>
      <c r="O18" s="2"/>
      <c r="P18" s="2"/>
      <c r="Q18" s="2"/>
      <c r="R18" s="2"/>
      <c r="S18" s="2"/>
      <c r="T18" s="2"/>
      <c r="U18" s="2"/>
      <c r="V18" s="2"/>
      <c r="W18" s="2"/>
      <c r="X18" s="2"/>
      <c r="Y18" s="2"/>
      <c r="Z18" s="2"/>
    </row>
    <row r="19" ht="51.75" customHeight="1">
      <c r="A19" s="34" t="s">
        <v>41</v>
      </c>
      <c r="B19" s="43" t="str">
        <f>VLOOKUP($A19,Questions!$A$2:$X$333,2,0)</f>
        <v>Does your solution process protected health information (PHI) or any data covered by the Health Insurance Portability and Accountability Act (HIPAA)?</v>
      </c>
      <c r="C19" s="80" t="str">
        <f>VLOOKUP($A19,'START HERE'!$A$23:$F$36,3,0)&amp;""</f>
        <v>No</v>
      </c>
      <c r="D19" s="81" t="str">
        <f>VLOOKUP($A19,'START HERE'!$A$23:$F$36,4,0)&amp;""</f>
        <v/>
      </c>
      <c r="E19" s="46" t="str">
        <f>IF($C19="Yes",VLOOKUP($A19,Questions!$A$2:$X$333,17,0)&amp;"",IF($C19="No",VLOOKUP($A19,Questions!$A$2:$X$333,16,0)&amp;"",VLOOKUP($A19,Questions!$A$2:$X$333,15,0)&amp;""))</f>
        <v>DO NOT complete the HIPAA section in the Case-Specific worksheet</v>
      </c>
      <c r="F19" s="47" t="str">
        <f>VLOOKUP($A19,'Institution Evaluation'!$A$56:$F$346,6,0)&amp;""</f>
        <v/>
      </c>
      <c r="G19" s="2"/>
      <c r="H19" s="2"/>
      <c r="I19" s="6"/>
      <c r="J19" s="6"/>
      <c r="K19" s="2"/>
      <c r="L19" s="2"/>
      <c r="M19" s="2"/>
      <c r="N19" s="2"/>
      <c r="O19" s="2"/>
      <c r="P19" s="2"/>
      <c r="Q19" s="2"/>
      <c r="R19" s="2"/>
      <c r="S19" s="2"/>
      <c r="T19" s="2"/>
      <c r="U19" s="2"/>
      <c r="V19" s="2"/>
      <c r="W19" s="2"/>
      <c r="X19" s="2"/>
      <c r="Y19" s="2"/>
      <c r="Z19" s="2"/>
    </row>
    <row r="20" ht="51.75" customHeight="1">
      <c r="A20" s="34" t="s">
        <v>42</v>
      </c>
      <c r="B20" s="43" t="str">
        <f>VLOOKUP($A20,Questions!$A$2:$X$333,2,0)</f>
        <v>Is the solution designed to process, store, or transmit credit card information?</v>
      </c>
      <c r="C20" s="80" t="str">
        <f>VLOOKUP($A20,'START HERE'!$A$23:$F$36,3,0)&amp;""</f>
        <v>No</v>
      </c>
      <c r="D20" s="81" t="str">
        <f>VLOOKUP($A20,'START HERE'!$A$23:$F$36,4,0)&amp;""</f>
        <v/>
      </c>
      <c r="E20" s="46" t="str">
        <f>IF($C20="Yes",VLOOKUP($A20,Questions!$A$2:$X$333,17,0)&amp;"",IF($C20="No",VLOOKUP($A20,Questions!$A$2:$X$333,16,0)&amp;"",VLOOKUP($A20,Questions!$A$2:$X$333,15,0)&amp;""))</f>
        <v>DO NOT complete the PCI-DSS section in the Case-Specific worksheet</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ht="69.0" customHeight="1">
      <c r="A21" s="34" t="s">
        <v>43</v>
      </c>
      <c r="B21" s="43" t="str">
        <f>VLOOKUP($A21,Questions!$A$2:$X$333,2,0)</f>
        <v>Does operating your solution require the institution to operate a physical or virtual appliance in their own environment or to provide inbound firewall exceptions to allow your employees to remotely administer systems in the institution's environment?</v>
      </c>
      <c r="C21" s="80" t="str">
        <f>VLOOKUP($A21,'START HERE'!$A$23:$F$36,3,0)&amp;""</f>
        <v>No</v>
      </c>
      <c r="D21" s="81" t="str">
        <f>VLOOKUP($A21,'START HERE'!$A$23:$F$36,4,0)&amp;""</f>
        <v/>
      </c>
      <c r="E21" s="46" t="str">
        <f>IF($C21="Yes",VLOOKUP($A21,Questions!$A$2:$X$333,17,0)&amp;"",IF($C21="No",VLOOKUP($A21,Questions!$A$2:$X$333,16,0)&amp;"",VLOOKUP($A21,Questions!$A$2:$X$333,15,0)&amp;""))</f>
        <v>DO NOT complete the On-Prem section in the Case-Specific worksheet</v>
      </c>
      <c r="F21" s="47" t="str">
        <f>VLOOKUP($A21,'Institution Evaluation'!$A$56:$F$346,6,0)&amp;""</f>
        <v/>
      </c>
      <c r="G21" s="51" t="s">
        <v>35</v>
      </c>
      <c r="H21" s="2"/>
      <c r="I21" s="6"/>
      <c r="J21" s="6"/>
      <c r="K21" s="2"/>
      <c r="L21" s="2"/>
      <c r="M21" s="2"/>
      <c r="N21" s="2"/>
      <c r="O21" s="2"/>
      <c r="P21" s="2"/>
      <c r="Q21" s="2"/>
      <c r="R21" s="2"/>
      <c r="S21" s="2"/>
      <c r="T21" s="2"/>
      <c r="U21" s="2"/>
      <c r="V21" s="2"/>
      <c r="W21" s="2"/>
      <c r="X21" s="2"/>
      <c r="Y21" s="2"/>
      <c r="Z21" s="2"/>
    </row>
    <row r="22" ht="36.75" customHeight="1">
      <c r="A22" s="18" t="str">
        <f>VLOOKUP(LEFT($A23,4),'Auto Responses'!$N$4:$O$38,2,0)&amp;""</f>
        <v> Consulting Services</v>
      </c>
      <c r="B22" s="40"/>
      <c r="C22" s="19" t="s">
        <v>21</v>
      </c>
      <c r="D22" s="19" t="s">
        <v>22</v>
      </c>
      <c r="E22" s="41" t="s">
        <v>23</v>
      </c>
      <c r="F22" s="52" t="s">
        <v>24</v>
      </c>
      <c r="G22" s="2"/>
      <c r="H22" s="2"/>
      <c r="I22" s="6"/>
      <c r="J22" s="6"/>
      <c r="K22" s="2"/>
      <c r="L22" s="2"/>
      <c r="M22" s="2"/>
      <c r="N22" s="2"/>
      <c r="O22" s="2"/>
      <c r="P22" s="2"/>
      <c r="Q22" s="2"/>
      <c r="R22" s="2"/>
      <c r="S22" s="2"/>
      <c r="T22" s="2"/>
      <c r="U22" s="2"/>
      <c r="V22" s="2"/>
      <c r="W22" s="2"/>
      <c r="X22" s="2"/>
      <c r="Y22" s="2"/>
      <c r="Z22" s="2"/>
    </row>
    <row r="23" ht="15.75" customHeight="1">
      <c r="A23" s="34" t="s">
        <v>346</v>
      </c>
      <c r="B23" s="43" t="str">
        <f>VLOOKUP($A23,Questions!$A$2:$X$333,2,0)</f>
        <v>Will the consultant require access to the institution's network resources?*</v>
      </c>
      <c r="C23" s="86"/>
      <c r="D23" s="89"/>
      <c r="E23" s="46" t="str">
        <f>IF($C$18="No",'Auto Responses'!$A$5,IF($C23="Yes",VLOOKUP($A23,Questions!$A$2:$X$333,17,0)&amp;"",IF($C23="No",VLOOKUP($A23,Questions!$A$2:$X$333,16,0)&amp;"",VLOOKUP($A23,Questions!$A$2:$X$333,15,0)&amp;"")))</f>
        <v>Based on the response to REQU-03 on the "START HERE" tab, this question does not apply to this product or service.</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ht="15.75" customHeight="1">
      <c r="A24" s="34" t="s">
        <v>347</v>
      </c>
      <c r="B24" s="43" t="str">
        <f>VLOOKUP($A24,Questions!$A$2:$X$333,2,0)</f>
        <v>Has the consultant received training on (sensitive, HIPAA, PCI, etc.) data handling?*</v>
      </c>
      <c r="C24" s="86"/>
      <c r="D24" s="89"/>
      <c r="E24" s="46" t="str">
        <f>IF($C$18="No",'Auto Responses'!$A$5,IF($C24="Yes",VLOOKUP($A24,Questions!$A$2:$X$333,17,0)&amp;"",IF($C24="No",VLOOKUP($A24,Questions!$A$2:$X$333,16,0)&amp;"",VLOOKUP($A24,Questions!$A$2:$X$333,15,0)&amp;"")))</f>
        <v>Based on the response to REQU-03 on the "START HERE" tab, this question does not apply to this product or service.</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ht="36.0" customHeight="1">
      <c r="A25" s="34" t="s">
        <v>348</v>
      </c>
      <c r="B25" s="43" t="str">
        <f>VLOOKUP($A25,Questions!$A$2:$X$333,2,0)</f>
        <v>Is the data encrypted (at rest) while in the consultant's possession?*</v>
      </c>
      <c r="C25" s="86"/>
      <c r="D25" s="89"/>
      <c r="E25" s="46" t="str">
        <f>IF($C$18="No",'Auto Responses'!$A$5,IF($C25="Yes",VLOOKUP($A25,Questions!$A$2:$X$333,17,0)&amp;"",IF($C25="No",VLOOKUP($A25,Questions!$A$2:$X$333,16,0)&amp;"",VLOOKUP($A25,Questions!$A$2:$X$333,15,0)&amp;"")))</f>
        <v>Based on the response to REQU-03 on the "START HERE" tab, this question does not apply to this product or service.</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ht="15.75" customHeight="1">
      <c r="A26" s="34" t="s">
        <v>349</v>
      </c>
      <c r="B26" s="43" t="str">
        <f>VLOOKUP($A26,Questions!$A$2:$X$333,2,0)</f>
        <v>Can access be restricted based on source IP address?*</v>
      </c>
      <c r="C26" s="86"/>
      <c r="D26" s="89"/>
      <c r="E26" s="46" t="str">
        <f>IF($C$18="No",'Auto Responses'!$A$5,IF($C26="Yes",VLOOKUP($A26,Questions!$A$2:$X$333,17,0)&amp;"",IF($C26="No",VLOOKUP($A26,Questions!$A$2:$X$333,16,0)&amp;"",VLOOKUP($A26,Questions!$A$2:$X$333,15,0)&amp;"")))</f>
        <v>Based on the response to REQU-03 on the "START HERE" tab, this question does not apply to this product or service.</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ht="15.75" customHeight="1">
      <c r="A27" s="34" t="s">
        <v>350</v>
      </c>
      <c r="B27" s="43" t="str">
        <f>VLOOKUP($A27,Questions!$A$2:$X$333,2,0)</f>
        <v>Will the consulting take place on-premises?</v>
      </c>
      <c r="C27" s="86"/>
      <c r="D27" s="89"/>
      <c r="E27" s="46" t="str">
        <f>IF($C$18="No",'Auto Responses'!$A$5,IF($C27="Yes",VLOOKUP($A27,Questions!$A$2:$X$333,17,0)&amp;"",IF($C27="No",VLOOKUP($A27,Questions!$A$2:$X$333,16,0)&amp;"",VLOOKUP($A27,Questions!$A$2:$X$333,15,0)&amp;"")))</f>
        <v>Based on the response to REQU-03 on the "START HERE" tab, this question does not apply to this product or service.</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ht="15.75" customHeight="1">
      <c r="A28" s="34" t="s">
        <v>351</v>
      </c>
      <c r="B28" s="43" t="str">
        <f>VLOOKUP($A28,Questions!$A$2:$X$333,2,0)</f>
        <v>Will the consultant require access to hardware in the institution's data centers?</v>
      </c>
      <c r="C28" s="86"/>
      <c r="D28" s="89"/>
      <c r="E28" s="46" t="str">
        <f>IF($C$18="No",'Auto Responses'!$A$5,IF($C28="Yes",VLOOKUP($A28,Questions!$A$2:$X$333,17,0)&amp;"",IF($C28="No",VLOOKUP($A28,Questions!$A$2:$X$333,16,0)&amp;"",VLOOKUP($A28,Questions!$A$2:$X$333,15,0)&amp;"")))</f>
        <v>Based on the response to REQU-03 on the "START HERE" tab, this question does not apply to this product or service.</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ht="15.75" customHeight="1">
      <c r="A29" s="34" t="s">
        <v>352</v>
      </c>
      <c r="B29" s="43" t="str">
        <f>VLOOKUP($A29,Questions!$A$2:$X$333,2,0)</f>
        <v>Will the consultant require an account within the institution's domain (@*.edu)?</v>
      </c>
      <c r="C29" s="86"/>
      <c r="D29" s="89"/>
      <c r="E29" s="46" t="str">
        <f>IF($C$18="No",'Auto Responses'!$A$5,IF($C29="Yes",VLOOKUP($A29,Questions!$A$2:$X$333,17,0)&amp;"",IF($C29="No",VLOOKUP($A29,Questions!$A$2:$X$333,16,0)&amp;"",VLOOKUP($A29,Questions!$A$2:$X$333,15,0)&amp;"")))</f>
        <v>Based on the response to REQU-03 on the "START HERE" tab, this question does not apply to this product or service.</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ht="15.75" customHeight="1">
      <c r="A30" s="34" t="s">
        <v>353</v>
      </c>
      <c r="B30" s="43" t="str">
        <f>VLOOKUP($A30,Questions!$A$2:$X$333,2,0)</f>
        <v>Will any data be transferred to the consultant's possession?</v>
      </c>
      <c r="C30" s="86"/>
      <c r="D30" s="89"/>
      <c r="E30" s="46" t="str">
        <f>IF($C$18="No",'Auto Responses'!$A$5,IF($C30="Yes",VLOOKUP($A30,Questions!$A$2:$X$333,17,0)&amp;"",IF($C30="No",VLOOKUP($A30,Questions!$A$2:$X$333,16,0)&amp;"",VLOOKUP($A30,Questions!$A$2:$X$333,15,0)&amp;"")))</f>
        <v>Based on the response to REQU-03 on the "START HERE" tab, this question does not apply to this product or service.</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ht="15.75" customHeight="1">
      <c r="A31" s="34" t="s">
        <v>354</v>
      </c>
      <c r="B31" s="43" t="str">
        <f>VLOOKUP($A31,Questions!$A$2:$X$333,2,0)</f>
        <v>Will the consultant need remote access to the institution's network or systems?</v>
      </c>
      <c r="C31" s="86"/>
      <c r="D31" s="89"/>
      <c r="E31" s="46" t="str">
        <f>IF($C$18="No",'Auto Responses'!$A$5,IF($C31="Yes",VLOOKUP($A31,Questions!$A$2:$X$333,17,0)&amp;"",IF($C31="No",VLOOKUP($A31,Questions!$A$2:$X$333,16,0)&amp;"",VLOOKUP($A31,Questions!$A$2:$X$333,15,0)&amp;"")))</f>
        <v>Based on the response to REQU-03 on the "START HERE" tab, this question does not apply to this product or service.</v>
      </c>
      <c r="F31" s="47" t="str">
        <f>VLOOKUP($A31,'Institution Evaluation'!$A$56:$F$346,6,0)&amp;""</f>
        <v/>
      </c>
      <c r="G31" s="51" t="s">
        <v>35</v>
      </c>
      <c r="H31" s="2"/>
      <c r="I31" s="6"/>
      <c r="J31" s="6"/>
      <c r="K31" s="2"/>
      <c r="L31" s="2"/>
      <c r="M31" s="2"/>
      <c r="N31" s="2"/>
      <c r="O31" s="2"/>
      <c r="P31" s="2"/>
      <c r="Q31" s="2"/>
      <c r="R31" s="2"/>
      <c r="S31" s="2"/>
      <c r="T31" s="2"/>
      <c r="U31" s="2"/>
      <c r="V31" s="2"/>
      <c r="W31" s="2"/>
      <c r="X31" s="2"/>
      <c r="Y31" s="2"/>
      <c r="Z31" s="2"/>
    </row>
    <row r="32" ht="36.75" customHeight="1">
      <c r="A32" s="18" t="str">
        <f>VLOOKUP(LEFT($A33,4),'Auto Responses'!$N$4:$O$38,2,0)&amp;""</f>
        <v>HIPAA Compliance </v>
      </c>
      <c r="B32" s="40"/>
      <c r="C32" s="19" t="s">
        <v>21</v>
      </c>
      <c r="D32" s="19" t="s">
        <v>22</v>
      </c>
      <c r="E32" s="41" t="s">
        <v>23</v>
      </c>
      <c r="F32" s="52" t="s">
        <v>24</v>
      </c>
      <c r="G32" s="2"/>
      <c r="H32" s="2"/>
      <c r="I32" s="6"/>
      <c r="J32" s="6"/>
      <c r="K32" s="2"/>
      <c r="L32" s="2"/>
      <c r="M32" s="2"/>
      <c r="N32" s="2"/>
      <c r="O32" s="2"/>
      <c r="P32" s="2"/>
      <c r="Q32" s="2"/>
      <c r="R32" s="2"/>
      <c r="S32" s="2"/>
      <c r="T32" s="2"/>
      <c r="U32" s="2"/>
      <c r="V32" s="2"/>
      <c r="W32" s="2"/>
      <c r="X32" s="2"/>
      <c r="Y32" s="2"/>
      <c r="Z32" s="2"/>
    </row>
    <row r="33" ht="49.5" customHeight="1">
      <c r="A33" s="34" t="s">
        <v>355</v>
      </c>
      <c r="B33" s="43" t="str">
        <f>VLOOKUP($A33,Questions!$A$2:$X$333,2,0)</f>
        <v>Do your workforce members receive regular training related to the Health Insurance Portability and Accountability Act (HIPAA) Privacy and Security Rules and the HITECH Act?*</v>
      </c>
      <c r="C33" s="86"/>
      <c r="D33" s="89"/>
      <c r="E33" s="46" t="str">
        <f>IF($C$19="No",'Auto Responses'!$A$7,IF($C33="Yes",VLOOKUP($A33,Questions!$A$2:$X$333,17,0)&amp;"",IF($C33="No",VLOOKUP($A33,Questions!$A$2:$X$333,16,0)&amp;"",VLOOKUP($A33,Questions!$A$2:$X$333,15,0)&amp;"")))</f>
        <v>Based on the response to REQU-05 on the "START HERE" tab, this question does not apply to this product or service.</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ht="49.5" customHeight="1">
      <c r="A34" s="34" t="s">
        <v>356</v>
      </c>
      <c r="B34" s="43" t="str">
        <f>VLOOKUP($A34,Questions!$A$2:$X$333,2,0)</f>
        <v>Have you identified areas of risk?*</v>
      </c>
      <c r="C34" s="86"/>
      <c r="D34" s="89"/>
      <c r="E34" s="46" t="str">
        <f>IF($C$19="No",'Auto Responses'!$A$7,IF($C34="Yes",VLOOKUP($A34,Questions!$A$2:$X$333,17,0)&amp;"",IF($C34="No",VLOOKUP($A34,Questions!$A$2:$X$333,16,0)&amp;"",VLOOKUP($A34,Questions!$A$2:$X$333,15,0)&amp;"")))</f>
        <v>Based on the response to REQU-05 on the "START HERE" tab, this question does not apply to this product or service.</v>
      </c>
      <c r="F34" s="47" t="str">
        <f>VLOOKUP($A34,'Institution Evaluation'!$A$56:$F$346,6,0)&amp;""</f>
        <v/>
      </c>
      <c r="G34" s="2"/>
      <c r="H34" s="2"/>
      <c r="I34" s="6"/>
      <c r="J34" s="6"/>
      <c r="K34" s="2"/>
      <c r="L34" s="2"/>
      <c r="M34" s="2"/>
      <c r="N34" s="2"/>
      <c r="O34" s="2"/>
      <c r="P34" s="2"/>
      <c r="Q34" s="2"/>
      <c r="R34" s="2"/>
      <c r="S34" s="2"/>
      <c r="T34" s="2"/>
      <c r="U34" s="2"/>
      <c r="V34" s="2"/>
      <c r="W34" s="2"/>
      <c r="X34" s="2"/>
      <c r="Y34" s="2"/>
      <c r="Z34" s="2"/>
    </row>
    <row r="35" ht="49.5" customHeight="1">
      <c r="A35" s="34" t="s">
        <v>357</v>
      </c>
      <c r="B35" s="43" t="str">
        <f>VLOOKUP($A35,Questions!$A$2:$X$333,2,0)</f>
        <v>Have the relevant policies/plans been tested?*</v>
      </c>
      <c r="C35" s="86"/>
      <c r="D35" s="89"/>
      <c r="E35" s="46" t="str">
        <f>IF($C$19="No",'Auto Responses'!$A$7,IF($C35="Yes",VLOOKUP($A35,Questions!$A$2:$X$333,17,0)&amp;"",IF($C35="No",VLOOKUP($A35,Questions!$A$2:$X$333,16,0)&amp;"",VLOOKUP($A35,Questions!$A$2:$X$333,15,0)&amp;"")))</f>
        <v>Based on the response to REQU-05 on the "START HERE" tab, this question does not apply to this product or service.</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ht="49.5" customHeight="1">
      <c r="A36" s="34" t="s">
        <v>358</v>
      </c>
      <c r="B36" s="43" t="str">
        <f>VLOOKUP($A36,Questions!$A$2:$X$333,2,0)</f>
        <v>Have you entered into a Business Associate Agreements with all subcontractors who may have access to protected health information (PHI)?*</v>
      </c>
      <c r="C36" s="86"/>
      <c r="D36" s="89"/>
      <c r="E36" s="46" t="str">
        <f>IF($C$19="No",'Auto Responses'!$A$7,IF($C36="Yes",VLOOKUP($A36,Questions!$A$2:$X$333,17,0)&amp;"",IF($C36="No",VLOOKUP($A36,Questions!$A$2:$X$333,16,0)&amp;"",VLOOKUP($A36,Questions!$A$2:$X$333,15,0)&amp;"")))</f>
        <v>Based on the response to REQU-05 on the "START HERE" tab, this question does not apply to this product or service.</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ht="49.5" customHeight="1">
      <c r="A37" s="34" t="s">
        <v>359</v>
      </c>
      <c r="B37" s="43" t="str">
        <f>VLOOKUP($A37,Questions!$A$2:$X$333,2,0)</f>
        <v>Do you monitor or receive information regarding changes in HIPAA regulations?</v>
      </c>
      <c r="C37" s="86"/>
      <c r="D37" s="89"/>
      <c r="E37" s="46" t="str">
        <f>IF($C$19="No",'Auto Responses'!$A$7,IF($C37="Yes",VLOOKUP($A37,Questions!$A$2:$X$333,17,0)&amp;"",IF($C37="No",VLOOKUP($A37,Questions!$A$2:$X$333,16,0)&amp;"",VLOOKUP($A37,Questions!$A$2:$X$333,15,0)&amp;"")))</f>
        <v>Based on the response to REQU-05 on the "START HERE" tab, this question does not apply to this product or service.</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ht="49.5" customHeight="1">
      <c r="A38" s="34" t="s">
        <v>360</v>
      </c>
      <c r="B38" s="43" t="str">
        <f>VLOOKUP($A38,Questions!$A$2:$X$333,2,0)</f>
        <v>Has your organization designated HIPAA Privacy and Security officers as required by the rules?</v>
      </c>
      <c r="C38" s="86"/>
      <c r="D38" s="89"/>
      <c r="E38" s="46" t="str">
        <f>IF($C$19="No",'Auto Responses'!$A$7,IF($C38="Yes",VLOOKUP($A38,Questions!$A$2:$X$333,17,0)&amp;"",IF($C38="No",VLOOKUP($A38,Questions!$A$2:$X$333,16,0)&amp;"",VLOOKUP($A38,Questions!$A$2:$X$333,15,0)&amp;"")))</f>
        <v>Based on the response to REQU-05 on the "START HERE" tab, this question does not apply to this product or service.</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ht="49.5" customHeight="1">
      <c r="A39" s="34" t="s">
        <v>361</v>
      </c>
      <c r="B39" s="43" t="str">
        <f>VLOOKUP($A39,Questions!$A$2:$X$333,2,0)</f>
        <v>Do you comply with the requirements of the Health Information Technology for Economic and Clinical Health Act (HITECH)?</v>
      </c>
      <c r="C39" s="86"/>
      <c r="D39" s="89"/>
      <c r="E39" s="46" t="str">
        <f>IF($C$19="No",'Auto Responses'!$A$7,IF($C39="Yes",VLOOKUP($A39,Questions!$A$2:$X$333,17,0)&amp;"",IF($C39="No",VLOOKUP($A39,Questions!$A$2:$X$333,16,0)&amp;"",VLOOKUP($A39,Questions!$A$2:$X$333,15,0)&amp;"")))</f>
        <v>Based on the response to REQU-05 on the "START HERE" tab, this question does not apply to this product or service.</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ht="49.5" customHeight="1">
      <c r="A40" s="34" t="s">
        <v>362</v>
      </c>
      <c r="B40" s="43" t="str">
        <f>VLOOKUP($A40,Questions!$A$2:$X$333,2,0)</f>
        <v>Have you conducted a risk analysis as required under the HIPAA Security Rule?</v>
      </c>
      <c r="C40" s="86"/>
      <c r="D40" s="89"/>
      <c r="E40" s="46" t="str">
        <f>IF($C$19="No",'Auto Responses'!$A$7,IF($C40="Yes",VLOOKUP($A40,Questions!$A$2:$X$333,17,0)&amp;"",IF($C40="No",VLOOKUP($A40,Questions!$A$2:$X$333,16,0)&amp;"",VLOOKUP($A40,Questions!$A$2:$X$333,15,0)&amp;"")))</f>
        <v>Based on the response to REQU-05 on the "START HERE" tab, this question does not apply to this product or service.</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ht="49.5" customHeight="1">
      <c r="A41" s="34" t="s">
        <v>363</v>
      </c>
      <c r="B41" s="43" t="str">
        <f>VLOOKUP($A41,Questions!$A$2:$X$333,2,0)</f>
        <v>Have you taken actions to mitigate the identified risks?</v>
      </c>
      <c r="C41" s="86"/>
      <c r="D41" s="89"/>
      <c r="E41" s="46" t="str">
        <f>IF($C$19="No",'Auto Responses'!$A$7,IF($C41="Yes",VLOOKUP($A41,Questions!$A$2:$X$333,17,0)&amp;"",IF($C41="No",VLOOKUP($A41,Questions!$A$2:$X$333,16,0)&amp;"",VLOOKUP($A41,Questions!$A$2:$X$333,15,0)&amp;"")))</f>
        <v>Based on the response to REQU-05 on the "START HERE" tab, this question does not apply to this product or service.</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ht="49.5" customHeight="1">
      <c r="A42" s="34" t="s">
        <v>364</v>
      </c>
      <c r="B42" s="43" t="str">
        <f>VLOOKUP($A42,Questions!$A$2:$X$333,2,0)</f>
        <v>Does your application require user and system administrator password changes at a frequency no greater than 90 days?</v>
      </c>
      <c r="C42" s="86"/>
      <c r="D42" s="89"/>
      <c r="E42" s="46" t="str">
        <f>IF($C$19="No",'Auto Responses'!$A$7,IF($C42="Yes",VLOOKUP($A42,Questions!$A$2:$X$333,17,0)&amp;"",IF($C42="No",VLOOKUP($A42,Questions!$A$2:$X$333,16,0)&amp;"",VLOOKUP($A42,Questions!$A$2:$X$333,15,0)&amp;"")))</f>
        <v>Based on the response to REQU-05 on the "START HERE" tab, this question does not apply to this product or service.</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ht="49.5" customHeight="1">
      <c r="A43" s="34" t="s">
        <v>365</v>
      </c>
      <c r="B43" s="43" t="str">
        <f>VLOOKUP($A43,Questions!$A$2:$X$333,2,0)</f>
        <v>Does your application require users to set their own password after an administrator reset or on first use of the account?</v>
      </c>
      <c r="C43" s="86"/>
      <c r="D43" s="75"/>
      <c r="E43" s="46" t="str">
        <f>IF($C$19="No",'Auto Responses'!$A$7,IF($C43="Yes",VLOOKUP($A43,Questions!$A$2:$X$333,17,0)&amp;"",IF($C43="No",VLOOKUP($A43,Questions!$A$2:$X$333,16,0)&amp;"",VLOOKUP($A43,Questions!$A$2:$X$333,15,0)&amp;"")))</f>
        <v>Based on the response to REQU-05 on the "START HERE" tab, this question does not apply to this product or service.</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ht="49.5" customHeight="1">
      <c r="A44" s="34" t="s">
        <v>366</v>
      </c>
      <c r="B44" s="43" t="str">
        <f>VLOOKUP($A44,Questions!$A$2:$X$333,2,0)</f>
        <v>Does your application lock out an account after a number of failed login attempts?</v>
      </c>
      <c r="C44" s="86"/>
      <c r="D44" s="75"/>
      <c r="E44" s="46" t="str">
        <f>IF($C$19="No",'Auto Responses'!$A$7,IF($C44="Yes",VLOOKUP($A44,Questions!$A$2:$X$333,17,0)&amp;"",IF($C44="No",VLOOKUP($A44,Questions!$A$2:$X$333,16,0)&amp;"",VLOOKUP($A44,Questions!$A$2:$X$333,15,0)&amp;"")))</f>
        <v>Based on the response to REQU-05 on the "START HERE" tab, this question does not apply to this product or service.</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ht="49.5" customHeight="1">
      <c r="A45" s="34" t="s">
        <v>367</v>
      </c>
      <c r="B45" s="43" t="str">
        <f>VLOOKUP($A45,Questions!$A$2:$X$333,2,0)</f>
        <v>Does your application automatically lock or log-out an account after a period of inactivity?</v>
      </c>
      <c r="C45" s="86"/>
      <c r="D45" s="75"/>
      <c r="E45" s="46" t="str">
        <f>IF($C$19="No",'Auto Responses'!$A$7,IF($C45="Yes",VLOOKUP($A45,Questions!$A$2:$X$333,17,0)&amp;"",IF($C45="No",VLOOKUP($A45,Questions!$A$2:$X$333,16,0)&amp;"",VLOOKUP($A45,Questions!$A$2:$X$333,15,0)&amp;"")))</f>
        <v>Based on the response to REQU-05 on the "START HERE" tab, this question does not apply to this product or service.</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ht="49.5" customHeight="1">
      <c r="A46" s="34" t="s">
        <v>368</v>
      </c>
      <c r="B46" s="43" t="str">
        <f>VLOOKUP($A46,Questions!$A$2:$X$333,2,0)</f>
        <v>Are passwords visible in plain text, whether when stored or entered, including service level accounts (i.e., database accounts, etc.)?</v>
      </c>
      <c r="C46" s="86"/>
      <c r="D46" s="75"/>
      <c r="E46" s="46" t="str">
        <f>IF($C$19="No",'Auto Responses'!$A$7,IF($C46="Yes",VLOOKUP($A46,Questions!$A$2:$X$333,17,0)&amp;"",IF($C46="No",VLOOKUP($A46,Questions!$A$2:$X$333,16,0)&amp;"",VLOOKUP($A46,Questions!$A$2:$X$333,15,0)&amp;"")))</f>
        <v>Based on the response to REQU-05 on the "START HERE" tab, this question does not apply to this product or service.</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ht="49.5" customHeight="1">
      <c r="A47" s="34" t="s">
        <v>369</v>
      </c>
      <c r="B47" s="43" t="str">
        <f>VLOOKUP($A47,Questions!$A$2:$X$333,2,0)</f>
        <v>If the application is institution-hosted, can all service level and administrative account passwords be changed by the institution?</v>
      </c>
      <c r="C47" s="86"/>
      <c r="D47" s="75"/>
      <c r="E47" s="46" t="str">
        <f>IF($C$19="No",'Auto Responses'!$A$7,IF($C47="Yes",VLOOKUP($A47,Questions!$A$2:$X$333,17,0)&amp;"",IF($C47="No",VLOOKUP($A47,Questions!$A$2:$X$333,16,0)&amp;"",VLOOKUP($A47,Questions!$A$2:$X$333,15,0)&amp;"")))</f>
        <v>Based on the response to REQU-05 on the "START HERE" tab, this question does not apply to this product or service.</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ht="49.5" customHeight="1">
      <c r="A48" s="34" t="s">
        <v>370</v>
      </c>
      <c r="B48" s="43" t="str">
        <f>VLOOKUP($A48,Questions!$A$2:$X$333,2,0)</f>
        <v>Does your application provide the ability to define user access levels?</v>
      </c>
      <c r="C48" s="86"/>
      <c r="D48" s="75"/>
      <c r="E48" s="46" t="str">
        <f>IF($C$19="No",'Auto Responses'!$A$7,IF($C48="Yes",VLOOKUP($A48,Questions!$A$2:$X$333,17,0)&amp;"",IF($C48="No",VLOOKUP($A48,Questions!$A$2:$X$333,16,0)&amp;"",VLOOKUP($A48,Questions!$A$2:$X$333,15,0)&amp;"")))</f>
        <v>Based on the response to REQU-05 on the "START HERE" tab, this question does not apply to this product or service.</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ht="49.5" customHeight="1">
      <c r="A49" s="34" t="s">
        <v>371</v>
      </c>
      <c r="B49" s="43" t="str">
        <f>VLOOKUP($A49,Questions!$A$2:$X$333,2,0)</f>
        <v>Does your application support varying levels of access to administrative tasks defined individually per user?</v>
      </c>
      <c r="C49" s="86"/>
      <c r="D49" s="75"/>
      <c r="E49" s="46" t="str">
        <f>IF($C$19="No",'Auto Responses'!$A$7,IF($C49="Yes",VLOOKUP($A49,Questions!$A$2:$X$333,17,0)&amp;"",IF($C49="No",VLOOKUP($A49,Questions!$A$2:$X$333,16,0)&amp;"",VLOOKUP($A49,Questions!$A$2:$X$333,15,0)&amp;"")))</f>
        <v>Based on the response to REQU-05 on the "START HERE" tab, this question does not apply to this product or service.</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ht="49.5" customHeight="1">
      <c r="A50" s="34" t="s">
        <v>372</v>
      </c>
      <c r="B50" s="43" t="str">
        <f>VLOOKUP($A50,Questions!$A$2:$X$333,2,0)</f>
        <v>Does your application support varying levels of access to records based on user ID?</v>
      </c>
      <c r="C50" s="86"/>
      <c r="D50" s="75"/>
      <c r="E50" s="46" t="str">
        <f>IF($C$19="No",'Auto Responses'!$A$7,IF($C50="Yes",VLOOKUP($A50,Questions!$A$2:$X$333,17,0)&amp;"",IF($C50="No",VLOOKUP($A50,Questions!$A$2:$X$333,16,0)&amp;"",VLOOKUP($A50,Questions!$A$2:$X$333,15,0)&amp;"")))</f>
        <v>Based on the response to REQU-05 on the "START HERE" tab, this question does not apply to this product or service.</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ht="49.5" customHeight="1">
      <c r="A51" s="34" t="s">
        <v>373</v>
      </c>
      <c r="B51" s="43" t="str">
        <f>VLOOKUP($A51,Questions!$A$2:$X$333,2,0)</f>
        <v>Is there a limit to the number of groups to which a user can be assigned?</v>
      </c>
      <c r="C51" s="86"/>
      <c r="D51" s="75"/>
      <c r="E51" s="46" t="str">
        <f>IF($C$19="No",'Auto Responses'!$A$7,IF($C51="Yes",VLOOKUP($A51,Questions!$A$2:$X$333,17,0)&amp;"",IF($C51="No",VLOOKUP($A51,Questions!$A$2:$X$333,16,0)&amp;"",VLOOKUP($A51,Questions!$A$2:$X$333,15,0)&amp;"")))</f>
        <v>Based on the response to REQU-05 on the "START HERE" tab, this question does not apply to this product or service.</v>
      </c>
      <c r="F51" s="47" t="str">
        <f>VLOOKUP($A51,'Institution Evaluation'!$A$56:$F$346,6,0)&amp;""</f>
        <v/>
      </c>
      <c r="G51" s="2"/>
      <c r="H51" s="2"/>
      <c r="I51" s="6"/>
      <c r="J51" s="6"/>
      <c r="K51" s="2"/>
      <c r="L51" s="2"/>
      <c r="M51" s="2"/>
      <c r="N51" s="2"/>
      <c r="O51" s="2"/>
      <c r="P51" s="2"/>
      <c r="Q51" s="2"/>
      <c r="R51" s="2"/>
      <c r="S51" s="2"/>
      <c r="T51" s="2"/>
      <c r="U51" s="2"/>
      <c r="V51" s="2"/>
      <c r="W51" s="2"/>
      <c r="X51" s="2"/>
      <c r="Y51" s="2"/>
      <c r="Z51" s="2"/>
    </row>
    <row r="52" ht="49.5" customHeight="1">
      <c r="A52" s="34" t="s">
        <v>374</v>
      </c>
      <c r="B52" s="43" t="str">
        <f>VLOOKUP($A52,Questions!$A$2:$X$333,2,0)</f>
        <v>Do accounts used for solution provider-supplied remote support abide by the same authentication policies and access logging as the rest of the system?</v>
      </c>
      <c r="C52" s="86"/>
      <c r="D52" s="75"/>
      <c r="E52" s="46" t="str">
        <f>IF($C$19="No",'Auto Responses'!$A$7,IF($C52="Yes",VLOOKUP($A52,Questions!$A$2:$X$333,17,0)&amp;"",IF($C52="No",VLOOKUP($A52,Questions!$A$2:$X$333,16,0)&amp;"",VLOOKUP($A52,Questions!$A$2:$X$333,15,0)&amp;"")))</f>
        <v>Based on the response to REQU-05 on the "START HERE" tab, this question does not apply to this product or service.</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ht="49.5" customHeight="1">
      <c r="A53" s="34" t="s">
        <v>375</v>
      </c>
      <c r="B53" s="43" t="str">
        <f>VLOOKUP($A53,Questions!$A$2:$X$333,2,0)</f>
        <v>Does the application log record access including specific user, date/time of access, and originating IP or device?</v>
      </c>
      <c r="C53" s="86"/>
      <c r="D53" s="75"/>
      <c r="E53" s="46" t="str">
        <f>IF($C$19="No",'Auto Responses'!$A$7,IF($C53="Yes",VLOOKUP($A53,Questions!$A$2:$X$333,17,0)&amp;"",IF($C53="No",VLOOKUP($A53,Questions!$A$2:$X$333,16,0)&amp;"",VLOOKUP($A53,Questions!$A$2:$X$333,15,0)&amp;"")))</f>
        <v>Based on the response to REQU-05 on the "START HERE" tab, this question does not apply to this product or service.</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ht="49.5" customHeight="1">
      <c r="A54" s="34" t="s">
        <v>376</v>
      </c>
      <c r="B54" s="43" t="str">
        <f>VLOOKUP($A54,Questions!$A$2:$X$333,2,0)</f>
        <v>Does the application log administrative activity, such as user account access changes and password changes, including specific user, date/time of changes, and originating IP or device?</v>
      </c>
      <c r="C54" s="86"/>
      <c r="D54" s="75"/>
      <c r="E54" s="46" t="str">
        <f>IF($C$19="No",'Auto Responses'!$A$7,IF($C54="Yes",VLOOKUP($A54,Questions!$A$2:$X$333,17,0)&amp;"",IF($C54="No",VLOOKUP($A54,Questions!$A$2:$X$333,16,0)&amp;"",VLOOKUP($A54,Questions!$A$2:$X$333,15,0)&amp;"")))</f>
        <v>Based on the response to REQU-05 on the "START HERE" tab, this question does not apply to this product or service.</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ht="49.5" customHeight="1">
      <c r="A55" s="34" t="s">
        <v>377</v>
      </c>
      <c r="B55" s="43" t="str">
        <f>VLOOKUP($A55,Questions!$A$2:$X$333,2,0)</f>
        <v>Do you retain logs for at least as long as required by HIPAA regulations?</v>
      </c>
      <c r="C55" s="69"/>
      <c r="D55" s="75"/>
      <c r="E55" s="46" t="str">
        <f>IF($C$19="No",'Auto Responses'!$A$7,IF($C55="Yes",VLOOKUP($A55,Questions!$A$2:$X$333,17,0)&amp;"",IF($C55="No",VLOOKUP($A55,Questions!$A$2:$X$333,16,0)&amp;"",VLOOKUP($A55,Questions!$A$2:$X$333,15,0)&amp;"")))</f>
        <v>Based on the response to REQU-05 on the "START HERE" tab, this question does not apply to this product or service.</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ht="49.5" customHeight="1">
      <c r="A56" s="34" t="s">
        <v>378</v>
      </c>
      <c r="B56" s="43" t="str">
        <f>VLOOKUP($A56,Questions!$A$2:$X$333,2,0)</f>
        <v>Can the application logs be archived?</v>
      </c>
      <c r="C56" s="86"/>
      <c r="D56" s="75"/>
      <c r="E56" s="46" t="str">
        <f>IF($C$19="No",'Auto Responses'!$A$7,IF($C56="Yes",VLOOKUP($A56,Questions!$A$2:$X$333,17,0)&amp;"",IF($C56="No",VLOOKUP($A56,Questions!$A$2:$X$333,16,0)&amp;"",VLOOKUP($A56,Questions!$A$2:$X$333,15,0)&amp;"")))</f>
        <v>Based on the response to REQU-05 on the "START HERE" tab, this question does not apply to this product or service.</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ht="49.5" customHeight="1">
      <c r="A57" s="34" t="s">
        <v>379</v>
      </c>
      <c r="B57" s="43" t="str">
        <f>VLOOKUP($A57,Questions!$A$2:$X$333,2,0)</f>
        <v>Can the application logs be saved externally?</v>
      </c>
      <c r="C57" s="86"/>
      <c r="D57" s="75"/>
      <c r="E57" s="46" t="str">
        <f>IF($C$19="No",'Auto Responses'!$A$7,IF($C57="Yes",VLOOKUP($A57,Questions!$A$2:$X$333,17,0)&amp;"",IF($C57="No",VLOOKUP($A57,Questions!$A$2:$X$333,16,0)&amp;"",VLOOKUP($A57,Questions!$A$2:$X$333,15,0)&amp;"")))</f>
        <v>Based on the response to REQU-05 on the "START HERE" tab, this question does not apply to this product or service.</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ht="49.5" customHeight="1">
      <c r="A58" s="34" t="s">
        <v>380</v>
      </c>
      <c r="B58" s="43" t="str">
        <f>VLOOKUP($A58,Questions!$A$2:$X$333,2,0)</f>
        <v>Do you have a disaster recovery plan and emergency mode operation plan?</v>
      </c>
      <c r="C58" s="86"/>
      <c r="D58" s="75"/>
      <c r="E58" s="46" t="str">
        <f>IF($C$19="No",'Auto Responses'!$A$7,IF($C58="Yes",VLOOKUP($A58,Questions!$A$2:$X$333,17,0)&amp;"",IF($C58="No",VLOOKUP($A58,Questions!$A$2:$X$333,16,0)&amp;"",VLOOKUP($A58,Questions!$A$2:$X$333,15,0)&amp;"")))</f>
        <v>Based on the response to REQU-05 on the "START HERE" tab, this question does not apply to this product or service.</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ht="49.5" customHeight="1">
      <c r="A59" s="34" t="s">
        <v>381</v>
      </c>
      <c r="B59" s="43" t="str">
        <f>VLOOKUP($A59,Questions!$A$2:$X$333,2,0)</f>
        <v>Can you provide a HIPAA compliance attestation document?</v>
      </c>
      <c r="C59" s="86"/>
      <c r="D59" s="75"/>
      <c r="E59" s="46" t="str">
        <f>IF($C$19="No",'Auto Responses'!$A$7,IF($C59="Yes",VLOOKUP($A59,Questions!$A$2:$X$333,17,0)&amp;"",IF($C59="No",VLOOKUP($A59,Questions!$A$2:$X$333,16,0)&amp;"",VLOOKUP($A59,Questions!$A$2:$X$333,15,0)&amp;"")))</f>
        <v>Based on the response to REQU-05 on the "START HERE" tab, this question does not apply to this product or service.</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ht="49.5" customHeight="1">
      <c r="A60" s="34" t="s">
        <v>382</v>
      </c>
      <c r="B60" s="43" t="str">
        <f>VLOOKUP($A60,Questions!$A$2:$X$333,2,0)</f>
        <v>Are you willing to enter into a Business Associate Agreement (BAA)?</v>
      </c>
      <c r="C60" s="86"/>
      <c r="D60" s="75"/>
      <c r="E60" s="46" t="str">
        <f>IF($C$19="No",'Auto Responses'!$A$7,IF($C60="Yes",VLOOKUP($A60,Questions!$A$2:$X$333,17,0)&amp;"",IF($C60="No",VLOOKUP($A60,Questions!$A$2:$X$333,16,0)&amp;"",VLOOKUP($A60,Questions!$A$2:$X$333,15,0)&amp;"")))</f>
        <v>Based on the response to REQU-05 on the "START HERE" tab, this question does not apply to this product or service.</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ht="49.5" customHeight="1">
      <c r="A61" s="34" t="s">
        <v>383</v>
      </c>
      <c r="B61" s="43" t="str">
        <f>VLOOKUP($A61,Questions!$A$2:$X$333,2,0)</f>
        <v>Do your data backup and retention policies and practices meet HIPAA requirements?</v>
      </c>
      <c r="C61" s="86"/>
      <c r="D61" s="75"/>
      <c r="E61" s="46" t="str">
        <f>IF($C$19="No",'Auto Responses'!$A$7,IF($C61="Yes",VLOOKUP($A61,Questions!$A$2:$X$333,17,0)&amp;"",IF($C61="No",VLOOKUP($A61,Questions!$A$2:$X$333,16,0)&amp;"",VLOOKUP($A61,Questions!$A$2:$X$333,15,0)&amp;"")))</f>
        <v>Based on the response to REQU-05 on the "START HERE" tab, this question does not apply to this product or service.</v>
      </c>
      <c r="F61" s="47" t="str">
        <f>VLOOKUP($A61,'Institution Evaluation'!$A$56:$F$346,6,0)&amp;""</f>
        <v/>
      </c>
      <c r="G61" s="51" t="s">
        <v>35</v>
      </c>
      <c r="H61" s="2"/>
      <c r="I61" s="6"/>
      <c r="J61" s="6"/>
      <c r="K61" s="2"/>
      <c r="L61" s="2"/>
      <c r="M61" s="2"/>
      <c r="N61" s="2"/>
      <c r="O61" s="2"/>
      <c r="P61" s="2"/>
      <c r="Q61" s="2"/>
      <c r="R61" s="2"/>
      <c r="S61" s="2"/>
      <c r="T61" s="2"/>
      <c r="U61" s="2"/>
      <c r="V61" s="2"/>
      <c r="W61" s="2"/>
      <c r="X61" s="2"/>
      <c r="Y61" s="2"/>
      <c r="Z61" s="2"/>
    </row>
    <row r="62" ht="36.75" customHeight="1">
      <c r="A62" s="18" t="str">
        <f>VLOOKUP(LEFT($A63,4),'Auto Responses'!$N$4:$O$38,2,0)&amp;""</f>
        <v> Payment Card Industry Data Security Standard (PCI DSS)</v>
      </c>
      <c r="B62" s="40"/>
      <c r="C62" s="19" t="s">
        <v>21</v>
      </c>
      <c r="D62" s="19" t="s">
        <v>22</v>
      </c>
      <c r="E62" s="41" t="s">
        <v>23</v>
      </c>
      <c r="F62" s="52" t="s">
        <v>24</v>
      </c>
      <c r="G62" s="2"/>
      <c r="H62" s="2"/>
      <c r="I62" s="6"/>
      <c r="J62" s="6"/>
      <c r="K62" s="2"/>
      <c r="L62" s="2"/>
      <c r="M62" s="2"/>
      <c r="N62" s="2"/>
      <c r="O62" s="2"/>
      <c r="P62" s="2"/>
      <c r="Q62" s="2"/>
      <c r="R62" s="2"/>
      <c r="S62" s="2"/>
      <c r="T62" s="2"/>
      <c r="U62" s="2"/>
      <c r="V62" s="2"/>
      <c r="W62" s="2"/>
      <c r="X62" s="2"/>
      <c r="Y62" s="2"/>
      <c r="Z62" s="2"/>
    </row>
    <row r="63" ht="38.25" customHeight="1">
      <c r="A63" s="34" t="s">
        <v>384</v>
      </c>
      <c r="B63" s="43" t="str">
        <f>VLOOKUP($A63,Questions!$A$2:$X$333,2,0)</f>
        <v>Do you have a current, executed within the past year, Attestation of Compliance (AoC) or Report on Compliance (RoC)?*</v>
      </c>
      <c r="C63" s="44" t="s">
        <v>39</v>
      </c>
      <c r="D63" s="76" t="s">
        <v>385</v>
      </c>
      <c r="E63" s="46" t="str">
        <f>IF($C$20="No",'Auto Responses'!$A$8,IF($C63="Yes",VLOOKUP($A63,Questions!$A$2:$X$333,17,0)&amp;"",IF($C63="No",VLOOKUP($A63,Questions!$A$2:$X$333,16,0)&amp;"",VLOOKUP($A63,Questions!$A$2:$X$333,15,0)&amp;"")))</f>
        <v>Based on the response to REQU-06 on the "START HERE" tab, this question does not apply to this product or service.</v>
      </c>
      <c r="F63" s="47" t="str">
        <f>VLOOKUP($A63,'Institution Evaluation'!$A$56:$F$346,6,0)&amp;""</f>
        <v/>
      </c>
      <c r="G63" s="2"/>
      <c r="H63" s="2"/>
      <c r="I63" s="6"/>
      <c r="J63" s="6"/>
      <c r="K63" s="2"/>
      <c r="L63" s="2"/>
      <c r="M63" s="2"/>
      <c r="N63" s="2"/>
      <c r="O63" s="2"/>
      <c r="P63" s="2"/>
      <c r="Q63" s="2"/>
      <c r="R63" s="2"/>
      <c r="S63" s="2"/>
      <c r="T63" s="2"/>
      <c r="U63" s="2"/>
      <c r="V63" s="2"/>
      <c r="W63" s="2"/>
      <c r="X63" s="2"/>
      <c r="Y63" s="2"/>
      <c r="Z63" s="2"/>
    </row>
    <row r="64" ht="38.25" customHeight="1">
      <c r="A64" s="34" t="s">
        <v>386</v>
      </c>
      <c r="B64" s="43" t="str">
        <f>VLOOKUP($A64,Questions!$A$2:$X$333,2,0)</f>
        <v>Is the application listed as an approved Payment Application Data Security Standard (PA-DSS) application?*</v>
      </c>
      <c r="C64" s="44" t="s">
        <v>39</v>
      </c>
      <c r="D64" s="74" t="s">
        <v>387</v>
      </c>
      <c r="E64" s="46" t="str">
        <f>IF($C$20="No",'Auto Responses'!$A$8,IF($C64="Yes",VLOOKUP($A64,Questions!$A$2:$X$333,17,0)&amp;"",IF($C64="No",VLOOKUP($A64,Questions!$A$2:$X$333,16,0)&amp;"",VLOOKUP($A64,Questions!$A$2:$X$333,15,0)&amp;"")))</f>
        <v>Based on the response to REQU-06 on the "START HERE" tab, this question does not apply to this product or service.</v>
      </c>
      <c r="F64" s="47" t="str">
        <f>VLOOKUP($A64,'Institution Evaluation'!$A$56:$F$346,6,0)&amp;""</f>
        <v/>
      </c>
      <c r="G64" s="2"/>
      <c r="H64" s="2"/>
      <c r="I64" s="6"/>
      <c r="J64" s="6"/>
      <c r="K64" s="2"/>
      <c r="L64" s="2"/>
      <c r="M64" s="2"/>
      <c r="N64" s="2"/>
      <c r="O64" s="2"/>
      <c r="P64" s="2"/>
      <c r="Q64" s="2"/>
      <c r="R64" s="2"/>
      <c r="S64" s="2"/>
      <c r="T64" s="2"/>
      <c r="U64" s="2"/>
      <c r="V64" s="2"/>
      <c r="W64" s="2"/>
      <c r="X64" s="2"/>
      <c r="Y64" s="2"/>
      <c r="Z64" s="2"/>
    </row>
    <row r="65" ht="38.25" customHeight="1">
      <c r="A65" s="34" t="s">
        <v>388</v>
      </c>
      <c r="B65" s="43" t="str">
        <f>VLOOKUP($A65,Questions!$A$2:$X$333,2,0)</f>
        <v>Does the system or solutions use a third party to collect, store, process, or transmit cardholder (payment/credit/debt card) data?*</v>
      </c>
      <c r="C65" s="44" t="s">
        <v>26</v>
      </c>
      <c r="D65" s="74" t="s">
        <v>389</v>
      </c>
      <c r="E65" s="46" t="str">
        <f>IF($C$20="No",'Auto Responses'!$A$8,IF($C65="Yes",VLOOKUP($A65,Questions!$A$2:$X$333,17,0)&amp;"",IF($C65="No",VLOOKUP($A65,Questions!$A$2:$X$333,16,0)&amp;"",VLOOKUP($A65,Questions!$A$2:$X$333,15,0)&amp;"")))</f>
        <v>Based on the response to REQU-06 on the "START HERE" tab, this question does not apply to this product or service.</v>
      </c>
      <c r="F65" s="47" t="str">
        <f>VLOOKUP($A65,'Institution Evaluation'!$A$56:$F$346,6,0)&amp;""</f>
        <v/>
      </c>
      <c r="G65" s="2"/>
      <c r="H65" s="2"/>
      <c r="I65" s="6"/>
      <c r="J65" s="6"/>
      <c r="K65" s="2"/>
      <c r="L65" s="2"/>
      <c r="M65" s="2"/>
      <c r="N65" s="2"/>
      <c r="O65" s="2"/>
      <c r="P65" s="2"/>
      <c r="Q65" s="2"/>
      <c r="R65" s="2"/>
      <c r="S65" s="2"/>
      <c r="T65" s="2"/>
      <c r="U65" s="2"/>
      <c r="V65" s="2"/>
      <c r="W65" s="2"/>
      <c r="X65" s="2"/>
      <c r="Y65" s="2"/>
      <c r="Z65" s="2"/>
    </row>
    <row r="66" ht="38.25" customHeight="1">
      <c r="A66" s="34" t="s">
        <v>390</v>
      </c>
      <c r="B66" s="43" t="str">
        <f>VLOOKUP($A66,Questions!$A$2:$X$333,2,0)</f>
        <v>Do your systems or solutions store, process, or transmit cardholder (payment/credit/debt card) data?</v>
      </c>
      <c r="C66" s="44" t="s">
        <v>26</v>
      </c>
      <c r="D66" s="76" t="s">
        <v>391</v>
      </c>
      <c r="E66" s="46" t="str">
        <f>IF($C$20="No",'Auto Responses'!$A$8,IF($C66="Yes",VLOOKUP($A66,Questions!$A$2:$X$333,17,0)&amp;"",IF($C66="No",VLOOKUP($A66,Questions!$A$2:$X$333,16,0)&amp;"",VLOOKUP($A66,Questions!$A$2:$X$333,15,0)&amp;"")))</f>
        <v>Based on the response to REQU-06 on the "START HERE" tab, this question does not apply to this product or service.</v>
      </c>
      <c r="F66" s="47" t="str">
        <f>VLOOKUP($A66,'Institution Evaluation'!$A$56:$F$346,6,0)&amp;""</f>
        <v/>
      </c>
      <c r="G66" s="2"/>
      <c r="H66" s="2"/>
      <c r="I66" s="6"/>
      <c r="J66" s="6"/>
      <c r="K66" s="2"/>
      <c r="L66" s="2"/>
      <c r="M66" s="2"/>
      <c r="N66" s="2"/>
      <c r="O66" s="2"/>
      <c r="P66" s="2"/>
      <c r="Q66" s="2"/>
      <c r="R66" s="2"/>
      <c r="S66" s="2"/>
      <c r="T66" s="2"/>
      <c r="U66" s="2"/>
      <c r="V66" s="2"/>
      <c r="W66" s="2"/>
      <c r="X66" s="2"/>
      <c r="Y66" s="2"/>
      <c r="Z66" s="2"/>
    </row>
    <row r="67" ht="38.25" customHeight="1">
      <c r="A67" s="34" t="s">
        <v>392</v>
      </c>
      <c r="B67" s="43" t="str">
        <f>VLOOKUP($A67,Questions!$A$2:$X$333,2,0)</f>
        <v>Are you compliant with the Payment Card Industry Data Security Standard (PCI DSS)?</v>
      </c>
      <c r="C67" s="44" t="s">
        <v>39</v>
      </c>
      <c r="D67" s="76" t="s">
        <v>393</v>
      </c>
      <c r="E67" s="46" t="str">
        <f>IF($C$20="No",'Auto Responses'!$A$8,IF($C67="Yes",VLOOKUP($A67,Questions!$A$2:$X$333,17,0)&amp;"",IF($C67="No",VLOOKUP($A67,Questions!$A$2:$X$333,16,0)&amp;"",VLOOKUP($A67,Questions!$A$2:$X$333,15,0)&amp;"")))</f>
        <v>Based on the response to REQU-06 on the "START HERE" tab, this question does not apply to this product or service.</v>
      </c>
      <c r="F67" s="47" t="str">
        <f>VLOOKUP($A67,'Institution Evaluation'!$A$56:$F$346,6,0)&amp;""</f>
        <v/>
      </c>
      <c r="G67" s="2"/>
      <c r="H67" s="2"/>
      <c r="I67" s="6"/>
      <c r="J67" s="6"/>
      <c r="K67" s="2"/>
      <c r="L67" s="2"/>
      <c r="M67" s="2"/>
      <c r="N67" s="2"/>
      <c r="O67" s="2"/>
      <c r="P67" s="2"/>
      <c r="Q67" s="2"/>
      <c r="R67" s="2"/>
      <c r="S67" s="2"/>
      <c r="T67" s="2"/>
      <c r="U67" s="2"/>
      <c r="V67" s="2"/>
      <c r="W67" s="2"/>
      <c r="X67" s="2"/>
      <c r="Y67" s="2"/>
      <c r="Z67" s="2"/>
    </row>
    <row r="68" ht="38.25" customHeight="1">
      <c r="A68" s="34" t="s">
        <v>394</v>
      </c>
      <c r="B68" s="43" t="str">
        <f>VLOOKUP($A68,Questions!$A$2:$X$333,2,0)</f>
        <v>Are you classified as a service provider?</v>
      </c>
      <c r="C68" s="44" t="s">
        <v>26</v>
      </c>
      <c r="D68" s="74" t="s">
        <v>395</v>
      </c>
      <c r="E68" s="46" t="str">
        <f>IF($C$20="No",'Auto Responses'!$A$8,IF($C68="Yes",VLOOKUP($A68,Questions!$A$2:$X$333,17,0)&amp;"",IF($C68="No",VLOOKUP($A68,Questions!$A$2:$X$333,16,0)&amp;"",VLOOKUP($A68,Questions!$A$2:$X$333,15,0)&amp;"")))</f>
        <v>Based on the response to REQU-06 on the "START HERE" tab, this question does not apply to this product or service.</v>
      </c>
      <c r="F68" s="47" t="str">
        <f>VLOOKUP($A68,'Institution Evaluation'!$A$56:$F$346,6,0)&amp;""</f>
        <v/>
      </c>
      <c r="G68" s="2"/>
      <c r="H68" s="2"/>
      <c r="I68" s="6"/>
      <c r="J68" s="6"/>
      <c r="K68" s="2"/>
      <c r="L68" s="2"/>
      <c r="M68" s="2"/>
      <c r="N68" s="2"/>
      <c r="O68" s="2"/>
      <c r="P68" s="2"/>
      <c r="Q68" s="2"/>
      <c r="R68" s="2"/>
      <c r="S68" s="2"/>
      <c r="T68" s="2"/>
      <c r="U68" s="2"/>
      <c r="V68" s="2"/>
      <c r="W68" s="2"/>
      <c r="X68" s="2"/>
      <c r="Y68" s="2"/>
      <c r="Z68" s="2"/>
    </row>
    <row r="69" ht="38.25" customHeight="1">
      <c r="A69" s="34" t="s">
        <v>396</v>
      </c>
      <c r="B69" s="43" t="str">
        <f>VLOOKUP($A69,Questions!$A$2:$X$333,2,0)</f>
        <v>Are you on the list of Visa approved service providers?</v>
      </c>
      <c r="C69" s="44" t="s">
        <v>39</v>
      </c>
      <c r="D69" s="74" t="s">
        <v>397</v>
      </c>
      <c r="E69" s="46" t="str">
        <f>IF($C$20="No",'Auto Responses'!$A$8,IF($C69="Yes",VLOOKUP($A69,Questions!$A$2:$X$333,17,0)&amp;"",IF($C69="No",VLOOKUP($A69,Questions!$A$2:$X$333,16,0)&amp;"",VLOOKUP($A69,Questions!$A$2:$X$333,15,0)&amp;"")))</f>
        <v>Based on the response to REQU-06 on the "START HERE" tab, this question does not apply to this product or service.</v>
      </c>
      <c r="F69" s="47" t="str">
        <f>VLOOKUP($A69,'Institution Evaluation'!$A$56:$F$346,6,0)&amp;""</f>
        <v/>
      </c>
      <c r="G69" s="2"/>
      <c r="H69" s="2"/>
      <c r="I69" s="6"/>
      <c r="J69" s="6"/>
      <c r="K69" s="2"/>
      <c r="L69" s="2"/>
      <c r="M69" s="2"/>
      <c r="N69" s="2"/>
      <c r="O69" s="2"/>
      <c r="P69" s="2"/>
      <c r="Q69" s="2"/>
      <c r="R69" s="2"/>
      <c r="S69" s="2"/>
      <c r="T69" s="2"/>
      <c r="U69" s="2"/>
      <c r="V69" s="2"/>
      <c r="W69" s="2"/>
      <c r="X69" s="2"/>
      <c r="Y69" s="2"/>
      <c r="Z69" s="2"/>
    </row>
    <row r="70" ht="48.0" customHeight="1">
      <c r="A70" s="34" t="s">
        <v>398</v>
      </c>
      <c r="B70" s="43" t="str">
        <f>VLOOKUP($A70,Questions!$A$2:$X$333,2,0)</f>
        <v>Are you classified as a merchant? If so, what level (1, 2, 3, 4)?</v>
      </c>
      <c r="C70" s="44" t="s">
        <v>39</v>
      </c>
      <c r="D70" s="74" t="s">
        <v>399</v>
      </c>
      <c r="E70" s="46" t="str">
        <f>IF($C$20="No",'Auto Responses'!$A$8,IF($C70="Yes",VLOOKUP($A70,Questions!$A$2:$X$333,17,0)&amp;"",IF($C70="No",VLOOKUP($A70,Questions!$A$2:$X$333,16,0)&amp;"",VLOOKUP($A70,Questions!$A$2:$X$333,15,0)&amp;"")))</f>
        <v>Based on the response to REQU-06 on the "START HERE" tab, this question does not apply to this product or service.</v>
      </c>
      <c r="F70" s="47" t="str">
        <f>VLOOKUP($A70,'Institution Evaluation'!$A$56:$F$346,6,0)&amp;""</f>
        <v/>
      </c>
      <c r="G70" s="2"/>
      <c r="H70" s="2"/>
      <c r="I70" s="6"/>
      <c r="J70" s="6"/>
      <c r="K70" s="2"/>
      <c r="L70" s="2"/>
      <c r="M70" s="2"/>
      <c r="N70" s="2"/>
      <c r="O70" s="2"/>
      <c r="P70" s="2"/>
      <c r="Q70" s="2"/>
      <c r="R70" s="2"/>
      <c r="S70" s="2"/>
      <c r="T70" s="2"/>
      <c r="U70" s="2"/>
      <c r="V70" s="2"/>
      <c r="W70" s="2"/>
      <c r="X70" s="2"/>
      <c r="Y70" s="2"/>
      <c r="Z70" s="2"/>
    </row>
    <row r="71" ht="38.25" customHeight="1">
      <c r="A71" s="34" t="s">
        <v>400</v>
      </c>
      <c r="B71" s="43" t="str">
        <f>VLOOKUP($A71,Questions!$A$2:$X$333,2,0)</f>
        <v>Describe the architecture employed by the system to verify and authorize credit card transactions.</v>
      </c>
      <c r="C71" s="36"/>
      <c r="D71" s="74"/>
      <c r="E71" s="46" t="str">
        <f>IF($C$20="No",'Auto Responses'!$A$8,IF($C71="Yes",VLOOKUP($A71,Questions!$A$2:$X$333,17,0)&amp;"",IF($C71="No",VLOOKUP($A71,Questions!$A$2:$X$333,16,0)&amp;"",VLOOKUP($A71,Questions!$A$2:$X$333,15,0)&amp;"")))</f>
        <v>Based on the response to REQU-06 on the "START HERE" tab, this question does not apply to this product or service.</v>
      </c>
      <c r="F71" s="47" t="str">
        <f>VLOOKUP($A71,'Institution Evaluation'!$A$56:$F$346,6,0)&amp;""</f>
        <v/>
      </c>
      <c r="G71" s="2"/>
      <c r="H71" s="2"/>
      <c r="I71" s="6"/>
      <c r="J71" s="6"/>
      <c r="K71" s="2"/>
      <c r="L71" s="2"/>
      <c r="M71" s="2"/>
      <c r="N71" s="2"/>
      <c r="O71" s="2"/>
      <c r="P71" s="2"/>
      <c r="Q71" s="2"/>
      <c r="R71" s="2"/>
      <c r="S71" s="2"/>
      <c r="T71" s="2"/>
      <c r="U71" s="2"/>
      <c r="V71" s="2"/>
      <c r="W71" s="2"/>
      <c r="X71" s="2"/>
      <c r="Y71" s="2"/>
      <c r="Z71" s="2"/>
    </row>
    <row r="72" ht="38.25" customHeight="1">
      <c r="A72" s="34" t="s">
        <v>401</v>
      </c>
      <c r="B72" s="43" t="str">
        <f>VLOOKUP($A72,Questions!$A$2:$X$333,2,0)</f>
        <v>What payment processors/gateways does the system support?</v>
      </c>
      <c r="C72" s="36" t="s">
        <v>402</v>
      </c>
      <c r="D72" s="74" t="s">
        <v>403</v>
      </c>
      <c r="E72" s="46" t="str">
        <f>IF($C$20="No",'Auto Responses'!$A$8,IF($C72="Yes",VLOOKUP($A72,Questions!$A$2:$X$333,17,0)&amp;"",IF($C72="No",VLOOKUP($A72,Questions!$A$2:$X$333,16,0)&amp;"",VLOOKUP($A72,Questions!$A$2:$X$333,15,0)&amp;"")))</f>
        <v>Based on the response to REQU-06 on the "START HERE" tab, this question does not apply to this product or service.</v>
      </c>
      <c r="F72" s="47" t="str">
        <f>VLOOKUP($A72,'Institution Evaluation'!$A$56:$F$346,6,0)&amp;""</f>
        <v/>
      </c>
      <c r="G72" s="2"/>
      <c r="H72" s="2"/>
      <c r="I72" s="6"/>
      <c r="J72" s="6"/>
      <c r="K72" s="2"/>
      <c r="L72" s="2"/>
      <c r="M72" s="2"/>
      <c r="N72" s="2"/>
      <c r="O72" s="2"/>
      <c r="P72" s="2"/>
      <c r="Q72" s="2"/>
      <c r="R72" s="2"/>
      <c r="S72" s="2"/>
      <c r="T72" s="2"/>
      <c r="U72" s="2"/>
      <c r="V72" s="2"/>
      <c r="W72" s="2"/>
      <c r="X72" s="2"/>
      <c r="Y72" s="2"/>
      <c r="Z72" s="2"/>
    </row>
    <row r="73" ht="38.25" customHeight="1">
      <c r="A73" s="34" t="s">
        <v>404</v>
      </c>
      <c r="B73" s="43" t="str">
        <f>VLOOKUP($A73,Questions!$A$2:$X$333,2,0)</f>
        <v>Can the application be installed in a PCI DSS–compliant manner?</v>
      </c>
      <c r="C73" s="44" t="s">
        <v>39</v>
      </c>
      <c r="D73" s="74"/>
      <c r="E73" s="46" t="str">
        <f>IF($C$20="No",'Auto Responses'!$A$8,IF($C73="Yes",VLOOKUP($A73,Questions!$A$2:$X$333,17,0)&amp;"",IF($C73="No",VLOOKUP($A73,Questions!$A$2:$X$333,16,0)&amp;"",VLOOKUP($A73,Questions!$A$2:$X$333,15,0)&amp;"")))</f>
        <v>Based on the response to REQU-06 on the "START HERE" tab, this question does not apply to this product or service.</v>
      </c>
      <c r="F73" s="47" t="str">
        <f>VLOOKUP($A73,'Institution Evaluation'!$A$56:$F$346,6,0)&amp;""</f>
        <v/>
      </c>
      <c r="G73" s="2"/>
      <c r="H73" s="2"/>
      <c r="I73" s="6"/>
      <c r="J73" s="6"/>
      <c r="K73" s="2"/>
      <c r="L73" s="2"/>
      <c r="M73" s="2"/>
      <c r="N73" s="2"/>
      <c r="O73" s="2"/>
      <c r="P73" s="2"/>
      <c r="Q73" s="2"/>
      <c r="R73" s="2"/>
      <c r="S73" s="2"/>
      <c r="T73" s="2"/>
      <c r="U73" s="2"/>
      <c r="V73" s="2"/>
      <c r="W73" s="2"/>
      <c r="X73" s="2"/>
      <c r="Y73" s="2"/>
      <c r="Z73" s="2"/>
    </row>
    <row r="74" ht="71.25" customHeight="1">
      <c r="A74" s="34" t="s">
        <v>405</v>
      </c>
      <c r="B74" s="43" t="str">
        <f>VLOOKUP($A74,Questions!$A$2:$X$333,2,0)</f>
        <v>Include documentation describing the system's abilities to comply with the PCI DSS and any features or capabilities of the system that must be added or changed in order to operate in compliance with the standards.</v>
      </c>
      <c r="C74" s="36"/>
      <c r="D74" s="74"/>
      <c r="E74" s="46" t="str">
        <f>IF($C$20="No",'Auto Responses'!$A$8,IF($C74="Yes",VLOOKUP($A74,Questions!$A$2:$X$333,17,0)&amp;"",IF($C74="No",VLOOKUP($A74,Questions!$A$2:$X$333,16,0)&amp;"",VLOOKUP($A74,Questions!$A$2:$X$333,15,0)&amp;"")))</f>
        <v>Based on the response to REQU-06 on the "START HERE" tab, this question does not apply to this product or service.</v>
      </c>
      <c r="F74" s="47" t="str">
        <f>VLOOKUP($A74,'Institution Evaluation'!$A$56:$F$346,6,0)&amp;""</f>
        <v/>
      </c>
      <c r="G74" s="51" t="s">
        <v>35</v>
      </c>
      <c r="H74" s="2"/>
      <c r="I74" s="6"/>
      <c r="J74" s="6"/>
      <c r="K74" s="2"/>
      <c r="L74" s="2"/>
      <c r="M74" s="2"/>
      <c r="N74" s="2"/>
      <c r="O74" s="2"/>
      <c r="P74" s="2"/>
      <c r="Q74" s="2"/>
      <c r="R74" s="2"/>
      <c r="S74" s="2"/>
      <c r="T74" s="2"/>
      <c r="U74" s="2"/>
      <c r="V74" s="2"/>
      <c r="W74" s="2"/>
      <c r="X74" s="2"/>
      <c r="Y74" s="2"/>
      <c r="Z74" s="2"/>
    </row>
    <row r="75" ht="36.75" customHeight="1">
      <c r="A75" s="18" t="str">
        <f>VLOOKUP(LEFT($A76,4),'Auto Responses'!$N$4:$O$38,2,0)&amp;""</f>
        <v> On-Premises Data Solutions</v>
      </c>
      <c r="B75" s="40"/>
      <c r="C75" s="19" t="s">
        <v>21</v>
      </c>
      <c r="D75" s="19" t="s">
        <v>22</v>
      </c>
      <c r="E75" s="41" t="s">
        <v>23</v>
      </c>
      <c r="F75" s="52" t="s">
        <v>24</v>
      </c>
      <c r="G75" s="2"/>
      <c r="H75" s="2"/>
      <c r="I75" s="6"/>
      <c r="J75" s="6"/>
      <c r="K75" s="2"/>
      <c r="L75" s="2"/>
      <c r="M75" s="2"/>
      <c r="N75" s="2"/>
      <c r="O75" s="2"/>
      <c r="P75" s="2"/>
      <c r="Q75" s="2"/>
      <c r="R75" s="2"/>
      <c r="S75" s="2"/>
      <c r="T75" s="2"/>
      <c r="U75" s="2"/>
      <c r="V75" s="2"/>
      <c r="W75" s="2"/>
      <c r="X75" s="2"/>
      <c r="Y75" s="2"/>
      <c r="Z75" s="2"/>
    </row>
    <row r="76" ht="36.0" customHeight="1">
      <c r="A76" s="34" t="s">
        <v>406</v>
      </c>
      <c r="B76" s="43" t="str">
        <f>VLOOKUP($A76,Questions!$A$2:$X$333,2,0)</f>
        <v>Do you support role-based access control (RBAC) for system administrators?</v>
      </c>
      <c r="C76" s="44"/>
      <c r="D76" s="74"/>
      <c r="E76" s="46" t="str">
        <f>IF($C$21="No",'Auto Responses'!$A$9,IF($C76="Yes",VLOOKUP($A76,Questions!$A$2:$X$333,17,0)&amp;"",IF($C76="No",VLOOKUP($A76,Questions!$A$2:$X$333,16,0)&amp;"",VLOOKUP($A76,Questions!$A$2:$X$333,15,0)&amp;"")))</f>
        <v>Based on the response to REQU-07 on the "START HERE" tab, this question does not apply to this product or service.</v>
      </c>
      <c r="F76" s="47" t="str">
        <f>VLOOKUP($A76,'Institution Evaluation'!$A$56:$F$346,6,0)&amp;""</f>
        <v/>
      </c>
      <c r="G76" s="2"/>
      <c r="H76" s="2"/>
      <c r="I76" s="6"/>
      <c r="J76" s="6"/>
      <c r="K76" s="2"/>
      <c r="L76" s="2"/>
      <c r="M76" s="2"/>
      <c r="N76" s="2"/>
      <c r="O76" s="2"/>
      <c r="P76" s="2"/>
      <c r="Q76" s="2"/>
      <c r="R76" s="2"/>
      <c r="S76" s="2"/>
      <c r="T76" s="2"/>
      <c r="U76" s="2"/>
      <c r="V76" s="2"/>
      <c r="W76" s="2"/>
      <c r="X76" s="2"/>
      <c r="Y76" s="2"/>
      <c r="Z76" s="2"/>
    </row>
    <row r="77" ht="28.5" customHeight="1">
      <c r="A77" s="34" t="s">
        <v>407</v>
      </c>
      <c r="B77" s="43" t="str">
        <f>VLOOKUP($A77,Questions!$A$2:$X$333,2,0)</f>
        <v>Can your employees access customer systems remotely?</v>
      </c>
      <c r="C77" s="44"/>
      <c r="D77" s="74"/>
      <c r="E77" s="46" t="str">
        <f>IF($C$21="No",'Auto Responses'!$A$9,IF($C77="Yes",VLOOKUP($A77,Questions!$A$2:$X$333,17,0)&amp;"",IF($C77="No",VLOOKUP($A77,Questions!$A$2:$X$333,16,0)&amp;"",VLOOKUP($A77,Questions!$A$2:$X$333,15,0)&amp;"")))</f>
        <v>Based on the response to REQU-07 on the "START HERE" tab, this question does not apply to this product or service.</v>
      </c>
      <c r="F77" s="47" t="str">
        <f>VLOOKUP($A77,'Institution Evaluation'!$A$56:$F$346,6,0)&amp;""</f>
        <v/>
      </c>
      <c r="G77" s="2"/>
      <c r="H77" s="2"/>
      <c r="I77" s="6"/>
      <c r="J77" s="6"/>
      <c r="K77" s="2"/>
      <c r="L77" s="2"/>
      <c r="M77" s="2"/>
      <c r="N77" s="2"/>
      <c r="O77" s="2"/>
      <c r="P77" s="2"/>
      <c r="Q77" s="2"/>
      <c r="R77" s="2"/>
      <c r="S77" s="2"/>
      <c r="T77" s="2"/>
      <c r="U77" s="2"/>
      <c r="V77" s="2"/>
      <c r="W77" s="2"/>
      <c r="X77" s="2"/>
      <c r="Y77" s="2"/>
      <c r="Z77" s="2"/>
    </row>
    <row r="78" ht="68.25" customHeight="1">
      <c r="A78" s="34" t="s">
        <v>408</v>
      </c>
      <c r="B78" s="43" t="str">
        <f>VLOOKUP($A78,Questions!$A$2:$X$333,2,0)</f>
        <v>Can you provide overall system and/or application architecture diagrams including a full description of the data communications architecture for all components of the system?</v>
      </c>
      <c r="C78" s="44"/>
      <c r="D78" s="74"/>
      <c r="E78" s="46" t="str">
        <f>IF($C$21="No",'Auto Responses'!$A$9,IF($C78="Yes",VLOOKUP($A78,Questions!$A$2:$X$333,17,0)&amp;"",IF($C78="No",VLOOKUP($A78,Questions!$A$2:$X$333,16,0)&amp;"",VLOOKUP($A78,Questions!$A$2:$X$333,15,0)&amp;"")))</f>
        <v>Based on the response to REQU-07 on the "START HERE" tab, this question does not apply to this product or service.</v>
      </c>
      <c r="F78" s="47" t="str">
        <f>VLOOKUP($A78,'Institution Evaluation'!$A$56:$F$346,6,0)&amp;""</f>
        <v/>
      </c>
      <c r="G78" s="2"/>
      <c r="H78" s="2"/>
      <c r="I78" s="6"/>
      <c r="J78" s="6"/>
      <c r="K78" s="2"/>
      <c r="L78" s="2"/>
      <c r="M78" s="2"/>
      <c r="N78" s="2"/>
      <c r="O78" s="2"/>
      <c r="P78" s="2"/>
      <c r="Q78" s="2"/>
      <c r="R78" s="2"/>
      <c r="S78" s="2"/>
      <c r="T78" s="2"/>
      <c r="U78" s="2"/>
      <c r="V78" s="2"/>
      <c r="W78" s="2"/>
      <c r="X78" s="2"/>
      <c r="Y78" s="2"/>
      <c r="Z78" s="2"/>
    </row>
    <row r="79" ht="46.5" customHeight="1">
      <c r="A79" s="34" t="s">
        <v>409</v>
      </c>
      <c r="B79" s="43" t="str">
        <f>VLOOKUP($A79,Questions!$A$2:$X$333,2,0)</f>
        <v>Do you require remote management of the system?</v>
      </c>
      <c r="C79" s="44"/>
      <c r="D79" s="74"/>
      <c r="E79" s="46" t="str">
        <f>IF($C$21="No",'Auto Responses'!$A$9,IF($C79="Yes",VLOOKUP($A79,Questions!$A$2:$X$333,17,0)&amp;"",IF($C79="No",VLOOKUP($A79,Questions!$A$2:$X$333,16,0)&amp;"",VLOOKUP($A79,Questions!$A$2:$X$333,15,0)&amp;"")))</f>
        <v>Based on the response to REQU-07 on the "START HERE" tab, this question does not apply to this product or service.</v>
      </c>
      <c r="F79" s="47" t="str">
        <f>VLOOKUP($A79,'Institution Evaluation'!$A$56:$F$346,6,0)&amp;""</f>
        <v/>
      </c>
      <c r="G79" s="2"/>
      <c r="H79" s="2"/>
      <c r="I79" s="6"/>
      <c r="J79" s="6"/>
      <c r="K79" s="2"/>
      <c r="L79" s="2"/>
      <c r="M79" s="2"/>
      <c r="N79" s="2"/>
      <c r="O79" s="2"/>
      <c r="P79" s="2"/>
      <c r="Q79" s="2"/>
      <c r="R79" s="2"/>
      <c r="S79" s="2"/>
      <c r="T79" s="2"/>
      <c r="U79" s="2"/>
      <c r="V79" s="2"/>
      <c r="W79" s="2"/>
      <c r="X79" s="2"/>
      <c r="Y79" s="2"/>
      <c r="Z79" s="2"/>
    </row>
    <row r="80" ht="60.0" customHeight="1">
      <c r="A80" s="34" t="s">
        <v>410</v>
      </c>
      <c r="B80" s="43" t="str">
        <f>VLOOKUP($A80,Questions!$A$2:$X$333,2,0)</f>
        <v>If you answered "yes" to OPEM-04, are your remote actions and changes logged or otherwise visible to the campus?</v>
      </c>
      <c r="C80" s="44"/>
      <c r="D80" s="74"/>
      <c r="E80" s="46" t="str">
        <f>IF($C$21="No",'Auto Responses'!$A$9,IF($C80="Yes",VLOOKUP($A80,Questions!$A$2:$X$333,17,0)&amp;"",IF($C80="No",VLOOKUP($A80,Questions!$A$2:$X$333,16,0)&amp;"",IF($C80="N/A",VLOOKUP($A80,Questions!$A$2:$X$333,18,0)&amp;"",VLOOKUP($A80,Questions!$A$2:$X$333,15,0)&amp;""))))</f>
        <v>Based on the response to REQU-07 on the "START HERE" tab, this question does not apply to this product or service.</v>
      </c>
      <c r="F80" s="47" t="str">
        <f>VLOOKUP($A80,'Institution Evaluation'!$A$56:$F$346,6,0)&amp;""</f>
        <v/>
      </c>
      <c r="G80" s="2"/>
      <c r="H80" s="2"/>
      <c r="I80" s="6"/>
      <c r="J80" s="6"/>
      <c r="K80" s="2"/>
      <c r="L80" s="2"/>
      <c r="M80" s="2"/>
      <c r="N80" s="2"/>
      <c r="O80" s="2"/>
      <c r="P80" s="2"/>
      <c r="Q80" s="2"/>
      <c r="R80" s="2"/>
      <c r="S80" s="2"/>
      <c r="T80" s="2"/>
      <c r="U80" s="2"/>
      <c r="V80" s="2"/>
      <c r="W80" s="2"/>
      <c r="X80" s="2"/>
      <c r="Y80" s="2"/>
      <c r="Z80" s="2"/>
    </row>
    <row r="81" ht="47.25" customHeight="1">
      <c r="A81" s="34" t="s">
        <v>411</v>
      </c>
      <c r="B81" s="43" t="str">
        <f>VLOOKUP($A81,Questions!$A$2:$X$333,2,0)</f>
        <v>If you maintain remote access to the system, will you handle data in a FERPA-compliant manner?</v>
      </c>
      <c r="C81" s="44"/>
      <c r="D81" s="74"/>
      <c r="E81" s="46" t="str">
        <f>IF($C$21="No",'Auto Responses'!$A$9,IF($C81="Yes",VLOOKUP($A81,Questions!$A$2:$X$333,17,0)&amp;"",IF($C81="No",VLOOKUP($A81,Questions!$A$2:$X$333,16,0)&amp;"",VLOOKUP($A81,Questions!$A$2:$X$333,15,0)&amp;"")))</f>
        <v>Based on the response to REQU-07 on the "START HERE" tab, this question does not apply to this product or service.</v>
      </c>
      <c r="F81" s="47" t="str">
        <f>VLOOKUP($A81,'Institution Evaluation'!$A$56:$F$346,6,0)&amp;""</f>
        <v/>
      </c>
      <c r="G81" s="2"/>
      <c r="H81" s="2"/>
      <c r="I81" s="6"/>
      <c r="J81" s="6"/>
      <c r="K81" s="2"/>
      <c r="L81" s="2"/>
      <c r="M81" s="2"/>
      <c r="N81" s="2"/>
      <c r="O81" s="2"/>
      <c r="P81" s="2"/>
      <c r="Q81" s="2"/>
      <c r="R81" s="2"/>
      <c r="S81" s="2"/>
      <c r="T81" s="2"/>
      <c r="U81" s="2"/>
      <c r="V81" s="2"/>
      <c r="W81" s="2"/>
      <c r="X81" s="2"/>
      <c r="Y81" s="2"/>
      <c r="Z81" s="2"/>
    </row>
    <row r="82" ht="43.5" customHeight="1">
      <c r="A82" s="34" t="s">
        <v>412</v>
      </c>
      <c r="B82" s="43" t="str">
        <f>VLOOKUP($A82,Questions!$A$2:$X$333,2,0)</f>
        <v>Do you support campus status monitoring through SNMPv3 or other means?</v>
      </c>
      <c r="C82" s="44"/>
      <c r="D82" s="74"/>
      <c r="E82" s="46" t="str">
        <f>IF($C$21="No",'Auto Responses'!$A$9,IF($C82="Yes",VLOOKUP($A82,Questions!$A$2:$X$333,17,0)&amp;"",IF($C82="No",VLOOKUP($A82,Questions!$A$2:$X$333,16,0)&amp;"",VLOOKUP($A82,Questions!$A$2:$X$333,15,0)&amp;"")))</f>
        <v>Based on the response to REQU-07 on the "START HERE" tab, this question does not apply to this product or service.</v>
      </c>
      <c r="F82" s="47" t="str">
        <f>VLOOKUP($A82,'Institution Evaluation'!$A$56:$F$346,6,0)&amp;""</f>
        <v/>
      </c>
      <c r="G82" s="2"/>
      <c r="H82" s="2"/>
      <c r="I82" s="6"/>
      <c r="J82" s="6"/>
      <c r="K82" s="2"/>
      <c r="L82" s="2"/>
      <c r="M82" s="2"/>
      <c r="N82" s="2"/>
      <c r="O82" s="2"/>
      <c r="P82" s="2"/>
      <c r="Q82" s="2"/>
      <c r="R82" s="2"/>
      <c r="S82" s="2"/>
      <c r="T82" s="2"/>
      <c r="U82" s="2"/>
      <c r="V82" s="2"/>
      <c r="W82" s="2"/>
      <c r="X82" s="2"/>
      <c r="Y82" s="2"/>
      <c r="Z82" s="2"/>
    </row>
    <row r="83" ht="42.0" customHeight="1">
      <c r="A83" s="34" t="s">
        <v>413</v>
      </c>
      <c r="B83" s="43" t="str">
        <f>VLOOKUP($A83,Questions!$A$2:$X$333,2,0)</f>
        <v>Describe or provide a reference to any other safeguards used to monitor for malicious activity.</v>
      </c>
      <c r="C83" s="90"/>
      <c r="D83" s="74"/>
      <c r="E83" s="46" t="str">
        <f>IF($C$21="No",'Auto Responses'!$A$9,IF($C83="Yes",VLOOKUP($A83,Questions!$A$2:$X$333,17,0)&amp;"",IF($C83="No",VLOOKUP($A83,Questions!$A$2:$X$333,16,0)&amp;"",VLOOKUP($A83,Questions!$A$2:$X$333,15,0)&amp;"")))</f>
        <v>Based on the response to REQU-07 on the "START HERE" tab, this question does not apply to this product or service.</v>
      </c>
      <c r="F83" s="47" t="str">
        <f>VLOOKUP($A83,'Institution Evaluation'!$A$56:$F$346,6,0)&amp;""</f>
        <v/>
      </c>
      <c r="G83" s="2"/>
      <c r="H83" s="2"/>
      <c r="I83" s="6"/>
      <c r="J83" s="6"/>
      <c r="K83" s="2"/>
      <c r="L83" s="2"/>
      <c r="M83" s="2"/>
      <c r="N83" s="2"/>
      <c r="O83" s="2"/>
      <c r="P83" s="2"/>
      <c r="Q83" s="2"/>
      <c r="R83" s="2"/>
      <c r="S83" s="2"/>
      <c r="T83" s="2"/>
      <c r="U83" s="2"/>
      <c r="V83" s="2"/>
      <c r="W83" s="2"/>
      <c r="X83" s="2"/>
      <c r="Y83" s="2"/>
      <c r="Z83" s="2"/>
    </row>
    <row r="84" ht="54.0" customHeight="1">
      <c r="A84" s="34" t="s">
        <v>414</v>
      </c>
      <c r="B84" s="43" t="str">
        <f>VLOOKUP($A84,Questions!$A$2:$X$333,2,0)</f>
        <v>Describe how long your organization has conducted business in this area.</v>
      </c>
      <c r="C84" s="91"/>
      <c r="D84" s="74"/>
      <c r="E84" s="46" t="str">
        <f>IF($C$21="No",'Auto Responses'!$A$9,IF($C84="Yes",VLOOKUP($A84,Questions!$A$2:$X$333,17,0)&amp;"",IF($C84="No",VLOOKUP($A84,Questions!$A$2:$X$333,16,0)&amp;"",VLOOKUP($A84,Questions!$A$2:$X$333,15,0)&amp;"")))</f>
        <v>Based on the response to REQU-07 on the "START HERE" tab, this question does not apply to this product or service.</v>
      </c>
      <c r="F84" s="47" t="str">
        <f>VLOOKUP($A84,'Institution Evaluation'!$A$56:$F$346,6,0)&amp;""</f>
        <v/>
      </c>
      <c r="G84" s="2"/>
      <c r="H84" s="2"/>
      <c r="I84" s="6"/>
      <c r="J84" s="6"/>
      <c r="K84" s="2"/>
      <c r="L84" s="2"/>
      <c r="M84" s="2"/>
      <c r="N84" s="2"/>
      <c r="O84" s="2"/>
      <c r="P84" s="2"/>
      <c r="Q84" s="2"/>
      <c r="R84" s="2"/>
      <c r="S84" s="2"/>
      <c r="T84" s="2"/>
      <c r="U84" s="2"/>
      <c r="V84" s="2"/>
      <c r="W84" s="2"/>
      <c r="X84" s="2"/>
      <c r="Y84" s="2"/>
      <c r="Z84" s="2"/>
    </row>
    <row r="85" ht="39.75" customHeight="1">
      <c r="A85" s="34" t="s">
        <v>415</v>
      </c>
      <c r="B85" s="43" t="str">
        <f>VLOOKUP($A85,Questions!$A$2:$X$333,2,0)</f>
        <v>Do you have existing higher education customers?</v>
      </c>
      <c r="C85" s="44"/>
      <c r="D85" s="74"/>
      <c r="E85" s="46" t="str">
        <f>IF($C$21="No",'Auto Responses'!$A$9,IF($C85="Yes",VLOOKUP($A85,Questions!$A$2:$X$333,17,0)&amp;"",IF($C85="No",VLOOKUP($A85,Questions!$A$2:$X$333,16,0)&amp;"",VLOOKUP($A85,Questions!$A$2:$X$333,15,0)&amp;"")))</f>
        <v>Based on the response to REQU-07 on the "START HERE" tab, this question does not apply to this product or service.</v>
      </c>
      <c r="F85" s="47" t="str">
        <f>VLOOKUP($A85,'Institution Evaluation'!$A$56:$F$346,6,0)&amp;""</f>
        <v/>
      </c>
      <c r="G85" s="51" t="s">
        <v>35</v>
      </c>
      <c r="H85" s="2"/>
      <c r="I85" s="6"/>
      <c r="J85" s="6"/>
      <c r="K85" s="2"/>
      <c r="L85" s="2"/>
      <c r="M85" s="2"/>
      <c r="N85" s="2"/>
      <c r="O85" s="2"/>
      <c r="P85" s="2"/>
      <c r="Q85" s="2"/>
      <c r="R85" s="2"/>
      <c r="S85" s="2"/>
      <c r="T85" s="2"/>
      <c r="U85" s="2"/>
      <c r="V85" s="2"/>
      <c r="W85" s="2"/>
      <c r="X85" s="2"/>
      <c r="Y85" s="2"/>
      <c r="Z85" s="2"/>
    </row>
    <row r="86" ht="36.75" customHeight="1">
      <c r="A86" s="62" t="s">
        <v>47</v>
      </c>
      <c r="B86" s="2"/>
      <c r="C86" s="3"/>
      <c r="D86" s="4"/>
      <c r="E86" s="5"/>
      <c r="F86" s="2"/>
      <c r="G86" s="2"/>
      <c r="H86" s="2"/>
      <c r="I86" s="6"/>
      <c r="J86" s="6"/>
      <c r="K86" s="2"/>
      <c r="L86" s="2"/>
      <c r="M86" s="2"/>
      <c r="N86" s="2"/>
      <c r="O86" s="2"/>
      <c r="P86" s="2"/>
      <c r="Q86" s="2"/>
      <c r="R86" s="2"/>
      <c r="S86" s="2"/>
      <c r="T86" s="2"/>
      <c r="U86" s="2"/>
      <c r="V86" s="2"/>
      <c r="W86" s="2"/>
      <c r="X86" s="2"/>
      <c r="Y86" s="2"/>
      <c r="Z86" s="2"/>
    </row>
    <row r="87" ht="15.0" hidden="1" customHeight="1">
      <c r="A87" s="2"/>
      <c r="B87" s="3"/>
      <c r="C87" s="83"/>
      <c r="D87" s="5"/>
      <c r="E87" s="2"/>
      <c r="F87" s="2"/>
      <c r="G87" s="2"/>
      <c r="H87" s="6"/>
      <c r="I87" s="2"/>
      <c r="J87" s="2"/>
      <c r="K87" s="2"/>
    </row>
    <row r="88" hidden="1" customHeight="1">
      <c r="A88" s="34" t="str">
        <f t="shared" ref="A88:A94" si="1">#REF!</f>
        <v>#REF!</v>
      </c>
      <c r="B88" s="2"/>
      <c r="C88" s="3"/>
      <c r="D88" s="4"/>
      <c r="E88" s="5"/>
      <c r="F88" s="2"/>
      <c r="G88" s="2"/>
      <c r="H88" s="2"/>
      <c r="I88" s="6"/>
      <c r="J88" s="6"/>
      <c r="K88" s="2"/>
      <c r="L88" s="2"/>
    </row>
    <row r="89" hidden="1" customHeight="1">
      <c r="A89" s="34" t="str">
        <f t="shared" si="1"/>
        <v>#REF!</v>
      </c>
      <c r="B89" s="2"/>
      <c r="C89" s="3"/>
      <c r="D89" s="4"/>
      <c r="E89" s="5"/>
      <c r="F89" s="2"/>
      <c r="G89" s="2"/>
      <c r="H89" s="2"/>
      <c r="I89" s="6"/>
      <c r="J89" s="6"/>
      <c r="K89" s="2"/>
      <c r="L89" s="2"/>
    </row>
    <row r="90" hidden="1" customHeight="1">
      <c r="A90" s="34" t="str">
        <f t="shared" si="1"/>
        <v>#REF!</v>
      </c>
      <c r="B90" s="2"/>
      <c r="C90" s="3"/>
      <c r="D90" s="4"/>
      <c r="E90" s="5"/>
      <c r="F90" s="2"/>
      <c r="G90" s="2"/>
      <c r="H90" s="2"/>
      <c r="I90" s="6"/>
      <c r="J90" s="6"/>
      <c r="K90" s="2"/>
      <c r="L90" s="2"/>
    </row>
    <row r="91" hidden="1" customHeight="1">
      <c r="A91" s="34" t="str">
        <f t="shared" si="1"/>
        <v>#REF!</v>
      </c>
      <c r="B91" s="2"/>
      <c r="C91" s="3"/>
      <c r="D91" s="4"/>
      <c r="E91" s="5"/>
      <c r="F91" s="2"/>
      <c r="G91" s="2"/>
      <c r="H91" s="2"/>
      <c r="I91" s="6"/>
      <c r="J91" s="6"/>
      <c r="K91" s="2"/>
      <c r="L91" s="2"/>
    </row>
    <row r="92" hidden="1" customHeight="1">
      <c r="A92" s="34" t="str">
        <f t="shared" si="1"/>
        <v>#REF!</v>
      </c>
      <c r="B92" s="2"/>
      <c r="C92" s="3"/>
      <c r="D92" s="4"/>
      <c r="E92" s="5"/>
      <c r="F92" s="2"/>
      <c r="G92" s="2"/>
      <c r="H92" s="2"/>
      <c r="I92" s="6"/>
      <c r="J92" s="6"/>
      <c r="K92" s="2"/>
      <c r="L92" s="2"/>
    </row>
    <row r="93" hidden="1" customHeight="1">
      <c r="A93" s="34" t="str">
        <f t="shared" si="1"/>
        <v>#REF!</v>
      </c>
      <c r="B93" s="2"/>
      <c r="C93" s="3"/>
      <c r="D93" s="4"/>
      <c r="E93" s="5"/>
      <c r="F93" s="2"/>
      <c r="G93" s="2"/>
      <c r="H93" s="2"/>
      <c r="I93" s="6"/>
      <c r="J93" s="6"/>
      <c r="K93" s="2"/>
      <c r="L93" s="2"/>
    </row>
    <row r="94" hidden="1" customHeight="1">
      <c r="A94" s="34" t="str">
        <f t="shared" si="1"/>
        <v>#REF!</v>
      </c>
      <c r="B94" s="2"/>
      <c r="C94" s="3"/>
      <c r="D94" s="4"/>
      <c r="E94" s="5"/>
      <c r="F94" s="2"/>
      <c r="G94" s="2"/>
      <c r="H94" s="2"/>
      <c r="I94" s="6"/>
      <c r="J94" s="6"/>
      <c r="K94" s="2"/>
      <c r="L94" s="2"/>
    </row>
    <row r="95" ht="15.75" customHeight="1">
      <c r="B95" s="2"/>
      <c r="C95" s="3"/>
      <c r="D95" s="4"/>
      <c r="E95" s="5"/>
      <c r="F95" s="2"/>
      <c r="G95" s="2"/>
      <c r="H95" s="2"/>
      <c r="I95" s="6"/>
      <c r="J95" s="6"/>
      <c r="K95" s="2"/>
      <c r="L95" s="2"/>
    </row>
    <row r="96" ht="15.75" customHeight="1">
      <c r="B96" s="2"/>
      <c r="C96" s="3"/>
      <c r="D96" s="4"/>
      <c r="E96" s="5"/>
      <c r="F96" s="2"/>
      <c r="G96" s="2"/>
      <c r="H96" s="2"/>
      <c r="I96" s="6"/>
      <c r="J96" s="6"/>
      <c r="K96" s="2"/>
      <c r="L96" s="2"/>
    </row>
    <row r="97" ht="15.75" customHeight="1">
      <c r="B97" s="2"/>
      <c r="C97" s="3"/>
      <c r="D97" s="4"/>
      <c r="E97" s="5"/>
      <c r="F97" s="2"/>
      <c r="G97" s="2"/>
      <c r="H97" s="2"/>
      <c r="I97" s="6"/>
      <c r="J97" s="6"/>
      <c r="K97" s="2"/>
      <c r="L97" s="2"/>
    </row>
    <row r="98" ht="15.75" customHeight="1">
      <c r="B98" s="2"/>
      <c r="C98" s="3"/>
      <c r="D98" s="4"/>
      <c r="E98" s="5"/>
      <c r="F98" s="2"/>
      <c r="G98" s="2"/>
      <c r="H98" s="2"/>
      <c r="I98" s="6"/>
      <c r="J98" s="6"/>
      <c r="K98" s="2"/>
      <c r="L98" s="2"/>
    </row>
    <row r="99" ht="15.75" customHeight="1">
      <c r="B99" s="2"/>
      <c r="C99" s="3"/>
      <c r="D99" s="4"/>
      <c r="E99" s="5"/>
      <c r="F99" s="2"/>
      <c r="G99" s="2"/>
      <c r="H99" s="2"/>
      <c r="I99" s="6"/>
      <c r="J99" s="6"/>
      <c r="K99" s="2"/>
      <c r="L99" s="2"/>
    </row>
    <row r="100" ht="15.75" customHeight="1">
      <c r="B100" s="2"/>
      <c r="C100" s="3"/>
      <c r="D100" s="4"/>
      <c r="E100" s="5"/>
      <c r="F100" s="2"/>
      <c r="G100" s="2"/>
      <c r="H100" s="2"/>
      <c r="I100" s="6"/>
      <c r="J100" s="6"/>
      <c r="K100" s="2"/>
      <c r="L100" s="2"/>
    </row>
    <row r="101" ht="15.75" customHeight="1">
      <c r="B101" s="2"/>
      <c r="C101" s="3"/>
      <c r="D101" s="4"/>
      <c r="E101" s="5"/>
      <c r="F101" s="2"/>
      <c r="G101" s="2"/>
      <c r="H101" s="2"/>
      <c r="I101" s="6"/>
      <c r="J101" s="6"/>
      <c r="K101" s="2"/>
      <c r="L101" s="2"/>
    </row>
    <row r="102" ht="15.75" customHeight="1">
      <c r="B102" s="2"/>
      <c r="C102" s="3"/>
      <c r="D102" s="4"/>
      <c r="E102" s="5"/>
      <c r="F102" s="2"/>
      <c r="G102" s="2"/>
      <c r="H102" s="2"/>
      <c r="I102" s="6"/>
      <c r="J102" s="6"/>
      <c r="K102" s="2"/>
      <c r="L102" s="2"/>
    </row>
    <row r="103" ht="15.75" customHeight="1">
      <c r="B103" s="2"/>
      <c r="C103" s="3"/>
      <c r="D103" s="4"/>
      <c r="E103" s="5"/>
      <c r="F103" s="2"/>
      <c r="G103" s="2"/>
      <c r="H103" s="2"/>
      <c r="I103" s="6"/>
      <c r="J103" s="6"/>
      <c r="K103" s="2"/>
      <c r="L103" s="2"/>
    </row>
    <row r="104" ht="15.75" customHeight="1">
      <c r="B104" s="2"/>
      <c r="C104" s="3"/>
      <c r="D104" s="4"/>
      <c r="E104" s="5"/>
      <c r="F104" s="2"/>
      <c r="G104" s="2"/>
      <c r="H104" s="2"/>
      <c r="I104" s="6"/>
      <c r="J104" s="6"/>
      <c r="K104" s="2"/>
      <c r="L104" s="2"/>
    </row>
    <row r="105" ht="15.75" customHeight="1">
      <c r="B105" s="2"/>
      <c r="C105" s="3"/>
      <c r="D105" s="4"/>
      <c r="E105" s="5"/>
      <c r="F105" s="2"/>
      <c r="G105" s="2"/>
      <c r="H105" s="2"/>
      <c r="I105" s="6"/>
      <c r="J105" s="6"/>
      <c r="K105" s="2"/>
      <c r="L105" s="2"/>
    </row>
    <row r="106" ht="15.75" customHeight="1">
      <c r="B106" s="2"/>
      <c r="C106" s="3"/>
      <c r="D106" s="4"/>
      <c r="E106" s="5"/>
      <c r="F106" s="2"/>
      <c r="G106" s="2"/>
      <c r="H106" s="2"/>
      <c r="I106" s="6"/>
      <c r="J106" s="6"/>
      <c r="K106" s="2"/>
      <c r="L106" s="2"/>
    </row>
    <row r="107" ht="15.75" customHeight="1">
      <c r="B107" s="2"/>
      <c r="C107" s="3"/>
      <c r="D107" s="4"/>
      <c r="E107" s="5"/>
      <c r="F107" s="2"/>
      <c r="G107" s="2"/>
      <c r="H107" s="2"/>
      <c r="I107" s="6"/>
      <c r="J107" s="6"/>
      <c r="K107" s="2"/>
      <c r="L107" s="2"/>
    </row>
    <row r="108" ht="15.75" customHeight="1">
      <c r="B108" s="2"/>
      <c r="C108" s="3"/>
      <c r="D108" s="4"/>
      <c r="E108" s="5"/>
      <c r="F108" s="2"/>
      <c r="G108" s="2"/>
      <c r="H108" s="2"/>
      <c r="I108" s="6"/>
      <c r="J108" s="6"/>
      <c r="K108" s="2"/>
      <c r="L108" s="2"/>
    </row>
    <row r="109" ht="15.75" customHeight="1">
      <c r="B109" s="2"/>
      <c r="C109" s="3"/>
      <c r="D109" s="4"/>
      <c r="E109" s="5"/>
      <c r="F109" s="2"/>
      <c r="G109" s="2"/>
      <c r="H109" s="2"/>
      <c r="I109" s="6"/>
      <c r="J109" s="6"/>
      <c r="K109" s="2"/>
      <c r="L109" s="2"/>
    </row>
    <row r="110" ht="15.75" customHeight="1">
      <c r="B110" s="2"/>
      <c r="C110" s="3"/>
      <c r="D110" s="4"/>
      <c r="E110" s="5"/>
      <c r="F110" s="2"/>
      <c r="G110" s="2"/>
      <c r="H110" s="2"/>
      <c r="I110" s="6"/>
      <c r="J110" s="6"/>
      <c r="K110" s="2"/>
      <c r="L110" s="2"/>
    </row>
    <row r="111" ht="15.75" customHeight="1">
      <c r="B111" s="2"/>
      <c r="C111" s="3"/>
      <c r="D111" s="4"/>
      <c r="E111" s="5"/>
      <c r="F111" s="2"/>
      <c r="G111" s="2"/>
      <c r="H111" s="2"/>
      <c r="I111" s="6"/>
      <c r="J111" s="6"/>
      <c r="K111" s="2"/>
      <c r="L111" s="2"/>
    </row>
    <row r="112" ht="15.75"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23:C24 C27:C31 C33:C54 C56:C61 C63:C70 C73 C76:C79 C82 C85">
      <formula1>'Auto Responses'!$J$3:$J$4</formula1>
    </dataValidation>
    <dataValidation type="list" allowBlank="1" showErrorMessage="1" sqref="C25:C26 C80:C81">
      <formula1>'Auto Responses'!$J$3:$J$5</formula1>
    </dataValidation>
  </dataValidations>
  <printOptions/>
  <pageMargins bottom="1.0" footer="0.0" header="0.0" left="0.75" right="0.75" top="1.0"/>
  <pageSetup orientation="landscape"/>
  <headerFooter>
    <oddFooter>&amp;L000000	&amp;P</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92"/>
      <c r="G1" s="2"/>
      <c r="H1" s="2"/>
      <c r="I1" s="6"/>
      <c r="J1" s="6"/>
      <c r="K1" s="2"/>
      <c r="L1" s="2"/>
    </row>
    <row r="2" ht="36.0" customHeight="1">
      <c r="A2" s="7" t="s">
        <v>416</v>
      </c>
      <c r="B2" s="7"/>
      <c r="C2" s="8"/>
      <c r="D2" s="9"/>
      <c r="E2" s="10"/>
      <c r="F2" s="93" t="str">
        <f>'Auto Responses'!$A$36</f>
        <v>Version 4.1.2</v>
      </c>
      <c r="G2" s="2"/>
      <c r="H2" s="2"/>
      <c r="I2" s="6"/>
      <c r="J2" s="2"/>
      <c r="K2" s="2"/>
      <c r="L2" s="2"/>
    </row>
    <row r="3" ht="28.5" customHeight="1">
      <c r="A3" s="11" t="s">
        <v>2</v>
      </c>
      <c r="B3" s="12"/>
      <c r="C3" s="63" t="str">
        <f>'START HERE'!$C$3</f>
        <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69" t="str">
        <f>VLOOKUP($A13,'START HERE'!$A$13:$C$21,3,0)&amp;""</f>
        <v>CoGrader</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69" t="str">
        <f>VLOOKUP($A14,'START HERE'!$A$13:$C$21,3,0)&amp;""</f>
        <v>CoGrader</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7</v>
      </c>
      <c r="B15" s="35" t="str">
        <f>VLOOKUP($A15,Questions!$A$2:$X$333,2,0)&amp;""</f>
        <v>Solution Description</v>
      </c>
      <c r="C15" s="69" t="str">
        <f>VLOOKUP($A15,'START HERE'!$A$13:$C$21,3,0)&amp;""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6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t="s">
        <v>22</v>
      </c>
      <c r="E17" s="41" t="s">
        <v>23</v>
      </c>
      <c r="F17" s="94" t="s">
        <v>24</v>
      </c>
      <c r="G17" s="2"/>
      <c r="H17" s="2"/>
      <c r="I17" s="6"/>
      <c r="J17" s="6"/>
      <c r="K17" s="2"/>
      <c r="L17" s="2"/>
      <c r="M17" s="2"/>
      <c r="N17" s="2"/>
      <c r="O17" s="2"/>
      <c r="P17" s="2"/>
      <c r="Q17" s="2"/>
      <c r="R17" s="2"/>
      <c r="S17" s="2"/>
      <c r="T17" s="2"/>
      <c r="U17" s="2"/>
      <c r="V17" s="2"/>
      <c r="W17" s="2"/>
      <c r="X17" s="2"/>
      <c r="Y17" s="2"/>
      <c r="Z17" s="2"/>
    </row>
    <row r="18" ht="38.25" customHeight="1">
      <c r="A18" s="34" t="s">
        <v>40</v>
      </c>
      <c r="B18" s="43" t="str">
        <f>VLOOKUP($A18,Questions!$A$2:$X$333,2,0)</f>
        <v>Does your solution have AI features, or are there plans to implement AI features in the next 12 months?</v>
      </c>
      <c r="C18" s="80" t="str">
        <f>VLOOKUP($A18,'START HERE'!$A$23:$F$36,3,0)&amp;""</f>
        <v>Yes</v>
      </c>
      <c r="D18" s="81" t="str">
        <f>VLOOKUP($A18,'START HERE'!$A$23:$F$36,4,0)&amp;""</f>
        <v/>
      </c>
      <c r="E18" s="46" t="str">
        <f>IF($C18="Yes",VLOOKUP($A18,Questions!$A$2:$X$333,17,0)&amp;"",IF($C18="No",VLOOKUP($A18,Questions!$A$2:$X$333,16,0)&amp;"",VLOOKUP($A18,Questions!$A$2:$X$333,15,0)&amp;""))</f>
        <v>DO complete the Artificial Intelligence (AI) worksheet</v>
      </c>
      <c r="F18" s="47" t="str">
        <f>VLOOKUP($A18,'Institution Evaluation'!$A$56:$F$346,6,0)&amp;""</f>
        <v/>
      </c>
      <c r="G18" s="51" t="s">
        <v>35</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AI Qualifying Questions</v>
      </c>
      <c r="B19" s="40"/>
      <c r="C19" s="19" t="s">
        <v>21</v>
      </c>
      <c r="D19" s="19" t="s">
        <v>22</v>
      </c>
      <c r="E19" s="41" t="s">
        <v>23</v>
      </c>
      <c r="F19" s="94" t="s">
        <v>24</v>
      </c>
      <c r="G19" s="2"/>
      <c r="H19" s="2"/>
      <c r="I19" s="6"/>
      <c r="J19" s="6"/>
      <c r="K19" s="2"/>
      <c r="L19" s="2"/>
      <c r="M19" s="2"/>
      <c r="N19" s="2"/>
      <c r="O19" s="2"/>
      <c r="P19" s="2"/>
      <c r="Q19" s="2"/>
      <c r="R19" s="2"/>
      <c r="S19" s="2"/>
      <c r="T19" s="2"/>
      <c r="U19" s="2"/>
      <c r="V19" s="2"/>
      <c r="W19" s="2"/>
      <c r="X19" s="2"/>
      <c r="Y19" s="2"/>
      <c r="Z19" s="2"/>
    </row>
    <row r="20" ht="38.25" customHeight="1">
      <c r="A20" s="34" t="s">
        <v>417</v>
      </c>
      <c r="B20" s="43" t="str">
        <f>VLOOKUP($A20,Questions!$A$2:$X$333,2,0)</f>
        <v>Does your solution leverage machine learning (ML) or do you plan to do so in the next 12 months?</v>
      </c>
      <c r="C20" s="44" t="s">
        <v>26</v>
      </c>
      <c r="D20" s="45" t="s">
        <v>418</v>
      </c>
      <c r="E20" s="46" t="str">
        <f>IF($C$18="No",'Auto Responses'!$A$6,IF($C20="Yes",VLOOKUP($A20,Questions!$A$2:$X$333,17,0)&amp;"",IF($C20="No",VLOOKUP($A20,Questions!$A$2:$X$333,16,0)&amp;"",VLOOKUP($A20,Questions!$A$2:$X$333,15,0)&amp;"")))</f>
        <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ht="45.75" customHeight="1">
      <c r="A21" s="34" t="s">
        <v>419</v>
      </c>
      <c r="B21" s="43" t="str">
        <f>VLOOKUP($A21,Questions!$A$2:$X$333,2,0)</f>
        <v>Does your solution leverage a large language model (LLM) or do you plan to do so in the next 12 months?</v>
      </c>
      <c r="C21" s="44" t="s">
        <v>26</v>
      </c>
      <c r="D21" s="45" t="s">
        <v>420</v>
      </c>
      <c r="E21" s="46" t="str">
        <f>IF($C$18="No",'Auto Responses'!$A$6,IF($C21="Yes",VLOOKUP($A21,Questions!$A$2:$X$333,17,0)&amp;"",IF($C21="No",VLOOKUP($A21,Questions!$A$2:$X$333,16,0)&amp;"",VLOOKUP($A21,Questions!$A$2:$X$333,15,0)&amp;"")))</f>
        <v/>
      </c>
      <c r="F21" s="47" t="str">
        <f>VLOOKUP($A21,'Institution Evaluation'!$A$56:$F$346,6,0)&amp;""</f>
        <v/>
      </c>
      <c r="G21" s="51" t="s">
        <v>35</v>
      </c>
      <c r="H21" s="2"/>
      <c r="I21" s="6"/>
      <c r="J21" s="6"/>
      <c r="K21" s="2"/>
      <c r="L21" s="2"/>
      <c r="M21" s="2"/>
      <c r="N21" s="2"/>
      <c r="O21" s="2"/>
      <c r="P21" s="2"/>
      <c r="Q21" s="2"/>
      <c r="R21" s="2"/>
      <c r="S21" s="2"/>
      <c r="T21" s="2"/>
      <c r="U21" s="2"/>
      <c r="V21" s="2"/>
      <c r="W21" s="2"/>
      <c r="X21" s="2"/>
      <c r="Y21" s="2"/>
      <c r="Z21" s="2"/>
    </row>
    <row r="22" ht="36.75" customHeight="1">
      <c r="A22" s="18" t="str">
        <f>VLOOKUP(LEFT($A23,4),'Auto Responses'!$N$4:$O$38,2,0)&amp;""</f>
        <v> General AI Questions</v>
      </c>
      <c r="B22" s="40"/>
      <c r="C22" s="19" t="s">
        <v>21</v>
      </c>
      <c r="D22" s="19" t="s">
        <v>22</v>
      </c>
      <c r="E22" s="41" t="s">
        <v>23</v>
      </c>
      <c r="F22" s="94" t="s">
        <v>24</v>
      </c>
      <c r="G22" s="2"/>
      <c r="H22" s="2"/>
      <c r="I22" s="6"/>
      <c r="J22" s="6"/>
      <c r="K22" s="2"/>
      <c r="L22" s="2"/>
      <c r="M22" s="2"/>
      <c r="N22" s="2"/>
      <c r="O22" s="2"/>
      <c r="P22" s="2"/>
      <c r="Q22" s="2"/>
      <c r="R22" s="2"/>
      <c r="S22" s="2"/>
      <c r="T22" s="2"/>
      <c r="U22" s="2"/>
      <c r="V22" s="2"/>
      <c r="W22" s="2"/>
      <c r="X22" s="2"/>
      <c r="Y22" s="2"/>
      <c r="Z22" s="2"/>
    </row>
    <row r="23" ht="48.0" customHeight="1">
      <c r="A23" s="34" t="s">
        <v>421</v>
      </c>
      <c r="B23" s="43" t="str">
        <f>VLOOKUP($A23,Questions!$A$2:$X$333,2,0)</f>
        <v>Does your solution have an AI risk model when developing or implementing your solution's AI model?*</v>
      </c>
      <c r="C23" s="44" t="s">
        <v>26</v>
      </c>
      <c r="D23" s="45"/>
      <c r="E23" s="46" t="str">
        <f>IF($C$18="No",'Auto Responses'!$A$6,IF($C23="Yes",VLOOKUP($A23,Questions!$A$2:$X$333,17,0)&amp;"",IF($C23="No",VLOOKUP($A23,Questions!$A$2:$X$333,16,0)&amp;"",VLOOKUP($A23,Questions!$A$2:$X$333,15,0)&amp;"")))</f>
        <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ht="38.25" customHeight="1">
      <c r="A24" s="34" t="s">
        <v>422</v>
      </c>
      <c r="B24" s="43" t="str">
        <f>VLOOKUP($A24,Questions!$A$2:$X$333,2,0)</f>
        <v>Can your solution's AI features be disabled by tenant and/or user?*</v>
      </c>
      <c r="C24" s="44" t="s">
        <v>39</v>
      </c>
      <c r="D24" s="45" t="s">
        <v>423</v>
      </c>
      <c r="E24" s="46" t="str">
        <f>IF($C$18="No",'Auto Responses'!$A$6,IF($C24="Yes",VLOOKUP($A24,Questions!$A$2:$X$333,17,0)&amp;"",IF($C24="No",VLOOKUP($A24,Questions!$A$2:$X$333,16,0)&amp;"",VLOOKUP($A24,Questions!$A$2:$X$333,15,0)&amp;"")))</f>
        <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ht="46.5" customHeight="1">
      <c r="A25" s="34" t="s">
        <v>424</v>
      </c>
      <c r="B25" s="43" t="str">
        <f>VLOOKUP($A25,Questions!$A$2:$X$333,2,0)</f>
        <v>Have your staff completed responsible AI training?*</v>
      </c>
      <c r="C25" s="44" t="s">
        <v>26</v>
      </c>
      <c r="D25" s="45" t="s">
        <v>425</v>
      </c>
      <c r="E25" s="46" t="str">
        <f>IF($C$18="No",'Auto Responses'!$A$6,IF($C25="Yes",VLOOKUP($A25,Questions!$A$2:$X$333,17,0)&amp;"",IF($C25="No",VLOOKUP($A25,Questions!$A$2:$X$333,16,0)&amp;"",VLOOKUP($A25,Questions!$A$2:$X$333,15,0)&amp;"")))</f>
        <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ht="69.0" customHeight="1">
      <c r="A26" s="34" t="s">
        <v>426</v>
      </c>
      <c r="B26" s="43" t="str">
        <f>VLOOKUP($A26,Questions!$A$2:$X$333,2,0)</f>
        <v>Please describe the capabilities of your solution's AI features.</v>
      </c>
      <c r="C26" s="87" t="s">
        <v>427</v>
      </c>
      <c r="D26" s="76" t="s">
        <v>428</v>
      </c>
      <c r="E26" s="46" t="str">
        <f>IF($C$18="No",'Auto Responses'!$A$6,IF($C26="Yes",VLOOKUP($A26,Questions!$A$2:$X$333,17,0)&amp;"",IF($C26="No",VLOOKUP($A26,Questions!$A$2:$X$333,16,0)&amp;"",VLOOKUP($A26,Questions!$A$2:$X$333,15,0)&amp;"")))</f>
        <v>Looking for the capabilities, use-case, goals, and benefits of the AI model or feature(s).</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ht="74.25" customHeight="1">
      <c r="A27" s="34" t="s">
        <v>429</v>
      </c>
      <c r="B27" s="43" t="str">
        <f>VLOOKUP($A27,Questions!$A$2:$X$333,2,0)</f>
        <v>Does your solution support business rules to protect sensitive data from being ingested by the AI model?</v>
      </c>
      <c r="C27" s="44" t="s">
        <v>26</v>
      </c>
      <c r="D27" s="45" t="s">
        <v>430</v>
      </c>
      <c r="E27" s="46" t="str">
        <f>IF($C$18="No",'Auto Responses'!$A$6,IF($C27="Yes",VLOOKUP($A27,Questions!$A$2:$X$333,17,0)&amp;"",IF($C27="No",VLOOKUP($A27,Questions!$A$2:$X$333,16,0)&amp;"",VLOOKUP($A27,Questions!$A$2:$X$333,15,0)&amp;"")))</f>
        <v/>
      </c>
      <c r="F27" s="47" t="str">
        <f>VLOOKUP($A27,'Institution Evaluation'!$A$56:$F$346,6,0)&amp;""</f>
        <v/>
      </c>
      <c r="G27" s="51" t="s">
        <v>35</v>
      </c>
      <c r="H27" s="2"/>
      <c r="I27" s="6"/>
      <c r="J27" s="6"/>
      <c r="K27" s="2"/>
      <c r="L27" s="2"/>
      <c r="M27" s="2"/>
      <c r="N27" s="2"/>
      <c r="O27" s="2"/>
      <c r="P27" s="2"/>
      <c r="Q27" s="2"/>
      <c r="R27" s="2"/>
      <c r="S27" s="2"/>
      <c r="T27" s="2"/>
      <c r="U27" s="2"/>
      <c r="V27" s="2"/>
      <c r="W27" s="2"/>
      <c r="X27" s="2"/>
      <c r="Y27" s="2"/>
      <c r="Z27" s="2"/>
    </row>
    <row r="28" ht="36.75" customHeight="1">
      <c r="A28" s="18" t="str">
        <f>VLOOKUP(LEFT($A29,4),'Auto Responses'!$N$4:$O$38,2,0)&amp;""</f>
        <v> AI Policy</v>
      </c>
      <c r="B28" s="40"/>
      <c r="C28" s="19" t="s">
        <v>21</v>
      </c>
      <c r="D28" s="19" t="s">
        <v>22</v>
      </c>
      <c r="E28" s="41" t="s">
        <v>23</v>
      </c>
      <c r="F28" s="94" t="s">
        <v>24</v>
      </c>
      <c r="G28" s="2"/>
      <c r="H28" s="2"/>
      <c r="I28" s="6"/>
      <c r="J28" s="6"/>
      <c r="K28" s="2"/>
      <c r="L28" s="2"/>
      <c r="M28" s="2"/>
      <c r="N28" s="2"/>
      <c r="O28" s="2"/>
      <c r="P28" s="2"/>
      <c r="Q28" s="2"/>
      <c r="R28" s="2"/>
      <c r="S28" s="2"/>
      <c r="T28" s="2"/>
      <c r="U28" s="2"/>
      <c r="V28" s="2"/>
      <c r="W28" s="2"/>
      <c r="X28" s="2"/>
      <c r="Y28" s="2"/>
      <c r="Z28" s="2"/>
    </row>
    <row r="29" ht="69.0" customHeight="1">
      <c r="A29" s="34" t="s">
        <v>431</v>
      </c>
      <c r="B29" s="43" t="str">
        <f>VLOOKUP($A29,Questions!$A$2:$X$333,2,0)</f>
        <v>Are your AI developer's policies, processes, procedures, and practices across the organization related to the mapping, measuring, and managing of AI risks conspicuously posted, unambiguous, and implemented effectively?*</v>
      </c>
      <c r="C29" s="44" t="s">
        <v>26</v>
      </c>
      <c r="D29" s="76" t="s">
        <v>432</v>
      </c>
      <c r="E29" s="46" t="str">
        <f>IF($C$18="No",'Auto Responses'!$A$6,IF($C29="Yes",VLOOKUP($A29,Questions!$A$2:$X$333,17,0)&amp;"",IF($C29="No",VLOOKUP($A29,Questions!$A$2:$X$333,16,0)&amp;"",VLOOKUP($A29,Questions!$A$2:$X$333,15,0)&amp;"")))</f>
        <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ht="61.5" customHeight="1">
      <c r="A30" s="34" t="s">
        <v>433</v>
      </c>
      <c r="B30" s="43" t="str">
        <f>VLOOKUP($A30,Questions!$A$2:$X$333,2,0)</f>
        <v>Have you identified and measured AI risks?*</v>
      </c>
      <c r="C30" s="44" t="s">
        <v>26</v>
      </c>
      <c r="D30" s="45" t="s">
        <v>434</v>
      </c>
      <c r="E30" s="46" t="str">
        <f>IF($C$18="No",'Auto Responses'!$A$6,IF($C30="Yes",VLOOKUP($A30,Questions!$A$2:$X$333,17,0)&amp;"",IF($C30="No",VLOOKUP($A30,Questions!$A$2:$X$333,16,0)&amp;"",VLOOKUP($A30,Questions!$A$2:$X$333,15,0)&amp;"")))</f>
        <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ht="111.0" customHeight="1">
      <c r="A31" s="34" t="s">
        <v>435</v>
      </c>
      <c r="B31" s="43" t="str">
        <f>VLOOKUP($A31,Questions!$A$2:$X$333,2,0)</f>
        <v>In the event of an incident, can your solution's AI features be disabled in a timely manner?*</v>
      </c>
      <c r="C31" s="44" t="s">
        <v>39</v>
      </c>
      <c r="D31" s="49"/>
      <c r="E31" s="46" t="str">
        <f>IF($C$18="No",'Auto Responses'!$A$6,IF($C31="Yes",VLOOKUP($A31,Questions!$A$2:$X$333,17,0)&amp;"",IF($C31="No",VLOOKUP($A31,Questions!$A$2:$X$333,16,0)&amp;"",VLOOKUP($A31,Questions!$A$2:$X$333,15,0)&amp;"")))</f>
        <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ht="99.75" customHeight="1">
      <c r="A32" s="34" t="s">
        <v>436</v>
      </c>
      <c r="B32" s="43" t="str">
        <f>VLOOKUP($A32,Questions!$A$2:$X$333,2,0)</f>
        <v>If disabled because of an incident, can your solution's AI features be re-enabled in a timely manner?*</v>
      </c>
      <c r="C32" s="44" t="s">
        <v>235</v>
      </c>
      <c r="D32" s="49"/>
      <c r="E32" s="46" t="str">
        <f>IF($C$18="No",'Auto Responses'!$A$6,IF($C$31="No",'Auto Responses'!$A$27,IF($C32="Yes",VLOOKUP($A32,Questions!$A$2:$X$333,17,0)&amp;"",IF($C32="No",VLOOKUP($A32,Questions!$A$2:$X$333,16,0)&amp;"",IF($C32="N/A",VLOOKUP($A32,Questions!$A$2:$X$333,18,0)&amp;"",VLOOKUP($A32,Questions!$A$2:$X$333,15,0)&amp;"")))))</f>
        <v>Based on the response to AIPL-03, this question does not apply to this product or service.</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ht="105.0" customHeight="1">
      <c r="A33" s="34" t="s">
        <v>437</v>
      </c>
      <c r="B33" s="43" t="str">
        <f>VLOOKUP($A33,Questions!$A$2:$X$333,2,0)</f>
        <v>Do you have documented technical and procedural processes to address potential negative impacts of AI as described by the AI Risk Management Framework (RMF)?</v>
      </c>
      <c r="C33" s="44" t="s">
        <v>26</v>
      </c>
      <c r="D33" s="49"/>
      <c r="E33" s="46" t="str">
        <f>IF($C$18="No",'Auto Responses'!$A$6,IF($C33="Yes",VLOOKUP($A33,Questions!$A$2:$X$333,17,0)&amp;"",IF($C33="No",VLOOKUP($A33,Questions!$A$2:$X$333,16,0)&amp;"",VLOOKUP($A33,Questions!$A$2:$X$333,15,0)&amp;"")))</f>
        <v/>
      </c>
      <c r="F33" s="47" t="str">
        <f>VLOOKUP($A33,'Institution Evaluation'!$A$56:$F$346,6,0)&amp;""</f>
        <v/>
      </c>
      <c r="G33" s="51" t="s">
        <v>35</v>
      </c>
      <c r="H33" s="2"/>
      <c r="I33" s="6"/>
      <c r="J33" s="6"/>
      <c r="K33" s="2"/>
      <c r="L33" s="2"/>
      <c r="M33" s="2"/>
      <c r="N33" s="2"/>
      <c r="O33" s="2"/>
      <c r="P33" s="2"/>
      <c r="Q33" s="2"/>
      <c r="R33" s="2"/>
      <c r="S33" s="2"/>
      <c r="T33" s="2"/>
      <c r="U33" s="2"/>
      <c r="V33" s="2"/>
      <c r="W33" s="2"/>
      <c r="X33" s="2"/>
      <c r="Y33" s="2"/>
      <c r="Z33" s="2"/>
    </row>
    <row r="34" ht="36.75" customHeight="1">
      <c r="A34" s="18" t="str">
        <f>VLOOKUP(LEFT($A35,4),'Auto Responses'!$N$4:$O$38,2,0)&amp;""</f>
        <v> AI Data Security</v>
      </c>
      <c r="B34" s="40"/>
      <c r="C34" s="19" t="s">
        <v>21</v>
      </c>
      <c r="D34" s="19" t="s">
        <v>22</v>
      </c>
      <c r="E34" s="41" t="s">
        <v>23</v>
      </c>
      <c r="F34" s="94" t="s">
        <v>24</v>
      </c>
      <c r="G34" s="2"/>
      <c r="H34" s="2"/>
      <c r="I34" s="6"/>
      <c r="J34" s="6"/>
      <c r="K34" s="2"/>
      <c r="L34" s="2"/>
      <c r="M34" s="2"/>
      <c r="N34" s="2"/>
      <c r="O34" s="2"/>
      <c r="P34" s="2"/>
      <c r="Q34" s="2"/>
      <c r="R34" s="2"/>
      <c r="S34" s="2"/>
      <c r="T34" s="2"/>
      <c r="U34" s="2"/>
      <c r="V34" s="2"/>
      <c r="W34" s="2"/>
      <c r="X34" s="2"/>
      <c r="Y34" s="2"/>
      <c r="Z34" s="2"/>
    </row>
    <row r="35" ht="53.25" customHeight="1">
      <c r="A35" s="34" t="s">
        <v>438</v>
      </c>
      <c r="B35" s="43" t="str">
        <f>VLOOKUP($A35,Questions!$A$2:$X$333,2,0)</f>
        <v>If sensitive data is introduced to your solution's AI model, can the data be removed from the AI model by request?*</v>
      </c>
      <c r="C35" s="44" t="s">
        <v>235</v>
      </c>
      <c r="D35" s="45" t="s">
        <v>439</v>
      </c>
      <c r="E35" s="46" t="str">
        <f>IF($C$18="No",'Auto Responses'!$A$6,IF($C35="Yes",VLOOKUP($A35,Questions!$A$2:$X$333,17,0)&amp;"",IF($C35="No",VLOOKUP($A35,Questions!$A$2:$X$333,16,0)&amp;"",VLOOKUP($A35,Questions!$A$2:$X$333,15,0)&amp;"")))</f>
        <v>Looking for the ability to scrub sensitive insitutional data from your solution's AI model.</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ht="54.0" customHeight="1">
      <c r="A36" s="34" t="s">
        <v>440</v>
      </c>
      <c r="B36" s="43" t="str">
        <f>VLOOKUP($A36,Questions!$A$2:$X$333,2,0)</f>
        <v>Is user input data used to influence your solution's AI model?*</v>
      </c>
      <c r="C36" s="44" t="s">
        <v>39</v>
      </c>
      <c r="D36" s="76" t="s">
        <v>441</v>
      </c>
      <c r="E36" s="46" t="str">
        <f>IF($C$18="No",'Auto Responses'!$A$6,IF($C36="Yes",VLOOKUP($A36,Questions!$A$2:$X$333,17,0)&amp;"",IF($C36="No",VLOOKUP($A36,Questions!$A$2:$X$333,16,0)&amp;"",VLOOKUP($A36,Questions!$A$2:$X$333,15,0)&amp;"")))</f>
        <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ht="60.0" customHeight="1">
      <c r="A37" s="34" t="s">
        <v>442</v>
      </c>
      <c r="B37" s="43" t="str">
        <f>VLOOKUP($A37,Questions!$A$2:$X$333,2,0)</f>
        <v>Do you provide logging for your solution's AI feature(s) that includes user, date, and action taken?*</v>
      </c>
      <c r="C37" s="44" t="s">
        <v>26</v>
      </c>
      <c r="D37" s="45" t="s">
        <v>443</v>
      </c>
      <c r="E37" s="46" t="str">
        <f>IF($C$18="No",'Auto Responses'!$A$6,IF($C37="Yes",VLOOKUP($A37,Questions!$A$2:$X$333,17,0)&amp;"",IF($C37="No",VLOOKUP($A37,Questions!$A$2:$X$333,16,0)&amp;"",VLOOKUP($A37,Questions!$A$2:$X$333,15,0)&amp;"")))</f>
        <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ht="60.0" customHeight="1">
      <c r="A38" s="34" t="s">
        <v>444</v>
      </c>
      <c r="B38" s="43" t="str">
        <f>VLOOKUP($A38,Questions!$A$2:$X$333,2,0)</f>
        <v>Please describe how you validate user inputs.</v>
      </c>
      <c r="C38" s="87" t="s">
        <v>427</v>
      </c>
      <c r="D38" s="76" t="s">
        <v>445</v>
      </c>
      <c r="E38" s="46" t="str">
        <f>IF($C$18="No",'Auto Responses'!$A$6,IF($C38="Yes",VLOOKUP($A38,Questions!$A$2:$X$333,17,0)&amp;"",IF($C38="No",VLOOKUP($A38,Questions!$A$2:$X$333,16,0)&amp;"",VLOOKUP($A38,Questions!$A$2:$X$333,15,0)&amp;"")))</f>
        <v>Looking for how the solution is checked for input anomalies, patterns, and malicious input rejection.</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ht="49.5" customHeight="1">
      <c r="A39" s="34" t="s">
        <v>446</v>
      </c>
      <c r="B39" s="43" t="str">
        <f>VLOOKUP($A39,Questions!$A$2:$X$333,2,0)</f>
        <v>Do you plan for and mitigate supply-chain risk related to your AI features?</v>
      </c>
      <c r="C39" s="44" t="s">
        <v>26</v>
      </c>
      <c r="D39" s="45" t="s">
        <v>447</v>
      </c>
      <c r="E39" s="46" t="str">
        <f>IF($C$18="No",'Auto Responses'!$A$6,IF($C39="Yes",VLOOKUP($A39,Questions!$A$2:$X$333,17,0)&amp;"",IF($C39="No",VLOOKUP($A39,Questions!$A$2:$X$333,16,0)&amp;"",VLOOKUP($A39,Questions!$A$2:$X$333,15,0)&amp;"")))</f>
        <v/>
      </c>
      <c r="F39" s="47" t="str">
        <f>VLOOKUP($A39,'Institution Evaluation'!$A$56:$F$346,6,0)&amp;""</f>
        <v/>
      </c>
      <c r="G39" s="51" t="s">
        <v>35</v>
      </c>
      <c r="H39" s="2"/>
      <c r="I39" s="6"/>
      <c r="J39" s="6"/>
      <c r="K39" s="2"/>
      <c r="L39" s="2"/>
      <c r="M39" s="2"/>
      <c r="N39" s="2"/>
      <c r="O39" s="2"/>
      <c r="P39" s="2"/>
      <c r="Q39" s="2"/>
      <c r="R39" s="2"/>
      <c r="S39" s="2"/>
      <c r="T39" s="2"/>
      <c r="U39" s="2"/>
      <c r="V39" s="2"/>
      <c r="W39" s="2"/>
      <c r="X39" s="2"/>
      <c r="Y39" s="2"/>
      <c r="Z39" s="2"/>
    </row>
    <row r="40" ht="36.75" customHeight="1">
      <c r="A40" s="18" t="str">
        <f>VLOOKUP(LEFT($A41,4),'Auto Responses'!$N$4:$O$38,2,0)&amp;""</f>
        <v> AI Machine Learning</v>
      </c>
      <c r="B40" s="40"/>
      <c r="C40" s="19" t="s">
        <v>21</v>
      </c>
      <c r="D40" s="19" t="s">
        <v>22</v>
      </c>
      <c r="E40" s="41" t="s">
        <v>23</v>
      </c>
      <c r="F40" s="94" t="s">
        <v>24</v>
      </c>
      <c r="G40" s="2"/>
      <c r="H40" s="2"/>
      <c r="I40" s="6"/>
      <c r="J40" s="6"/>
      <c r="K40" s="2"/>
      <c r="L40" s="2"/>
      <c r="M40" s="2"/>
      <c r="N40" s="2"/>
      <c r="O40" s="2"/>
      <c r="P40" s="2"/>
      <c r="Q40" s="2"/>
      <c r="R40" s="2"/>
      <c r="S40" s="2"/>
      <c r="T40" s="2"/>
      <c r="U40" s="2"/>
      <c r="V40" s="2"/>
      <c r="W40" s="2"/>
      <c r="X40" s="2"/>
      <c r="Y40" s="2"/>
      <c r="Z40" s="2"/>
    </row>
    <row r="41" ht="97.5" customHeight="1">
      <c r="A41" s="34" t="s">
        <v>448</v>
      </c>
      <c r="B41" s="43" t="str">
        <f>VLOOKUP($A41,Questions!$A$2:$X$333,2,0)</f>
        <v>Do you separate ML training data from your ML solution data?*</v>
      </c>
      <c r="C41" s="44" t="s">
        <v>39</v>
      </c>
      <c r="D41" s="45" t="s">
        <v>449</v>
      </c>
      <c r="E41" s="46" t="str">
        <f>IF($C$18="No",'Auto Responses'!$A$6,IF($C$20="No",'Auto Responses'!$A$10,IF($C41="Yes",VLOOKUP($A41,Questions!$A$2:$X$333,17,0)&amp;"",IF($C41="No",VLOOKUP($A41,Questions!$A$2:$X$333,16,0)&amp;"",VLOOKUP($A41,Questions!$A$2:$X$333,15,0)&amp;""))))</f>
        <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ht="74.25" customHeight="1">
      <c r="A42" s="34" t="s">
        <v>450</v>
      </c>
      <c r="B42" s="43" t="str">
        <f>VLOOKUP($A42,Questions!$A$2:$X$333,2,0)</f>
        <v>Do you authenticate and verify your ML model's feedback?*</v>
      </c>
      <c r="C42" s="44" t="s">
        <v>39</v>
      </c>
      <c r="D42" s="45" t="s">
        <v>449</v>
      </c>
      <c r="E42" s="46" t="str">
        <f>IF($C$18="No",'Auto Responses'!$A$6,IF($C$20="No",'Auto Responses'!$A$10,IF($C42="Yes",VLOOKUP($A42,Questions!$A$2:$X$333,17,0)&amp;"",IF($C42="No",VLOOKUP($A42,Questions!$A$2:$X$333,16,0)&amp;"",VLOOKUP($A42,Questions!$A$2:$X$333,15,0)&amp;""))))</f>
        <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ht="110.25" customHeight="1">
      <c r="A43" s="34" t="s">
        <v>451</v>
      </c>
      <c r="B43" s="43" t="str">
        <f>VLOOKUP($A43,Questions!$A$2:$X$333,2,0)</f>
        <v>Is your ML training data vetted, validated, and verified before training the solution's AI model?</v>
      </c>
      <c r="C43" s="44" t="s">
        <v>39</v>
      </c>
      <c r="D43" s="45" t="s">
        <v>449</v>
      </c>
      <c r="E43" s="46" t="str">
        <f>IF($C$18="No",'Auto Responses'!$A$6,IF($C$20="No",'Auto Responses'!$A$10,IF($C43="Yes",VLOOKUP($A43,Questions!$A$2:$X$333,17,0)&amp;"",IF($C43="No",VLOOKUP($A43,Questions!$A$2:$X$333,16,0)&amp;"",VLOOKUP($A43,Questions!$A$2:$X$333,15,0)&amp;""))))</f>
        <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ht="38.25" customHeight="1">
      <c r="A44" s="34" t="s">
        <v>452</v>
      </c>
      <c r="B44" s="43" t="str">
        <f>VLOOKUP($A44,Questions!$A$2:$X$333,2,0)</f>
        <v>Is your ML training data monitored and audited?</v>
      </c>
      <c r="C44" s="44" t="s">
        <v>39</v>
      </c>
      <c r="D44" s="45" t="s">
        <v>449</v>
      </c>
      <c r="E44" s="46" t="str">
        <f>IF($C$18="No",'Auto Responses'!$A$6,IF($C$20="No",'Auto Responses'!$A$10,IF($C44="Yes",VLOOKUP($A44,Questions!$A$2:$X$333,17,0)&amp;"",IF($C44="No",VLOOKUP($A44,Questions!$A$2:$X$333,16,0)&amp;"",VLOOKUP($A44,Questions!$A$2:$X$333,15,0)&amp;""))))</f>
        <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ht="63.0" customHeight="1">
      <c r="A45" s="34" t="s">
        <v>453</v>
      </c>
      <c r="B45" s="43" t="str">
        <f>VLOOKUP($A45,Questions!$A$2:$X$333,2,0)</f>
        <v>Have you limited access to your ML training data to only staff with an explicit business need?</v>
      </c>
      <c r="C45" s="44" t="s">
        <v>39</v>
      </c>
      <c r="D45" s="45" t="s">
        <v>449</v>
      </c>
      <c r="E45" s="46" t="str">
        <f>IF($C$18="No",'Auto Responses'!$A$6,IF($C$20="No",'Auto Responses'!$A$10,IF($C45="Yes",VLOOKUP($A45,Questions!$A$2:$X$333,17,0)&amp;"",IF($C45="No",VLOOKUP($A45,Questions!$A$2:$X$333,16,0)&amp;"",VLOOKUP($A45,Questions!$A$2:$X$333,15,0)&amp;""))))</f>
        <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ht="101.25" customHeight="1">
      <c r="A46" s="34" t="s">
        <v>454</v>
      </c>
      <c r="B46" s="43" t="str">
        <f>VLOOKUP($A46,Questions!$A$2:$X$333,2,0)</f>
        <v>Have you implemented adversarial training or other model defense mechanisms to protect your ML-related features?</v>
      </c>
      <c r="C46" s="44" t="s">
        <v>39</v>
      </c>
      <c r="D46" s="45" t="s">
        <v>449</v>
      </c>
      <c r="E46" s="46" t="str">
        <f>IF($C$18="No",'Auto Responses'!$A$6,IF($C$20="No",'Auto Responses'!$A$10,IF($C46="Yes",VLOOKUP($A46,Questions!$A$2:$X$333,17,0)&amp;"",IF($C46="No",VLOOKUP($A46,Questions!$A$2:$X$333,16,0)&amp;"",VLOOKUP($A46,Questions!$A$2:$X$333,15,0)&amp;""))))</f>
        <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ht="102.75" customHeight="1">
      <c r="A47" s="34" t="s">
        <v>455</v>
      </c>
      <c r="B47" s="43" t="str">
        <f>VLOOKUP($A47,Questions!$A$2:$X$333,2,0)</f>
        <v>Do you make your ML model transparent through documentation and log inputs and outputs?</v>
      </c>
      <c r="C47" s="44" t="s">
        <v>39</v>
      </c>
      <c r="D47" s="45" t="s">
        <v>449</v>
      </c>
      <c r="E47" s="46" t="str">
        <f>IF($C$18="No",'Auto Responses'!$A$6,IF($C$20="No",'Auto Responses'!$A$10,IF($C47="Yes",VLOOKUP($A47,Questions!$A$2:$X$333,17,0)&amp;"",IF($C47="No",VLOOKUP($A47,Questions!$A$2:$X$333,16,0)&amp;"",VLOOKUP($A47,Questions!$A$2:$X$333,15,0)&amp;""))))</f>
        <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ht="67.5" customHeight="1">
      <c r="A48" s="34" t="s">
        <v>456</v>
      </c>
      <c r="B48" s="43" t="str">
        <f>VLOOKUP($A48,Questions!$A$2:$X$333,2,0)</f>
        <v>Do you watermark your ML training data?</v>
      </c>
      <c r="C48" s="44" t="s">
        <v>39</v>
      </c>
      <c r="D48" s="45" t="s">
        <v>449</v>
      </c>
      <c r="E48" s="46" t="str">
        <f>IF($C$18="No",'Auto Responses'!$A$6,IF($C$20="No",'Auto Responses'!$A$10,IF($C48="Yes",VLOOKUP($A48,Questions!$A$2:$X$333,17,0)&amp;"",IF($C48="No",VLOOKUP($A48,Questions!$A$2:$X$333,16,0)&amp;"",VLOOKUP($A48,Questions!$A$2:$X$333,15,0)&amp;""))))</f>
        <v/>
      </c>
      <c r="F48" s="47" t="str">
        <f>VLOOKUP($A48,'Institution Evaluation'!$A$56:$F$346,6,0)&amp;""</f>
        <v/>
      </c>
      <c r="G48" s="51" t="s">
        <v>35</v>
      </c>
      <c r="H48" s="2"/>
      <c r="I48" s="6"/>
      <c r="J48" s="6"/>
      <c r="K48" s="2"/>
      <c r="L48" s="2"/>
      <c r="M48" s="2"/>
      <c r="N48" s="2"/>
      <c r="O48" s="2"/>
      <c r="P48" s="2"/>
      <c r="Q48" s="2"/>
      <c r="R48" s="2"/>
      <c r="S48" s="2"/>
      <c r="T48" s="2"/>
      <c r="U48" s="2"/>
      <c r="V48" s="2"/>
      <c r="W48" s="2"/>
      <c r="X48" s="2"/>
      <c r="Y48" s="2"/>
      <c r="Z48" s="2"/>
    </row>
    <row r="49" ht="36.75" customHeight="1">
      <c r="A49" s="18" t="str">
        <f>VLOOKUP(LEFT($A50,4),'Auto Responses'!$N$4:$O$38,2,0)&amp;""</f>
        <v> AI Large Language Model (LLM)</v>
      </c>
      <c r="B49" s="40"/>
      <c r="C49" s="19" t="s">
        <v>21</v>
      </c>
      <c r="D49" s="19" t="s">
        <v>22</v>
      </c>
      <c r="E49" s="41" t="s">
        <v>23</v>
      </c>
      <c r="F49" s="94" t="s">
        <v>24</v>
      </c>
      <c r="G49" s="2"/>
      <c r="H49" s="2"/>
      <c r="I49" s="6"/>
      <c r="J49" s="6"/>
      <c r="K49" s="2"/>
      <c r="L49" s="2"/>
      <c r="M49" s="2"/>
      <c r="N49" s="2"/>
      <c r="O49" s="2"/>
      <c r="P49" s="2"/>
      <c r="Q49" s="2"/>
      <c r="R49" s="2"/>
      <c r="S49" s="2"/>
      <c r="T49" s="2"/>
      <c r="U49" s="2"/>
      <c r="V49" s="2"/>
      <c r="W49" s="2"/>
      <c r="X49" s="2"/>
      <c r="Y49" s="2"/>
      <c r="Z49" s="2"/>
    </row>
    <row r="50" ht="60.0" customHeight="1">
      <c r="A50" s="34" t="s">
        <v>457</v>
      </c>
      <c r="B50" s="43" t="str">
        <f>VLOOKUP($A50,Questions!$A$2:$X$333,2,0)</f>
        <v>Do you limit your solution's LLM privileges by default?*</v>
      </c>
      <c r="C50" s="44" t="s">
        <v>26</v>
      </c>
      <c r="D50" s="76" t="s">
        <v>458</v>
      </c>
      <c r="E50" s="46" t="str">
        <f>IF($C$18="No",'Auto Responses'!$A$6,IF($C$21="No",'Auto Responses'!$A$11,IF($C50="Yes",VLOOKUP($A50,Questions!$A$2:$X$333,17,0)&amp;"",IF($C50="No",VLOOKUP($A50,Questions!$A$2:$X$333,16,0)&amp;"",VLOOKUP($A50,Questions!$A$2:$X$333,15,0)&amp;""))))</f>
        <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ht="102.75" customHeight="1">
      <c r="A51" s="34" t="s">
        <v>459</v>
      </c>
      <c r="B51" s="43" t="str">
        <f>VLOOKUP($A51,Questions!$A$2:$X$333,2,0)</f>
        <v>Is your LLM training data vetted, validated, and verified before training the solution's AI model?*</v>
      </c>
      <c r="C51" s="44" t="s">
        <v>26</v>
      </c>
      <c r="D51" s="45" t="s">
        <v>460</v>
      </c>
      <c r="E51" s="46" t="str">
        <f>IF($C$18="No",'Auto Responses'!$A$6,IF($C$21="No",'Auto Responses'!$A$11,IF($C51="Yes",VLOOKUP($A51,Questions!$A$2:$X$333,17,0)&amp;"",IF($C51="No",VLOOKUP($A51,Questions!$A$2:$X$333,16,0)&amp;"",VLOOKUP($A51,Questions!$A$2:$X$333,15,0)&amp;""))))</f>
        <v/>
      </c>
      <c r="F51" s="47" t="str">
        <f>VLOOKUP($A51,'Institution Evaluation'!$A$56:$F$346,6,0)&amp;""</f>
        <v/>
      </c>
      <c r="G51" s="2"/>
      <c r="H51" s="2"/>
      <c r="I51" s="6"/>
      <c r="J51" s="6"/>
      <c r="K51" s="2"/>
      <c r="L51" s="2"/>
      <c r="M51" s="2"/>
      <c r="N51" s="2"/>
      <c r="O51" s="2"/>
      <c r="P51" s="2"/>
      <c r="Q51" s="2"/>
      <c r="R51" s="2"/>
      <c r="S51" s="2"/>
      <c r="T51" s="2"/>
      <c r="U51" s="2"/>
      <c r="V51" s="2"/>
      <c r="W51" s="2"/>
      <c r="X51" s="2"/>
      <c r="Y51" s="2"/>
      <c r="Z51" s="2"/>
    </row>
    <row r="52" ht="75.75" customHeight="1">
      <c r="A52" s="34" t="s">
        <v>461</v>
      </c>
      <c r="B52" s="43" t="str">
        <f>VLOOKUP($A52,Questions!$A$2:$X$333,2,0)</f>
        <v>Do any actions taken by your solution's LLM features or plugins require human intervention?*</v>
      </c>
      <c r="C52" s="44" t="s">
        <v>26</v>
      </c>
      <c r="D52" s="45" t="s">
        <v>462</v>
      </c>
      <c r="E52" s="46" t="str">
        <f>IF($C$18="No",'Auto Responses'!$A$6,IF($C$21="No",'Auto Responses'!$A$11,IF($C52="Yes",VLOOKUP($A52,Questions!$A$2:$X$333,17,0)&amp;"",IF($C52="No",VLOOKUP($A52,Questions!$A$2:$X$333,16,0)&amp;"",VLOOKUP($A52,Questions!$A$2:$X$333,15,0)&amp;""))))</f>
        <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ht="67.5" customHeight="1">
      <c r="A53" s="34" t="s">
        <v>463</v>
      </c>
      <c r="B53" s="43" t="str">
        <f>VLOOKUP($A53,Questions!$A$2:$X$333,2,0)</f>
        <v>Do you limit multiple LLM model plugins being called as part of a single input?*</v>
      </c>
      <c r="C53" s="44" t="s">
        <v>26</v>
      </c>
      <c r="D53" s="45" t="s">
        <v>464</v>
      </c>
      <c r="E53" s="46" t="str">
        <f>IF($C$18="No",'Auto Responses'!$A$6,IF($C$21="No",'Auto Responses'!$A$11,IF($C53="Yes",VLOOKUP($A53,Questions!$A$2:$X$333,17,0)&amp;"",IF($C53="No",VLOOKUP($A53,Questions!$A$2:$X$333,16,0)&amp;"",VLOOKUP($A53,Questions!$A$2:$X$333,15,0)&amp;""))))</f>
        <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ht="49.5" customHeight="1">
      <c r="A54" s="34" t="s">
        <v>465</v>
      </c>
      <c r="B54" s="43" t="str">
        <f>VLOOKUP($A54,Questions!$A$2:$X$333,2,0)</f>
        <v>Do you limit your solution's LLM resource use per request, per step, and per action?</v>
      </c>
      <c r="C54" s="44" t="s">
        <v>26</v>
      </c>
      <c r="D54" s="76" t="s">
        <v>466</v>
      </c>
      <c r="E54" s="46" t="str">
        <f>IF($C$18="No",'Auto Responses'!$A$6,IF($C$21="No",'Auto Responses'!$A$11,IF($C54="Yes",VLOOKUP($A54,Questions!$A$2:$X$333,17,0)&amp;"",IF($C54="No",VLOOKUP($A54,Questions!$A$2:$X$333,16,0)&amp;"",VLOOKUP($A54,Questions!$A$2:$X$333,15,0)&amp;""))))</f>
        <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ht="55.5" customHeight="1">
      <c r="A55" s="34" t="s">
        <v>467</v>
      </c>
      <c r="B55" s="43" t="str">
        <f>VLOOKUP($A55,Questions!$A$2:$X$333,2,0)</f>
        <v>Do you leverage LLM model tuning or other model validation mechanisms?</v>
      </c>
      <c r="C55" s="44" t="s">
        <v>26</v>
      </c>
      <c r="D55" s="76" t="s">
        <v>468</v>
      </c>
      <c r="E55" s="46" t="str">
        <f>IF($C$18="No",'Auto Responses'!$A$6,IF($C$21="No",'Auto Responses'!$A$11,IF($C55="Yes",VLOOKUP($A55,Questions!$A$2:$X$333,17,0)&amp;"",IF($C55="No",VLOOKUP($A55,Questions!$A$2:$X$333,16,0)&amp;"",VLOOKUP($A55,Questions!$A$2:$X$333,15,0)&amp;""))))</f>
        <v/>
      </c>
      <c r="F55" s="47" t="str">
        <f>VLOOKUP($A55,'Institution Evaluation'!$A$56:$F$346,6,0)&amp;""</f>
        <v/>
      </c>
      <c r="G55" s="51" t="s">
        <v>35</v>
      </c>
      <c r="H55" s="2"/>
      <c r="I55" s="6"/>
      <c r="J55" s="6"/>
      <c r="K55" s="2"/>
      <c r="L55" s="2"/>
      <c r="M55" s="2"/>
      <c r="N55" s="2"/>
      <c r="O55" s="2"/>
      <c r="P55" s="2"/>
      <c r="Q55" s="2"/>
      <c r="R55" s="2"/>
      <c r="S55" s="2"/>
      <c r="T55" s="2"/>
      <c r="U55" s="2"/>
      <c r="V55" s="2"/>
      <c r="W55" s="2"/>
      <c r="X55" s="2"/>
      <c r="Y55" s="2"/>
      <c r="Z55" s="2"/>
    </row>
    <row r="56" ht="33.0" customHeight="1">
      <c r="A56" s="62" t="s">
        <v>47</v>
      </c>
      <c r="B56" s="2"/>
      <c r="C56" s="3"/>
      <c r="D56" s="4"/>
      <c r="E56" s="95" t="s">
        <v>469</v>
      </c>
      <c r="F56" s="2"/>
      <c r="G56" s="2"/>
      <c r="H56" s="2"/>
      <c r="I56" s="6"/>
      <c r="J56" s="6"/>
      <c r="K56" s="2"/>
      <c r="L56" s="2"/>
      <c r="M56" s="2"/>
      <c r="N56" s="2"/>
      <c r="O56" s="2"/>
      <c r="P56" s="2"/>
      <c r="Q56" s="2"/>
      <c r="R56" s="2"/>
      <c r="S56" s="2"/>
      <c r="T56" s="2"/>
      <c r="U56" s="2"/>
      <c r="V56" s="2"/>
      <c r="W56" s="2"/>
      <c r="X56" s="2"/>
      <c r="Y56" s="2"/>
      <c r="Z56" s="2"/>
    </row>
    <row r="57" ht="15.0" hidden="1" customHeight="1">
      <c r="B57" s="2"/>
      <c r="C57" s="3"/>
      <c r="D57" s="4"/>
      <c r="E57" s="5"/>
      <c r="F57" s="2"/>
      <c r="G57" s="2"/>
      <c r="H57" s="2"/>
      <c r="I57" s="6"/>
      <c r="J57" s="6"/>
      <c r="K57" s="2"/>
      <c r="L57" s="2"/>
      <c r="M57" s="2"/>
      <c r="N57" s="2"/>
      <c r="O57" s="2"/>
      <c r="P57" s="2"/>
      <c r="Q57" s="2"/>
      <c r="R57" s="2"/>
      <c r="S57" s="2"/>
      <c r="T57" s="2"/>
      <c r="U57" s="2"/>
      <c r="V57" s="2"/>
      <c r="W57" s="2"/>
      <c r="X57" s="2"/>
      <c r="Y57" s="2"/>
      <c r="Z57" s="2"/>
    </row>
    <row r="58" ht="15.0" hidden="1" customHeight="1">
      <c r="A58" s="2"/>
      <c r="B58" s="3"/>
      <c r="C58" s="83"/>
      <c r="D58" s="5"/>
      <c r="E58" s="2"/>
      <c r="F58" s="2"/>
      <c r="G58" s="2"/>
      <c r="H58" s="6"/>
      <c r="I58" s="2"/>
      <c r="J58" s="2"/>
      <c r="K58" s="2"/>
    </row>
    <row r="59" hidden="1" customHeight="1">
      <c r="A59" s="34" t="str">
        <f t="shared" ref="A59:A65" si="1">#REF!</f>
        <v>#REF!</v>
      </c>
      <c r="B59" s="2"/>
      <c r="C59" s="3"/>
      <c r="D59" s="4"/>
      <c r="E59" s="5"/>
      <c r="F59" s="92"/>
      <c r="G59" s="2"/>
      <c r="H59" s="2"/>
      <c r="I59" s="6"/>
      <c r="J59" s="6"/>
      <c r="K59" s="2"/>
      <c r="L59" s="2"/>
    </row>
    <row r="60" hidden="1" customHeight="1">
      <c r="A60" s="34" t="str">
        <f t="shared" si="1"/>
        <v>#REF!</v>
      </c>
      <c r="B60" s="2"/>
      <c r="C60" s="3"/>
      <c r="D60" s="4"/>
      <c r="E60" s="5"/>
      <c r="F60" s="92"/>
      <c r="G60" s="2"/>
      <c r="H60" s="2"/>
      <c r="I60" s="6"/>
      <c r="J60" s="6"/>
      <c r="K60" s="2"/>
      <c r="L60" s="2"/>
    </row>
    <row r="61" hidden="1" customHeight="1">
      <c r="A61" s="34" t="str">
        <f t="shared" si="1"/>
        <v>#REF!</v>
      </c>
      <c r="B61" s="2"/>
      <c r="C61" s="3"/>
      <c r="D61" s="4"/>
      <c r="E61" s="5"/>
      <c r="F61" s="92"/>
      <c r="G61" s="2"/>
      <c r="H61" s="2"/>
      <c r="I61" s="6"/>
      <c r="J61" s="6"/>
      <c r="K61" s="2"/>
      <c r="L61" s="2"/>
    </row>
    <row r="62" hidden="1" customHeight="1">
      <c r="A62" s="34" t="str">
        <f t="shared" si="1"/>
        <v>#REF!</v>
      </c>
      <c r="B62" s="2"/>
      <c r="C62" s="3"/>
      <c r="D62" s="4"/>
      <c r="E62" s="5"/>
      <c r="F62" s="92"/>
      <c r="G62" s="2"/>
      <c r="H62" s="2"/>
      <c r="I62" s="6"/>
      <c r="J62" s="6"/>
      <c r="K62" s="2"/>
      <c r="L62" s="2"/>
    </row>
    <row r="63" hidden="1" customHeight="1">
      <c r="A63" s="34" t="str">
        <f t="shared" si="1"/>
        <v>#REF!</v>
      </c>
      <c r="B63" s="2"/>
      <c r="C63" s="3"/>
      <c r="D63" s="4"/>
      <c r="E63" s="5"/>
      <c r="F63" s="92"/>
      <c r="G63" s="2"/>
      <c r="H63" s="2"/>
      <c r="I63" s="6"/>
      <c r="J63" s="6"/>
      <c r="K63" s="2"/>
      <c r="L63" s="2"/>
    </row>
    <row r="64" hidden="1" customHeight="1">
      <c r="A64" s="34" t="str">
        <f t="shared" si="1"/>
        <v>#REF!</v>
      </c>
      <c r="B64" s="2"/>
      <c r="C64" s="3"/>
      <c r="D64" s="4"/>
      <c r="E64" s="5"/>
      <c r="F64" s="92"/>
      <c r="G64" s="2"/>
      <c r="H64" s="2"/>
      <c r="I64" s="6"/>
      <c r="J64" s="6"/>
      <c r="K64" s="2"/>
      <c r="L64" s="2"/>
    </row>
    <row r="65" hidden="1" customHeight="1">
      <c r="A65" s="34" t="str">
        <f t="shared" si="1"/>
        <v>#REF!</v>
      </c>
      <c r="B65" s="2"/>
      <c r="C65" s="3"/>
      <c r="D65" s="4"/>
      <c r="E65" s="5"/>
      <c r="F65" s="92"/>
      <c r="G65" s="2"/>
      <c r="H65" s="2"/>
      <c r="I65" s="6"/>
      <c r="J65" s="6"/>
      <c r="K65" s="2"/>
      <c r="L65" s="2"/>
    </row>
    <row r="66" ht="15.75" customHeight="1">
      <c r="B66" s="2"/>
      <c r="C66" s="3"/>
      <c r="D66" s="4"/>
      <c r="E66" s="5"/>
      <c r="F66" s="92"/>
      <c r="G66" s="2"/>
      <c r="H66" s="2"/>
      <c r="I66" s="6"/>
      <c r="J66" s="6"/>
      <c r="K66" s="2"/>
      <c r="L66" s="2"/>
    </row>
    <row r="67" ht="15.75" customHeight="1">
      <c r="B67" s="2"/>
      <c r="C67" s="3"/>
      <c r="D67" s="4"/>
      <c r="E67" s="5"/>
      <c r="F67" s="92"/>
      <c r="G67" s="2"/>
      <c r="H67" s="2"/>
      <c r="I67" s="6"/>
      <c r="J67" s="6"/>
      <c r="K67" s="2"/>
      <c r="L67" s="2"/>
    </row>
    <row r="68" ht="15.75" customHeight="1">
      <c r="B68" s="2"/>
      <c r="C68" s="3"/>
      <c r="D68" s="4"/>
      <c r="E68" s="5"/>
      <c r="F68" s="92"/>
      <c r="G68" s="2"/>
      <c r="H68" s="2"/>
      <c r="I68" s="6"/>
      <c r="J68" s="6"/>
      <c r="K68" s="2"/>
      <c r="L68" s="2"/>
    </row>
    <row r="69" ht="15.75" customHeight="1">
      <c r="B69" s="2"/>
      <c r="C69" s="3"/>
      <c r="D69" s="4"/>
      <c r="E69" s="5"/>
      <c r="F69" s="92"/>
      <c r="G69" s="2"/>
      <c r="H69" s="2"/>
      <c r="I69" s="6"/>
      <c r="J69" s="6"/>
      <c r="K69" s="2"/>
      <c r="L69" s="2"/>
    </row>
    <row r="70" ht="15.75" customHeight="1">
      <c r="B70" s="2"/>
      <c r="C70" s="3"/>
      <c r="D70" s="4"/>
      <c r="E70" s="5"/>
      <c r="F70" s="92"/>
      <c r="G70" s="2"/>
      <c r="H70" s="2"/>
      <c r="I70" s="6"/>
      <c r="J70" s="6"/>
      <c r="K70" s="2"/>
      <c r="L70" s="2"/>
    </row>
    <row r="71" ht="15.75" customHeight="1">
      <c r="B71" s="2"/>
      <c r="C71" s="3"/>
      <c r="D71" s="4"/>
      <c r="E71" s="5"/>
      <c r="F71" s="92"/>
      <c r="G71" s="2"/>
      <c r="H71" s="2"/>
      <c r="I71" s="6"/>
      <c r="J71" s="6"/>
      <c r="K71" s="2"/>
      <c r="L71" s="2"/>
    </row>
    <row r="72" ht="15.75" customHeight="1">
      <c r="B72" s="2"/>
      <c r="C72" s="3"/>
      <c r="D72" s="4"/>
      <c r="E72" s="5"/>
      <c r="F72" s="92"/>
      <c r="G72" s="2"/>
      <c r="H72" s="2"/>
      <c r="I72" s="6"/>
      <c r="J72" s="6"/>
      <c r="K72" s="2"/>
      <c r="L72" s="2"/>
    </row>
    <row r="73" ht="15.75" customHeight="1">
      <c r="B73" s="2"/>
      <c r="C73" s="3"/>
      <c r="D73" s="4"/>
      <c r="E73" s="5"/>
      <c r="F73" s="92"/>
      <c r="G73" s="2"/>
      <c r="H73" s="2"/>
      <c r="I73" s="6"/>
      <c r="J73" s="6"/>
      <c r="K73" s="2"/>
      <c r="L73" s="2"/>
    </row>
    <row r="74" ht="15.75" customHeight="1">
      <c r="B74" s="2"/>
      <c r="C74" s="3"/>
      <c r="D74" s="4"/>
      <c r="E74" s="5"/>
      <c r="F74" s="92"/>
      <c r="G74" s="2"/>
      <c r="H74" s="2"/>
      <c r="I74" s="6"/>
      <c r="J74" s="6"/>
      <c r="K74" s="2"/>
      <c r="L74" s="2"/>
    </row>
    <row r="75" ht="15.75" customHeight="1">
      <c r="B75" s="2"/>
      <c r="C75" s="3"/>
      <c r="D75" s="4"/>
      <c r="E75" s="5"/>
      <c r="F75" s="92"/>
      <c r="G75" s="2"/>
      <c r="H75" s="2"/>
      <c r="I75" s="6"/>
      <c r="J75" s="6"/>
      <c r="K75" s="2"/>
      <c r="L75" s="2"/>
    </row>
    <row r="76" ht="15.75" customHeight="1">
      <c r="B76" s="2"/>
      <c r="C76" s="3"/>
      <c r="D76" s="4"/>
      <c r="E76" s="5"/>
      <c r="F76" s="92"/>
      <c r="G76" s="2"/>
      <c r="H76" s="2"/>
      <c r="I76" s="6"/>
      <c r="J76" s="6"/>
      <c r="K76" s="2"/>
      <c r="L76" s="2"/>
    </row>
    <row r="77" ht="15.75" customHeight="1">
      <c r="B77" s="2"/>
      <c r="C77" s="3"/>
      <c r="D77" s="4"/>
      <c r="E77" s="5"/>
      <c r="F77" s="92"/>
      <c r="G77" s="2"/>
      <c r="H77" s="2"/>
      <c r="I77" s="6"/>
      <c r="J77" s="6"/>
      <c r="K77" s="2"/>
      <c r="L77" s="2"/>
    </row>
    <row r="78" ht="15.75" customHeight="1">
      <c r="B78" s="2"/>
      <c r="C78" s="3"/>
      <c r="D78" s="4"/>
      <c r="E78" s="5"/>
      <c r="F78" s="92"/>
      <c r="G78" s="2"/>
      <c r="H78" s="2"/>
      <c r="I78" s="6"/>
      <c r="J78" s="6"/>
      <c r="K78" s="2"/>
      <c r="L78" s="2"/>
    </row>
    <row r="79" ht="15.75" customHeight="1">
      <c r="B79" s="2"/>
      <c r="C79" s="3"/>
      <c r="D79" s="4"/>
      <c r="E79" s="5"/>
      <c r="F79" s="92"/>
      <c r="G79" s="2"/>
      <c r="H79" s="2"/>
      <c r="I79" s="6"/>
      <c r="J79" s="6"/>
      <c r="K79" s="2"/>
      <c r="L79" s="2"/>
    </row>
    <row r="80" ht="15.75" customHeight="1">
      <c r="B80" s="2"/>
      <c r="C80" s="3"/>
      <c r="D80" s="4"/>
      <c r="E80" s="5"/>
      <c r="F80" s="92"/>
      <c r="G80" s="2"/>
      <c r="H80" s="2"/>
      <c r="I80" s="6"/>
      <c r="J80" s="6"/>
      <c r="K80" s="2"/>
      <c r="L80" s="2"/>
    </row>
    <row r="81" ht="15.75" customHeight="1">
      <c r="B81" s="2"/>
      <c r="C81" s="3"/>
      <c r="D81" s="4"/>
      <c r="E81" s="5"/>
      <c r="F81" s="92"/>
      <c r="G81" s="2"/>
      <c r="H81" s="2"/>
      <c r="I81" s="6"/>
      <c r="J81" s="6"/>
      <c r="K81" s="2"/>
      <c r="L81" s="2"/>
    </row>
    <row r="82" ht="15.75" customHeight="1">
      <c r="B82" s="2"/>
      <c r="C82" s="3"/>
      <c r="D82" s="4"/>
      <c r="E82" s="5"/>
      <c r="F82" s="92"/>
      <c r="G82" s="2"/>
      <c r="H82" s="2"/>
      <c r="I82" s="6"/>
      <c r="J82" s="6"/>
      <c r="K82" s="2"/>
      <c r="L82" s="2"/>
    </row>
    <row r="83" ht="15.75" customHeight="1">
      <c r="B83" s="2"/>
      <c r="C83" s="3"/>
      <c r="D83" s="4"/>
      <c r="E83" s="5"/>
      <c r="F83" s="92"/>
      <c r="G83" s="2"/>
      <c r="H83" s="2"/>
      <c r="I83" s="6"/>
      <c r="J83" s="6"/>
      <c r="K83" s="2"/>
      <c r="L83" s="2"/>
    </row>
    <row r="84" ht="15.75" customHeight="1">
      <c r="B84" s="2"/>
      <c r="C84" s="3"/>
      <c r="D84" s="4"/>
      <c r="E84" s="5"/>
      <c r="F84" s="92"/>
      <c r="G84" s="2"/>
      <c r="H84" s="2"/>
      <c r="I84" s="6"/>
      <c r="J84" s="6"/>
      <c r="K84" s="2"/>
      <c r="L84" s="2"/>
    </row>
    <row r="85" ht="15.75" customHeight="1">
      <c r="B85" s="2"/>
      <c r="C85" s="3"/>
      <c r="D85" s="4"/>
      <c r="E85" s="5"/>
      <c r="F85" s="92"/>
      <c r="G85" s="2"/>
      <c r="H85" s="2"/>
      <c r="I85" s="6"/>
      <c r="J85" s="6"/>
      <c r="K85" s="2"/>
      <c r="L85" s="2"/>
    </row>
    <row r="86" ht="15.75" customHeight="1">
      <c r="B86" s="2"/>
      <c r="C86" s="3"/>
      <c r="D86" s="4"/>
      <c r="E86" s="5"/>
      <c r="F86" s="92"/>
      <c r="G86" s="2"/>
      <c r="H86" s="2"/>
      <c r="I86" s="6"/>
      <c r="J86" s="6"/>
      <c r="K86" s="2"/>
      <c r="L86" s="2"/>
    </row>
    <row r="87" ht="15.75" customHeight="1">
      <c r="B87" s="2"/>
      <c r="C87" s="3"/>
      <c r="D87" s="4"/>
      <c r="E87" s="5"/>
      <c r="F87" s="92"/>
      <c r="G87" s="2"/>
      <c r="H87" s="2"/>
      <c r="I87" s="6"/>
      <c r="J87" s="6"/>
      <c r="K87" s="2"/>
      <c r="L87" s="2"/>
    </row>
    <row r="88" ht="15.75" customHeight="1">
      <c r="B88" s="2"/>
      <c r="C88" s="3"/>
      <c r="D88" s="4"/>
      <c r="E88" s="5"/>
      <c r="F88" s="92"/>
      <c r="G88" s="2"/>
      <c r="H88" s="2"/>
      <c r="I88" s="6"/>
      <c r="J88" s="6"/>
      <c r="K88" s="2"/>
      <c r="L88" s="2"/>
    </row>
    <row r="89" ht="15.75" customHeight="1">
      <c r="B89" s="2"/>
      <c r="C89" s="3"/>
      <c r="D89" s="4"/>
      <c r="E89" s="5"/>
      <c r="F89" s="92"/>
      <c r="G89" s="2"/>
      <c r="H89" s="2"/>
      <c r="I89" s="6"/>
      <c r="J89" s="6"/>
      <c r="K89" s="2"/>
      <c r="L89" s="2"/>
    </row>
    <row r="90" ht="15.75" customHeight="1">
      <c r="B90" s="2"/>
      <c r="C90" s="3"/>
      <c r="D90" s="4"/>
      <c r="E90" s="5"/>
      <c r="F90" s="92"/>
      <c r="G90" s="2"/>
      <c r="H90" s="2"/>
      <c r="I90" s="6"/>
      <c r="J90" s="6"/>
      <c r="K90" s="2"/>
      <c r="L90" s="2"/>
    </row>
    <row r="91" ht="15.75" customHeight="1">
      <c r="B91" s="2"/>
      <c r="C91" s="3"/>
      <c r="D91" s="4"/>
      <c r="E91" s="5"/>
      <c r="F91" s="92"/>
      <c r="G91" s="2"/>
      <c r="H91" s="2"/>
      <c r="I91" s="6"/>
      <c r="J91" s="6"/>
      <c r="K91" s="2"/>
      <c r="L91" s="2"/>
    </row>
    <row r="92" ht="15.75" customHeight="1">
      <c r="B92" s="2"/>
      <c r="C92" s="3"/>
      <c r="D92" s="4"/>
      <c r="E92" s="5"/>
      <c r="F92" s="92"/>
      <c r="G92" s="2"/>
      <c r="H92" s="2"/>
      <c r="I92" s="6"/>
      <c r="J92" s="6"/>
      <c r="K92" s="2"/>
      <c r="L92" s="2"/>
    </row>
    <row r="93" ht="15.75" customHeight="1">
      <c r="B93" s="2"/>
      <c r="C93" s="3"/>
      <c r="D93" s="4"/>
      <c r="E93" s="5"/>
      <c r="F93" s="92"/>
      <c r="G93" s="2"/>
      <c r="H93" s="2"/>
      <c r="I93" s="6"/>
      <c r="J93" s="6"/>
      <c r="K93" s="2"/>
      <c r="L93" s="2"/>
    </row>
    <row r="94" ht="15.75" customHeight="1">
      <c r="B94" s="2"/>
      <c r="C94" s="3"/>
      <c r="D94" s="4"/>
      <c r="E94" s="5"/>
      <c r="F94" s="92"/>
      <c r="G94" s="2"/>
      <c r="H94" s="2"/>
      <c r="I94" s="6"/>
      <c r="J94" s="6"/>
      <c r="K94" s="2"/>
      <c r="L94" s="2"/>
    </row>
    <row r="95" ht="15.75" customHeight="1">
      <c r="B95" s="2"/>
      <c r="C95" s="3"/>
      <c r="D95" s="4"/>
      <c r="E95" s="5"/>
      <c r="F95" s="92"/>
      <c r="G95" s="2"/>
      <c r="H95" s="2"/>
      <c r="I95" s="6"/>
      <c r="J95" s="6"/>
      <c r="K95" s="2"/>
      <c r="L95" s="2"/>
    </row>
    <row r="96" ht="15.75" customHeight="1">
      <c r="B96" s="2"/>
      <c r="C96" s="3"/>
      <c r="D96" s="4"/>
      <c r="E96" s="5"/>
      <c r="F96" s="92"/>
      <c r="G96" s="2"/>
      <c r="H96" s="2"/>
      <c r="I96" s="6"/>
      <c r="J96" s="6"/>
      <c r="K96" s="2"/>
      <c r="L96" s="2"/>
    </row>
    <row r="97" ht="15.75" customHeight="1">
      <c r="B97" s="2"/>
      <c r="C97" s="3"/>
      <c r="D97" s="4"/>
      <c r="E97" s="5"/>
      <c r="F97" s="92"/>
      <c r="G97" s="2"/>
      <c r="H97" s="2"/>
      <c r="I97" s="6"/>
      <c r="J97" s="6"/>
      <c r="K97" s="2"/>
      <c r="L97" s="2"/>
    </row>
    <row r="98" ht="15.75" customHeight="1">
      <c r="B98" s="2"/>
      <c r="C98" s="3"/>
      <c r="D98" s="4"/>
      <c r="E98" s="5"/>
      <c r="F98" s="92"/>
      <c r="G98" s="2"/>
      <c r="H98" s="2"/>
      <c r="I98" s="6"/>
      <c r="J98" s="6"/>
      <c r="K98" s="2"/>
      <c r="L98" s="2"/>
    </row>
    <row r="99" ht="15.75" customHeight="1">
      <c r="B99" s="2"/>
      <c r="C99" s="3"/>
      <c r="D99" s="4"/>
      <c r="E99" s="5"/>
      <c r="F99" s="92"/>
      <c r="G99" s="2"/>
      <c r="H99" s="2"/>
      <c r="I99" s="6"/>
      <c r="J99" s="6"/>
      <c r="K99" s="2"/>
      <c r="L99" s="2"/>
    </row>
    <row r="100" ht="15.75" customHeight="1">
      <c r="B100" s="2"/>
      <c r="C100" s="3"/>
      <c r="D100" s="4"/>
      <c r="E100" s="5"/>
      <c r="F100" s="92"/>
      <c r="G100" s="2"/>
      <c r="H100" s="2"/>
      <c r="I100" s="6"/>
      <c r="J100" s="6"/>
      <c r="K100" s="2"/>
      <c r="L100" s="2"/>
    </row>
    <row r="101" ht="15.75" customHeight="1">
      <c r="B101" s="2"/>
      <c r="C101" s="3"/>
      <c r="D101" s="4"/>
      <c r="E101" s="5"/>
      <c r="F101" s="92"/>
      <c r="G101" s="2"/>
      <c r="H101" s="2"/>
      <c r="I101" s="6"/>
      <c r="J101" s="6"/>
      <c r="K101" s="2"/>
      <c r="L101" s="2"/>
    </row>
    <row r="102" ht="15.75" customHeight="1">
      <c r="B102" s="2"/>
      <c r="C102" s="3"/>
      <c r="D102" s="4"/>
      <c r="E102" s="5"/>
      <c r="F102" s="92"/>
      <c r="G102" s="2"/>
      <c r="H102" s="2"/>
      <c r="I102" s="6"/>
      <c r="J102" s="6"/>
      <c r="K102" s="2"/>
      <c r="L102" s="2"/>
    </row>
    <row r="103" ht="15.75" customHeight="1">
      <c r="B103" s="2"/>
      <c r="C103" s="3"/>
      <c r="D103" s="4"/>
      <c r="E103" s="5"/>
      <c r="F103" s="92"/>
      <c r="G103" s="2"/>
      <c r="H103" s="2"/>
      <c r="I103" s="6"/>
      <c r="J103" s="6"/>
      <c r="K103" s="2"/>
      <c r="L103" s="2"/>
    </row>
    <row r="104" ht="15.75" customHeight="1">
      <c r="B104" s="2"/>
      <c r="C104" s="3"/>
      <c r="D104" s="4"/>
      <c r="E104" s="5"/>
      <c r="F104" s="92"/>
      <c r="G104" s="2"/>
      <c r="H104" s="2"/>
      <c r="I104" s="6"/>
      <c r="J104" s="6"/>
      <c r="K104" s="2"/>
      <c r="L104" s="2"/>
    </row>
    <row r="105" ht="15.75" customHeight="1">
      <c r="B105" s="2"/>
      <c r="C105" s="3"/>
      <c r="D105" s="4"/>
      <c r="E105" s="5"/>
      <c r="F105" s="92"/>
      <c r="G105" s="2"/>
      <c r="H105" s="2"/>
      <c r="I105" s="6"/>
      <c r="J105" s="6"/>
      <c r="K105" s="2"/>
      <c r="L105" s="2"/>
    </row>
    <row r="106" ht="15.75" customHeight="1">
      <c r="B106" s="2"/>
      <c r="C106" s="3"/>
      <c r="D106" s="4"/>
      <c r="E106" s="5"/>
      <c r="F106" s="92"/>
      <c r="G106" s="2"/>
      <c r="H106" s="2"/>
      <c r="I106" s="6"/>
      <c r="J106" s="6"/>
      <c r="K106" s="2"/>
      <c r="L106" s="2"/>
    </row>
    <row r="107" ht="15.75" customHeight="1">
      <c r="B107" s="2"/>
      <c r="C107" s="3"/>
      <c r="D107" s="4"/>
      <c r="E107" s="5"/>
      <c r="F107" s="92"/>
      <c r="G107" s="2"/>
      <c r="H107" s="2"/>
      <c r="I107" s="6"/>
      <c r="J107" s="6"/>
      <c r="K107" s="2"/>
      <c r="L107" s="2"/>
    </row>
    <row r="108" ht="15.75" customHeight="1">
      <c r="B108" s="2"/>
      <c r="C108" s="3"/>
      <c r="D108" s="4"/>
      <c r="E108" s="5"/>
      <c r="F108" s="92"/>
      <c r="G108" s="2"/>
      <c r="H108" s="2"/>
      <c r="I108" s="6"/>
      <c r="J108" s="6"/>
      <c r="K108" s="2"/>
      <c r="L108" s="2"/>
    </row>
    <row r="109" ht="15.75" customHeight="1">
      <c r="B109" s="2"/>
      <c r="C109" s="3"/>
      <c r="D109" s="4"/>
      <c r="E109" s="5"/>
      <c r="F109" s="92"/>
      <c r="G109" s="2"/>
      <c r="H109" s="2"/>
      <c r="I109" s="6"/>
      <c r="J109" s="6"/>
      <c r="K109" s="2"/>
      <c r="L109" s="2"/>
    </row>
    <row r="110" ht="15.75" customHeight="1">
      <c r="B110" s="2"/>
      <c r="C110" s="3"/>
      <c r="D110" s="4"/>
      <c r="E110" s="5"/>
      <c r="F110" s="92"/>
      <c r="G110" s="2"/>
      <c r="H110" s="2"/>
      <c r="I110" s="6"/>
      <c r="J110" s="6"/>
      <c r="K110" s="2"/>
      <c r="L110" s="2"/>
    </row>
    <row r="111" ht="15.75" customHeight="1">
      <c r="B111" s="2"/>
      <c r="C111" s="3"/>
      <c r="D111" s="4"/>
      <c r="E111" s="5"/>
      <c r="F111" s="92"/>
      <c r="G111" s="2"/>
      <c r="H111" s="2"/>
      <c r="I111" s="6"/>
      <c r="J111" s="6"/>
      <c r="K111" s="2"/>
      <c r="L111" s="2"/>
    </row>
    <row r="112" ht="15.75" customHeight="1">
      <c r="B112" s="2"/>
      <c r="C112" s="3"/>
      <c r="D112" s="4"/>
      <c r="E112" s="5"/>
      <c r="F112" s="92"/>
      <c r="G112" s="2"/>
      <c r="H112" s="2"/>
      <c r="I112" s="6"/>
      <c r="J112" s="6"/>
      <c r="K112" s="2"/>
      <c r="L112" s="2"/>
    </row>
    <row r="113" ht="15.75" customHeight="1">
      <c r="B113" s="2"/>
      <c r="C113" s="3"/>
      <c r="D113" s="4"/>
      <c r="E113" s="5"/>
      <c r="F113" s="92"/>
      <c r="G113" s="2"/>
      <c r="H113" s="2"/>
      <c r="I113" s="6"/>
      <c r="J113" s="6"/>
      <c r="K113" s="2"/>
      <c r="L113" s="2"/>
    </row>
    <row r="114" ht="15.75" customHeight="1">
      <c r="B114" s="2"/>
      <c r="C114" s="3"/>
      <c r="D114" s="4"/>
      <c r="E114" s="5"/>
      <c r="F114" s="92"/>
      <c r="G114" s="2"/>
      <c r="H114" s="2"/>
      <c r="I114" s="6"/>
      <c r="J114" s="6"/>
      <c r="K114" s="2"/>
      <c r="L114" s="2"/>
    </row>
    <row r="115" ht="15.75" customHeight="1">
      <c r="B115" s="2"/>
      <c r="C115" s="3"/>
      <c r="D115" s="4"/>
      <c r="E115" s="5"/>
      <c r="F115" s="92"/>
      <c r="G115" s="2"/>
      <c r="H115" s="2"/>
      <c r="I115" s="6"/>
      <c r="J115" s="6"/>
      <c r="K115" s="2"/>
      <c r="L115" s="2"/>
    </row>
    <row r="116" ht="15.75" customHeight="1">
      <c r="B116" s="2"/>
      <c r="C116" s="3"/>
      <c r="D116" s="4"/>
      <c r="E116" s="5"/>
      <c r="F116" s="92"/>
      <c r="G116" s="2"/>
      <c r="H116" s="2"/>
      <c r="I116" s="6"/>
      <c r="J116" s="6"/>
      <c r="K116" s="2"/>
      <c r="L116" s="2"/>
    </row>
    <row r="117" ht="15.75" customHeight="1">
      <c r="B117" s="2"/>
      <c r="C117" s="3"/>
      <c r="D117" s="4"/>
      <c r="E117" s="5"/>
      <c r="F117" s="92"/>
      <c r="G117" s="2"/>
      <c r="H117" s="2"/>
      <c r="I117" s="6"/>
      <c r="J117" s="6"/>
      <c r="K117" s="2"/>
      <c r="L117" s="2"/>
    </row>
    <row r="118" ht="15.75" customHeight="1">
      <c r="B118" s="2"/>
      <c r="C118" s="3"/>
      <c r="D118" s="4"/>
      <c r="E118" s="5"/>
      <c r="F118" s="92"/>
      <c r="G118" s="2"/>
      <c r="H118" s="2"/>
      <c r="I118" s="6"/>
      <c r="J118" s="6"/>
      <c r="K118" s="2"/>
      <c r="L118" s="2"/>
    </row>
    <row r="119" ht="15.75" customHeight="1">
      <c r="B119" s="2"/>
      <c r="C119" s="3"/>
      <c r="D119" s="4"/>
      <c r="E119" s="5"/>
      <c r="F119" s="92"/>
      <c r="G119" s="2"/>
      <c r="H119" s="2"/>
      <c r="I119" s="6"/>
      <c r="J119" s="6"/>
      <c r="K119" s="2"/>
      <c r="L119" s="2"/>
    </row>
    <row r="120" ht="15.75" customHeight="1">
      <c r="B120" s="2"/>
      <c r="C120" s="3"/>
      <c r="D120" s="4"/>
      <c r="E120" s="5"/>
      <c r="F120" s="92"/>
      <c r="G120" s="2"/>
      <c r="H120" s="2"/>
      <c r="I120" s="6"/>
      <c r="J120" s="6"/>
      <c r="K120" s="2"/>
      <c r="L120" s="2"/>
    </row>
    <row r="121" ht="15.75" customHeight="1">
      <c r="B121" s="2"/>
      <c r="C121" s="3"/>
      <c r="D121" s="4"/>
      <c r="E121" s="5"/>
      <c r="F121" s="92"/>
      <c r="G121" s="2"/>
      <c r="H121" s="2"/>
      <c r="I121" s="6"/>
      <c r="J121" s="6"/>
      <c r="K121" s="2"/>
      <c r="L121" s="2"/>
    </row>
    <row r="122" ht="15.75" customHeight="1">
      <c r="B122" s="2"/>
      <c r="C122" s="3"/>
      <c r="D122" s="4"/>
      <c r="E122" s="5"/>
      <c r="F122" s="92"/>
      <c r="G122" s="2"/>
      <c r="H122" s="2"/>
      <c r="I122" s="6"/>
      <c r="J122" s="6"/>
      <c r="K122" s="2"/>
      <c r="L122" s="2"/>
    </row>
    <row r="123" ht="15.75" customHeight="1">
      <c r="B123" s="2"/>
      <c r="C123" s="3"/>
      <c r="D123" s="4"/>
      <c r="E123" s="5"/>
      <c r="F123" s="92"/>
      <c r="G123" s="2"/>
      <c r="H123" s="2"/>
      <c r="I123" s="6"/>
      <c r="J123" s="6"/>
      <c r="K123" s="2"/>
      <c r="L123" s="2"/>
    </row>
    <row r="124" ht="15.75" customHeight="1">
      <c r="B124" s="2"/>
      <c r="C124" s="3"/>
      <c r="D124" s="4"/>
      <c r="E124" s="5"/>
      <c r="F124" s="92"/>
      <c r="G124" s="2"/>
      <c r="H124" s="2"/>
      <c r="I124" s="6"/>
      <c r="J124" s="6"/>
      <c r="K124" s="2"/>
      <c r="L124" s="2"/>
    </row>
    <row r="125" ht="15.75" customHeight="1">
      <c r="B125" s="2"/>
      <c r="C125" s="3"/>
      <c r="D125" s="4"/>
      <c r="E125" s="5"/>
      <c r="F125" s="92"/>
      <c r="G125" s="2"/>
      <c r="H125" s="2"/>
      <c r="I125" s="6"/>
      <c r="J125" s="6"/>
      <c r="K125" s="2"/>
      <c r="L125" s="2"/>
    </row>
    <row r="126" ht="15.75" customHeight="1">
      <c r="B126" s="2"/>
      <c r="C126" s="3"/>
      <c r="D126" s="4"/>
      <c r="E126" s="5"/>
      <c r="F126" s="92"/>
      <c r="G126" s="2"/>
      <c r="H126" s="2"/>
      <c r="I126" s="6"/>
      <c r="J126" s="6"/>
      <c r="K126" s="2"/>
      <c r="L126" s="2"/>
    </row>
    <row r="127" ht="15.75" customHeight="1">
      <c r="B127" s="2"/>
      <c r="C127" s="3"/>
      <c r="D127" s="4"/>
      <c r="E127" s="5"/>
      <c r="F127" s="92"/>
      <c r="G127" s="2"/>
      <c r="H127" s="2"/>
      <c r="I127" s="6"/>
      <c r="J127" s="6"/>
      <c r="K127" s="2"/>
      <c r="L127" s="2"/>
    </row>
    <row r="128" ht="15.75" customHeight="1">
      <c r="B128" s="2"/>
      <c r="C128" s="3"/>
      <c r="D128" s="4"/>
      <c r="E128" s="5"/>
      <c r="F128" s="92"/>
      <c r="G128" s="2"/>
      <c r="H128" s="2"/>
      <c r="I128" s="6"/>
      <c r="J128" s="6"/>
      <c r="K128" s="2"/>
      <c r="L128" s="2"/>
    </row>
    <row r="129" ht="15.75" customHeight="1">
      <c r="B129" s="2"/>
      <c r="C129" s="3"/>
      <c r="D129" s="4"/>
      <c r="E129" s="5"/>
      <c r="F129" s="92"/>
      <c r="G129" s="2"/>
      <c r="H129" s="2"/>
      <c r="I129" s="6"/>
      <c r="J129" s="6"/>
      <c r="K129" s="2"/>
      <c r="L129" s="2"/>
    </row>
    <row r="130" ht="15.75" customHeight="1">
      <c r="B130" s="2"/>
      <c r="C130" s="3"/>
      <c r="D130" s="4"/>
      <c r="E130" s="5"/>
      <c r="F130" s="92"/>
      <c r="G130" s="2"/>
      <c r="H130" s="2"/>
      <c r="I130" s="6"/>
      <c r="J130" s="6"/>
      <c r="K130" s="2"/>
      <c r="L130" s="2"/>
    </row>
    <row r="131" ht="15.75" customHeight="1">
      <c r="B131" s="2"/>
      <c r="C131" s="3"/>
      <c r="D131" s="4"/>
      <c r="E131" s="5"/>
      <c r="F131" s="92"/>
      <c r="G131" s="2"/>
      <c r="H131" s="2"/>
      <c r="I131" s="6"/>
      <c r="J131" s="6"/>
      <c r="K131" s="2"/>
      <c r="L131" s="2"/>
    </row>
    <row r="132" ht="15.75" customHeight="1">
      <c r="B132" s="2"/>
      <c r="C132" s="3"/>
      <c r="D132" s="4"/>
      <c r="E132" s="5"/>
      <c r="F132" s="92"/>
      <c r="G132" s="2"/>
      <c r="H132" s="2"/>
      <c r="I132" s="6"/>
      <c r="J132" s="6"/>
      <c r="K132" s="2"/>
      <c r="L132" s="2"/>
    </row>
    <row r="133" ht="15.75" customHeight="1">
      <c r="B133" s="2"/>
      <c r="C133" s="3"/>
      <c r="D133" s="4"/>
      <c r="E133" s="5"/>
      <c r="F133" s="92"/>
      <c r="G133" s="2"/>
      <c r="H133" s="2"/>
      <c r="I133" s="6"/>
      <c r="J133" s="6"/>
      <c r="K133" s="2"/>
      <c r="L133" s="2"/>
    </row>
    <row r="134" ht="15.75" customHeight="1">
      <c r="B134" s="2"/>
      <c r="C134" s="3"/>
      <c r="D134" s="4"/>
      <c r="E134" s="5"/>
      <c r="F134" s="92"/>
      <c r="G134" s="2"/>
      <c r="H134" s="2"/>
      <c r="I134" s="6"/>
      <c r="J134" s="6"/>
      <c r="K134" s="2"/>
      <c r="L134" s="2"/>
    </row>
    <row r="135" ht="15.75" customHeight="1">
      <c r="B135" s="2"/>
      <c r="C135" s="3"/>
      <c r="D135" s="4"/>
      <c r="E135" s="5"/>
      <c r="F135" s="92"/>
      <c r="G135" s="2"/>
      <c r="H135" s="2"/>
      <c r="I135" s="6"/>
      <c r="J135" s="6"/>
      <c r="K135" s="2"/>
      <c r="L135" s="2"/>
    </row>
    <row r="136" ht="15.75" customHeight="1">
      <c r="B136" s="2"/>
      <c r="C136" s="3"/>
      <c r="D136" s="4"/>
      <c r="E136" s="5"/>
      <c r="F136" s="92"/>
      <c r="G136" s="2"/>
      <c r="H136" s="2"/>
      <c r="I136" s="6"/>
      <c r="J136" s="6"/>
      <c r="K136" s="2"/>
      <c r="L136" s="2"/>
    </row>
    <row r="137" ht="15.75" customHeight="1">
      <c r="B137" s="2"/>
      <c r="C137" s="3"/>
      <c r="D137" s="4"/>
      <c r="E137" s="5"/>
      <c r="F137" s="92"/>
      <c r="G137" s="2"/>
      <c r="H137" s="2"/>
      <c r="I137" s="6"/>
      <c r="J137" s="6"/>
      <c r="K137" s="2"/>
      <c r="L137" s="2"/>
    </row>
    <row r="138" ht="15.75" customHeight="1">
      <c r="B138" s="2"/>
      <c r="C138" s="3"/>
      <c r="D138" s="4"/>
      <c r="E138" s="5"/>
      <c r="F138" s="92"/>
      <c r="G138" s="2"/>
      <c r="H138" s="2"/>
      <c r="I138" s="6"/>
      <c r="J138" s="6"/>
      <c r="K138" s="2"/>
      <c r="L138" s="2"/>
    </row>
    <row r="139" ht="15.75" customHeight="1">
      <c r="B139" s="2"/>
      <c r="C139" s="3"/>
      <c r="D139" s="4"/>
      <c r="E139" s="5"/>
      <c r="F139" s="92"/>
      <c r="G139" s="2"/>
      <c r="H139" s="2"/>
      <c r="I139" s="6"/>
      <c r="J139" s="6"/>
      <c r="K139" s="2"/>
      <c r="L139" s="2"/>
    </row>
    <row r="140" ht="15.75" customHeight="1">
      <c r="B140" s="2"/>
      <c r="C140" s="3"/>
      <c r="D140" s="4"/>
      <c r="E140" s="5"/>
      <c r="F140" s="92"/>
      <c r="G140" s="2"/>
      <c r="H140" s="2"/>
      <c r="I140" s="6"/>
      <c r="J140" s="6"/>
      <c r="K140" s="2"/>
      <c r="L140" s="2"/>
    </row>
    <row r="141" ht="15.75" customHeight="1">
      <c r="B141" s="2"/>
      <c r="C141" s="3"/>
      <c r="D141" s="4"/>
      <c r="E141" s="5"/>
      <c r="F141" s="92"/>
      <c r="G141" s="2"/>
      <c r="H141" s="2"/>
      <c r="I141" s="6"/>
      <c r="J141" s="6"/>
      <c r="K141" s="2"/>
      <c r="L141" s="2"/>
    </row>
    <row r="142" ht="15.75" customHeight="1">
      <c r="B142" s="2"/>
      <c r="C142" s="3"/>
      <c r="D142" s="4"/>
      <c r="E142" s="5"/>
      <c r="F142" s="92"/>
      <c r="G142" s="2"/>
      <c r="H142" s="2"/>
      <c r="I142" s="6"/>
      <c r="J142" s="6"/>
      <c r="K142" s="2"/>
      <c r="L142" s="2"/>
    </row>
    <row r="143" ht="15.75" customHeight="1">
      <c r="B143" s="2"/>
      <c r="C143" s="3"/>
      <c r="D143" s="4"/>
      <c r="E143" s="5"/>
      <c r="F143" s="92"/>
      <c r="G143" s="2"/>
      <c r="H143" s="2"/>
      <c r="I143" s="6"/>
      <c r="J143" s="6"/>
      <c r="K143" s="2"/>
      <c r="L143" s="2"/>
    </row>
    <row r="144" ht="15.75" customHeight="1">
      <c r="B144" s="2"/>
      <c r="C144" s="3"/>
      <c r="D144" s="4"/>
      <c r="E144" s="5"/>
      <c r="F144" s="92"/>
      <c r="G144" s="2"/>
      <c r="H144" s="2"/>
      <c r="I144" s="6"/>
      <c r="J144" s="6"/>
      <c r="K144" s="2"/>
      <c r="L144" s="2"/>
    </row>
    <row r="145" ht="15.75" customHeight="1">
      <c r="B145" s="2"/>
      <c r="C145" s="3"/>
      <c r="D145" s="4"/>
      <c r="E145" s="5"/>
      <c r="F145" s="92"/>
      <c r="G145" s="2"/>
      <c r="H145" s="2"/>
      <c r="I145" s="6"/>
      <c r="J145" s="6"/>
      <c r="K145" s="2"/>
      <c r="L145" s="2"/>
    </row>
    <row r="146" ht="15.75" customHeight="1">
      <c r="B146" s="2"/>
      <c r="C146" s="3"/>
      <c r="D146" s="4"/>
      <c r="E146" s="5"/>
      <c r="F146" s="92"/>
      <c r="G146" s="2"/>
      <c r="H146" s="2"/>
      <c r="I146" s="6"/>
      <c r="J146" s="6"/>
      <c r="K146" s="2"/>
      <c r="L146" s="2"/>
    </row>
    <row r="147" ht="15.75" customHeight="1">
      <c r="B147" s="2"/>
      <c r="C147" s="3"/>
      <c r="D147" s="4"/>
      <c r="E147" s="5"/>
      <c r="F147" s="92"/>
      <c r="G147" s="2"/>
      <c r="H147" s="2"/>
      <c r="I147" s="6"/>
      <c r="J147" s="6"/>
      <c r="K147" s="2"/>
      <c r="L147" s="2"/>
    </row>
    <row r="148" ht="15.75" customHeight="1">
      <c r="B148" s="2"/>
      <c r="C148" s="3"/>
      <c r="D148" s="4"/>
      <c r="E148" s="5"/>
      <c r="F148" s="92"/>
      <c r="G148" s="2"/>
      <c r="H148" s="2"/>
      <c r="I148" s="6"/>
      <c r="J148" s="6"/>
      <c r="K148" s="2"/>
      <c r="L148" s="2"/>
    </row>
    <row r="149" ht="15.75" customHeight="1">
      <c r="B149" s="2"/>
      <c r="C149" s="3"/>
      <c r="D149" s="4"/>
      <c r="E149" s="5"/>
      <c r="F149" s="92"/>
      <c r="G149" s="2"/>
      <c r="H149" s="2"/>
      <c r="I149" s="6"/>
      <c r="J149" s="6"/>
      <c r="K149" s="2"/>
      <c r="L149" s="2"/>
    </row>
    <row r="150" ht="15.75" customHeight="1">
      <c r="B150" s="2"/>
      <c r="C150" s="3"/>
      <c r="D150" s="4"/>
      <c r="E150" s="5"/>
      <c r="F150" s="92"/>
      <c r="G150" s="2"/>
      <c r="H150" s="2"/>
      <c r="I150" s="6"/>
      <c r="J150" s="6"/>
      <c r="K150" s="2"/>
      <c r="L150" s="2"/>
    </row>
    <row r="151" ht="15.75" customHeight="1">
      <c r="B151" s="2"/>
      <c r="C151" s="3"/>
      <c r="D151" s="4"/>
      <c r="E151" s="5"/>
      <c r="F151" s="92"/>
      <c r="G151" s="2"/>
      <c r="H151" s="2"/>
      <c r="I151" s="6"/>
      <c r="J151" s="6"/>
      <c r="K151" s="2"/>
      <c r="L151" s="2"/>
    </row>
    <row r="152" ht="15.75" customHeight="1">
      <c r="B152" s="2"/>
      <c r="C152" s="3"/>
      <c r="D152" s="4"/>
      <c r="E152" s="5"/>
      <c r="F152" s="92"/>
      <c r="G152" s="2"/>
      <c r="H152" s="2"/>
      <c r="I152" s="6"/>
      <c r="J152" s="6"/>
      <c r="K152" s="2"/>
      <c r="L152" s="2"/>
    </row>
    <row r="153" ht="15.75" customHeight="1">
      <c r="B153" s="2"/>
      <c r="C153" s="3"/>
      <c r="D153" s="4"/>
      <c r="E153" s="5"/>
      <c r="F153" s="92"/>
      <c r="G153" s="2"/>
      <c r="H153" s="2"/>
      <c r="I153" s="6"/>
      <c r="J153" s="6"/>
      <c r="K153" s="2"/>
      <c r="L153" s="2"/>
    </row>
    <row r="154" ht="15.75" customHeight="1">
      <c r="B154" s="2"/>
      <c r="C154" s="3"/>
      <c r="D154" s="4"/>
      <c r="E154" s="5"/>
      <c r="F154" s="92"/>
      <c r="G154" s="2"/>
      <c r="H154" s="2"/>
      <c r="I154" s="6"/>
      <c r="J154" s="6"/>
      <c r="K154" s="2"/>
      <c r="L154" s="2"/>
    </row>
    <row r="155" ht="15.75" customHeight="1">
      <c r="B155" s="2"/>
      <c r="C155" s="3"/>
      <c r="D155" s="4"/>
      <c r="E155" s="5"/>
      <c r="F155" s="92"/>
      <c r="G155" s="2"/>
      <c r="H155" s="2"/>
      <c r="I155" s="6"/>
      <c r="J155" s="6"/>
      <c r="K155" s="2"/>
      <c r="L155" s="2"/>
    </row>
    <row r="156" ht="15.75" customHeight="1">
      <c r="B156" s="2"/>
      <c r="C156" s="3"/>
      <c r="D156" s="4"/>
      <c r="E156" s="5"/>
      <c r="F156" s="92"/>
      <c r="G156" s="2"/>
      <c r="H156" s="2"/>
      <c r="I156" s="6"/>
      <c r="J156" s="6"/>
      <c r="K156" s="2"/>
      <c r="L156" s="2"/>
    </row>
    <row r="157" ht="15.75" customHeight="1">
      <c r="B157" s="2"/>
      <c r="C157" s="3"/>
      <c r="D157" s="4"/>
      <c r="E157" s="5"/>
      <c r="F157" s="92"/>
      <c r="G157" s="2"/>
      <c r="H157" s="2"/>
      <c r="I157" s="6"/>
      <c r="J157" s="6"/>
      <c r="K157" s="2"/>
      <c r="L157" s="2"/>
    </row>
    <row r="158" ht="15.75" customHeight="1">
      <c r="B158" s="2"/>
      <c r="C158" s="3"/>
      <c r="D158" s="4"/>
      <c r="E158" s="5"/>
      <c r="F158" s="92"/>
      <c r="G158" s="2"/>
      <c r="H158" s="2"/>
      <c r="I158" s="6"/>
      <c r="J158" s="6"/>
      <c r="K158" s="2"/>
      <c r="L158" s="2"/>
    </row>
    <row r="159" ht="15.75" customHeight="1">
      <c r="B159" s="2"/>
      <c r="C159" s="3"/>
      <c r="D159" s="4"/>
      <c r="E159" s="5"/>
      <c r="F159" s="92"/>
      <c r="G159" s="2"/>
      <c r="H159" s="2"/>
      <c r="I159" s="6"/>
      <c r="J159" s="6"/>
      <c r="K159" s="2"/>
      <c r="L159" s="2"/>
    </row>
    <row r="160" ht="15.75" customHeight="1">
      <c r="B160" s="2"/>
      <c r="C160" s="3"/>
      <c r="D160" s="4"/>
      <c r="E160" s="5"/>
      <c r="F160" s="92"/>
      <c r="G160" s="2"/>
      <c r="H160" s="2"/>
      <c r="I160" s="6"/>
      <c r="J160" s="6"/>
      <c r="K160" s="2"/>
      <c r="L160" s="2"/>
    </row>
    <row r="161" ht="15.75" customHeight="1">
      <c r="B161" s="2"/>
      <c r="C161" s="3"/>
      <c r="D161" s="4"/>
      <c r="E161" s="5"/>
      <c r="F161" s="92"/>
      <c r="G161" s="2"/>
      <c r="H161" s="2"/>
      <c r="I161" s="6"/>
      <c r="J161" s="6"/>
      <c r="K161" s="2"/>
      <c r="L161" s="2"/>
    </row>
    <row r="162" ht="15.75" customHeight="1">
      <c r="B162" s="2"/>
      <c r="C162" s="3"/>
      <c r="D162" s="4"/>
      <c r="E162" s="5"/>
      <c r="F162" s="92"/>
      <c r="G162" s="2"/>
      <c r="H162" s="2"/>
      <c r="I162" s="6"/>
      <c r="J162" s="6"/>
      <c r="K162" s="2"/>
      <c r="L162" s="2"/>
    </row>
    <row r="163" ht="15.75" customHeight="1">
      <c r="B163" s="2"/>
      <c r="C163" s="3"/>
      <c r="D163" s="4"/>
      <c r="E163" s="5"/>
      <c r="F163" s="92"/>
      <c r="G163" s="2"/>
      <c r="H163" s="2"/>
      <c r="I163" s="6"/>
      <c r="J163" s="6"/>
      <c r="K163" s="2"/>
      <c r="L163" s="2"/>
    </row>
    <row r="164" ht="15.75" customHeight="1">
      <c r="B164" s="2"/>
      <c r="C164" s="3"/>
      <c r="D164" s="4"/>
      <c r="E164" s="5"/>
      <c r="F164" s="92"/>
      <c r="G164" s="2"/>
      <c r="H164" s="2"/>
      <c r="I164" s="6"/>
      <c r="J164" s="6"/>
      <c r="K164" s="2"/>
      <c r="L164" s="2"/>
    </row>
    <row r="165" ht="15.75" customHeight="1">
      <c r="B165" s="2"/>
      <c r="C165" s="3"/>
      <c r="D165" s="4"/>
      <c r="E165" s="5"/>
      <c r="F165" s="92"/>
      <c r="G165" s="2"/>
      <c r="H165" s="2"/>
      <c r="I165" s="6"/>
      <c r="J165" s="6"/>
      <c r="K165" s="2"/>
      <c r="L165" s="2"/>
    </row>
    <row r="166" ht="15.75" customHeight="1">
      <c r="B166" s="2"/>
      <c r="C166" s="3"/>
      <c r="D166" s="4"/>
      <c r="E166" s="5"/>
      <c r="F166" s="92"/>
      <c r="G166" s="2"/>
      <c r="H166" s="2"/>
      <c r="I166" s="6"/>
      <c r="J166" s="6"/>
      <c r="K166" s="2"/>
      <c r="L166" s="2"/>
    </row>
    <row r="167" ht="15.75" customHeight="1">
      <c r="B167" s="2"/>
      <c r="C167" s="3"/>
      <c r="D167" s="4"/>
      <c r="E167" s="5"/>
      <c r="F167" s="92"/>
      <c r="G167" s="2"/>
      <c r="H167" s="2"/>
      <c r="I167" s="6"/>
      <c r="J167" s="6"/>
      <c r="K167" s="2"/>
      <c r="L167" s="2"/>
    </row>
    <row r="168" ht="15.75" customHeight="1">
      <c r="B168" s="2"/>
      <c r="C168" s="3"/>
      <c r="D168" s="4"/>
      <c r="E168" s="5"/>
      <c r="F168" s="92"/>
      <c r="G168" s="2"/>
      <c r="H168" s="2"/>
      <c r="I168" s="6"/>
      <c r="J168" s="6"/>
      <c r="K168" s="2"/>
      <c r="L168" s="2"/>
    </row>
    <row r="169" ht="15.75" customHeight="1">
      <c r="B169" s="2"/>
      <c r="C169" s="3"/>
      <c r="D169" s="4"/>
      <c r="E169" s="5"/>
      <c r="F169" s="92"/>
      <c r="G169" s="2"/>
      <c r="H169" s="2"/>
      <c r="I169" s="6"/>
      <c r="J169" s="6"/>
      <c r="K169" s="2"/>
      <c r="L169" s="2"/>
    </row>
    <row r="170" ht="15.75" customHeight="1">
      <c r="B170" s="2"/>
      <c r="C170" s="3"/>
      <c r="D170" s="4"/>
      <c r="E170" s="5"/>
      <c r="F170" s="92"/>
      <c r="G170" s="2"/>
      <c r="H170" s="2"/>
      <c r="I170" s="6"/>
      <c r="J170" s="6"/>
      <c r="K170" s="2"/>
      <c r="L170" s="2"/>
    </row>
    <row r="171" ht="15.75" customHeight="1">
      <c r="B171" s="2"/>
      <c r="C171" s="3"/>
      <c r="D171" s="4"/>
      <c r="E171" s="5"/>
      <c r="F171" s="92"/>
      <c r="G171" s="2"/>
      <c r="H171" s="2"/>
      <c r="I171" s="6"/>
      <c r="J171" s="6"/>
      <c r="K171" s="2"/>
      <c r="L171" s="2"/>
    </row>
    <row r="172" ht="15.75" customHeight="1">
      <c r="B172" s="2"/>
      <c r="C172" s="3"/>
      <c r="D172" s="4"/>
      <c r="E172" s="5"/>
      <c r="F172" s="92"/>
      <c r="G172" s="2"/>
      <c r="H172" s="2"/>
      <c r="I172" s="6"/>
      <c r="J172" s="6"/>
      <c r="K172" s="2"/>
      <c r="L172" s="2"/>
    </row>
    <row r="173" ht="15.75" customHeight="1">
      <c r="B173" s="2"/>
      <c r="C173" s="3"/>
      <c r="D173" s="4"/>
      <c r="E173" s="5"/>
      <c r="F173" s="92"/>
      <c r="G173" s="2"/>
      <c r="H173" s="2"/>
      <c r="I173" s="6"/>
      <c r="J173" s="6"/>
      <c r="K173" s="2"/>
      <c r="L173" s="2"/>
    </row>
    <row r="174" ht="15.75" customHeight="1">
      <c r="B174" s="2"/>
      <c r="C174" s="3"/>
      <c r="D174" s="4"/>
      <c r="E174" s="5"/>
      <c r="F174" s="92"/>
      <c r="G174" s="2"/>
      <c r="H174" s="2"/>
      <c r="I174" s="6"/>
      <c r="J174" s="6"/>
      <c r="K174" s="2"/>
      <c r="L174" s="2"/>
    </row>
    <row r="175" ht="15.75" customHeight="1">
      <c r="B175" s="2"/>
      <c r="C175" s="3"/>
      <c r="D175" s="4"/>
      <c r="E175" s="5"/>
      <c r="F175" s="92"/>
      <c r="G175" s="2"/>
      <c r="H175" s="2"/>
      <c r="I175" s="6"/>
      <c r="J175" s="6"/>
      <c r="K175" s="2"/>
      <c r="L175" s="2"/>
    </row>
    <row r="176" ht="15.75" customHeight="1">
      <c r="B176" s="2"/>
      <c r="C176" s="3"/>
      <c r="D176" s="4"/>
      <c r="E176" s="5"/>
      <c r="F176" s="92"/>
      <c r="G176" s="2"/>
      <c r="H176" s="2"/>
      <c r="I176" s="6"/>
      <c r="J176" s="6"/>
      <c r="K176" s="2"/>
      <c r="L176" s="2"/>
    </row>
    <row r="177" ht="15.75" customHeight="1">
      <c r="B177" s="2"/>
      <c r="C177" s="3"/>
      <c r="D177" s="4"/>
      <c r="E177" s="5"/>
      <c r="F177" s="92"/>
      <c r="G177" s="2"/>
      <c r="H177" s="2"/>
      <c r="I177" s="6"/>
      <c r="J177" s="6"/>
      <c r="K177" s="2"/>
      <c r="L177" s="2"/>
    </row>
    <row r="178" ht="15.75" customHeight="1">
      <c r="B178" s="2"/>
      <c r="C178" s="3"/>
      <c r="D178" s="4"/>
      <c r="E178" s="5"/>
      <c r="F178" s="92"/>
      <c r="G178" s="2"/>
      <c r="H178" s="2"/>
      <c r="I178" s="6"/>
      <c r="J178" s="6"/>
      <c r="K178" s="2"/>
      <c r="L178" s="2"/>
    </row>
    <row r="179" ht="15.75" customHeight="1">
      <c r="B179" s="2"/>
      <c r="C179" s="3"/>
      <c r="D179" s="4"/>
      <c r="E179" s="5"/>
      <c r="F179" s="92"/>
      <c r="G179" s="2"/>
      <c r="H179" s="2"/>
      <c r="I179" s="6"/>
      <c r="J179" s="6"/>
      <c r="K179" s="2"/>
      <c r="L179" s="2"/>
    </row>
    <row r="180" ht="15.75" customHeight="1">
      <c r="B180" s="2"/>
      <c r="C180" s="3"/>
      <c r="D180" s="4"/>
      <c r="E180" s="5"/>
      <c r="F180" s="92"/>
      <c r="G180" s="2"/>
      <c r="H180" s="2"/>
      <c r="I180" s="6"/>
      <c r="J180" s="6"/>
      <c r="K180" s="2"/>
      <c r="L180" s="2"/>
    </row>
    <row r="181" ht="15.75" customHeight="1">
      <c r="B181" s="2"/>
      <c r="C181" s="3"/>
      <c r="D181" s="4"/>
      <c r="E181" s="5"/>
      <c r="F181" s="92"/>
      <c r="G181" s="2"/>
      <c r="H181" s="2"/>
      <c r="I181" s="6"/>
      <c r="J181" s="6"/>
      <c r="K181" s="2"/>
      <c r="L181" s="2"/>
    </row>
    <row r="182" ht="15.75" customHeight="1">
      <c r="B182" s="2"/>
      <c r="C182" s="3"/>
      <c r="D182" s="4"/>
      <c r="E182" s="5"/>
      <c r="F182" s="92"/>
      <c r="G182" s="2"/>
      <c r="H182" s="2"/>
      <c r="I182" s="6"/>
      <c r="J182" s="6"/>
      <c r="K182" s="2"/>
      <c r="L182" s="2"/>
    </row>
    <row r="183" ht="15.75" customHeight="1">
      <c r="B183" s="2"/>
      <c r="C183" s="3"/>
      <c r="D183" s="4"/>
      <c r="E183" s="5"/>
      <c r="F183" s="92"/>
      <c r="G183" s="2"/>
      <c r="H183" s="2"/>
      <c r="I183" s="6"/>
      <c r="J183" s="6"/>
      <c r="K183" s="2"/>
      <c r="L183" s="2"/>
    </row>
    <row r="184" ht="15.75" customHeight="1">
      <c r="B184" s="2"/>
      <c r="C184" s="3"/>
      <c r="D184" s="4"/>
      <c r="E184" s="5"/>
      <c r="F184" s="92"/>
      <c r="G184" s="2"/>
      <c r="H184" s="2"/>
      <c r="I184" s="6"/>
      <c r="J184" s="6"/>
      <c r="K184" s="2"/>
      <c r="L184" s="2"/>
    </row>
    <row r="185" ht="15.75" customHeight="1">
      <c r="B185" s="2"/>
      <c r="C185" s="3"/>
      <c r="D185" s="4"/>
      <c r="E185" s="5"/>
      <c r="F185" s="92"/>
      <c r="G185" s="2"/>
      <c r="H185" s="2"/>
      <c r="I185" s="6"/>
      <c r="J185" s="6"/>
      <c r="K185" s="2"/>
      <c r="L185" s="2"/>
    </row>
    <row r="186" ht="15.75" customHeight="1">
      <c r="B186" s="2"/>
      <c r="C186" s="3"/>
      <c r="D186" s="4"/>
      <c r="E186" s="5"/>
      <c r="F186" s="92"/>
      <c r="G186" s="2"/>
      <c r="H186" s="2"/>
      <c r="I186" s="6"/>
      <c r="J186" s="6"/>
      <c r="K186" s="2"/>
      <c r="L186" s="2"/>
    </row>
    <row r="187" ht="15.75" customHeight="1">
      <c r="B187" s="2"/>
      <c r="C187" s="3"/>
      <c r="D187" s="4"/>
      <c r="E187" s="5"/>
      <c r="F187" s="92"/>
      <c r="G187" s="2"/>
      <c r="H187" s="2"/>
      <c r="I187" s="6"/>
      <c r="J187" s="6"/>
      <c r="K187" s="2"/>
      <c r="L187" s="2"/>
    </row>
    <row r="188" ht="15.75" customHeight="1">
      <c r="B188" s="2"/>
      <c r="C188" s="3"/>
      <c r="D188" s="4"/>
      <c r="E188" s="5"/>
      <c r="F188" s="92"/>
      <c r="G188" s="2"/>
      <c r="H188" s="2"/>
      <c r="I188" s="6"/>
      <c r="J188" s="6"/>
      <c r="K188" s="2"/>
      <c r="L188" s="2"/>
    </row>
    <row r="189" ht="15.75" customHeight="1">
      <c r="B189" s="2"/>
      <c r="C189" s="3"/>
      <c r="D189" s="4"/>
      <c r="E189" s="5"/>
      <c r="F189" s="92"/>
      <c r="G189" s="2"/>
      <c r="H189" s="2"/>
      <c r="I189" s="6"/>
      <c r="J189" s="6"/>
      <c r="K189" s="2"/>
      <c r="L189" s="2"/>
    </row>
    <row r="190" ht="15.75" customHeight="1">
      <c r="B190" s="2"/>
      <c r="C190" s="3"/>
      <c r="D190" s="4"/>
      <c r="E190" s="5"/>
      <c r="F190" s="92"/>
      <c r="G190" s="2"/>
      <c r="H190" s="2"/>
      <c r="I190" s="6"/>
      <c r="J190" s="6"/>
      <c r="K190" s="2"/>
      <c r="L190" s="2"/>
    </row>
    <row r="191" ht="15.75" customHeight="1">
      <c r="B191" s="2"/>
      <c r="C191" s="3"/>
      <c r="D191" s="4"/>
      <c r="E191" s="5"/>
      <c r="F191" s="92"/>
      <c r="G191" s="2"/>
      <c r="H191" s="2"/>
      <c r="I191" s="6"/>
      <c r="J191" s="6"/>
      <c r="K191" s="2"/>
      <c r="L191" s="2"/>
    </row>
    <row r="192" ht="15.75" customHeight="1">
      <c r="B192" s="2"/>
      <c r="C192" s="3"/>
      <c r="D192" s="4"/>
      <c r="E192" s="5"/>
      <c r="F192" s="92"/>
      <c r="G192" s="2"/>
      <c r="H192" s="2"/>
      <c r="I192" s="6"/>
      <c r="J192" s="6"/>
      <c r="K192" s="2"/>
      <c r="L192" s="2"/>
    </row>
    <row r="193" ht="15.75" customHeight="1">
      <c r="B193" s="2"/>
      <c r="C193" s="3"/>
      <c r="D193" s="4"/>
      <c r="E193" s="5"/>
      <c r="F193" s="92"/>
      <c r="G193" s="2"/>
      <c r="H193" s="2"/>
      <c r="I193" s="6"/>
      <c r="J193" s="6"/>
      <c r="K193" s="2"/>
      <c r="L193" s="2"/>
    </row>
    <row r="194" ht="15.75" customHeight="1">
      <c r="B194" s="2"/>
      <c r="C194" s="3"/>
      <c r="D194" s="4"/>
      <c r="E194" s="5"/>
      <c r="F194" s="92"/>
      <c r="G194" s="2"/>
      <c r="H194" s="2"/>
      <c r="I194" s="6"/>
      <c r="J194" s="6"/>
      <c r="K194" s="2"/>
      <c r="L194" s="2"/>
    </row>
    <row r="195" ht="15.75" customHeight="1">
      <c r="B195" s="2"/>
      <c r="C195" s="3"/>
      <c r="D195" s="4"/>
      <c r="E195" s="5"/>
      <c r="F195" s="92"/>
      <c r="G195" s="2"/>
      <c r="H195" s="2"/>
      <c r="I195" s="6"/>
      <c r="J195" s="6"/>
      <c r="K195" s="2"/>
      <c r="L195" s="2"/>
    </row>
    <row r="196" ht="15.75" customHeight="1">
      <c r="B196" s="2"/>
      <c r="C196" s="3"/>
      <c r="D196" s="4"/>
      <c r="E196" s="5"/>
      <c r="F196" s="92"/>
      <c r="G196" s="2"/>
      <c r="H196" s="2"/>
      <c r="I196" s="6"/>
      <c r="J196" s="6"/>
      <c r="K196" s="2"/>
      <c r="L196" s="2"/>
    </row>
    <row r="197" ht="15.75" customHeight="1">
      <c r="B197" s="2"/>
      <c r="C197" s="3"/>
      <c r="D197" s="4"/>
      <c r="E197" s="5"/>
      <c r="F197" s="92"/>
      <c r="G197" s="2"/>
      <c r="H197" s="2"/>
      <c r="I197" s="6"/>
      <c r="J197" s="6"/>
      <c r="K197" s="2"/>
      <c r="L197" s="2"/>
    </row>
    <row r="198" ht="15.75" customHeight="1">
      <c r="B198" s="2"/>
      <c r="C198" s="3"/>
      <c r="D198" s="4"/>
      <c r="E198" s="5"/>
      <c r="F198" s="92"/>
      <c r="G198" s="2"/>
      <c r="H198" s="2"/>
      <c r="I198" s="6"/>
      <c r="J198" s="6"/>
      <c r="K198" s="2"/>
      <c r="L198" s="2"/>
    </row>
    <row r="199" ht="15.75" customHeight="1">
      <c r="B199" s="2"/>
      <c r="C199" s="3"/>
      <c r="D199" s="4"/>
      <c r="E199" s="5"/>
      <c r="F199" s="92"/>
      <c r="G199" s="2"/>
      <c r="H199" s="2"/>
      <c r="I199" s="6"/>
      <c r="J199" s="6"/>
      <c r="K199" s="2"/>
      <c r="L199" s="2"/>
    </row>
    <row r="200" ht="15.75" customHeight="1">
      <c r="B200" s="2"/>
      <c r="C200" s="3"/>
      <c r="D200" s="4"/>
      <c r="E200" s="5"/>
      <c r="F200" s="92"/>
      <c r="G200" s="2"/>
      <c r="H200" s="2"/>
      <c r="I200" s="6"/>
      <c r="J200" s="6"/>
      <c r="K200" s="2"/>
      <c r="L200" s="2"/>
    </row>
    <row r="201" ht="15.75" customHeight="1">
      <c r="B201" s="2"/>
      <c r="C201" s="3"/>
      <c r="D201" s="4"/>
      <c r="E201" s="5"/>
      <c r="F201" s="92"/>
      <c r="G201" s="2"/>
      <c r="H201" s="2"/>
      <c r="I201" s="6"/>
      <c r="J201" s="6"/>
      <c r="K201" s="2"/>
      <c r="L201" s="2"/>
    </row>
    <row r="202" ht="15.75" customHeight="1">
      <c r="B202" s="2"/>
      <c r="C202" s="3"/>
      <c r="D202" s="4"/>
      <c r="E202" s="5"/>
      <c r="F202" s="92"/>
      <c r="G202" s="2"/>
      <c r="H202" s="2"/>
      <c r="I202" s="6"/>
      <c r="J202" s="6"/>
      <c r="K202" s="2"/>
      <c r="L202" s="2"/>
    </row>
    <row r="203" ht="15.75" customHeight="1">
      <c r="B203" s="2"/>
      <c r="C203" s="3"/>
      <c r="D203" s="4"/>
      <c r="E203" s="5"/>
      <c r="F203" s="92"/>
      <c r="G203" s="2"/>
      <c r="H203" s="2"/>
      <c r="I203" s="6"/>
      <c r="J203" s="6"/>
      <c r="K203" s="2"/>
      <c r="L203" s="2"/>
    </row>
    <row r="204" ht="15.75" customHeight="1">
      <c r="B204" s="2"/>
      <c r="C204" s="3"/>
      <c r="D204" s="4"/>
      <c r="E204" s="5"/>
      <c r="F204" s="92"/>
      <c r="G204" s="2"/>
      <c r="H204" s="2"/>
      <c r="I204" s="6"/>
      <c r="J204" s="6"/>
      <c r="K204" s="2"/>
      <c r="L204" s="2"/>
    </row>
    <row r="205" ht="15.75" customHeight="1">
      <c r="B205" s="2"/>
      <c r="C205" s="3"/>
      <c r="D205" s="4"/>
      <c r="E205" s="5"/>
      <c r="F205" s="92"/>
      <c r="G205" s="2"/>
      <c r="H205" s="2"/>
      <c r="I205" s="6"/>
      <c r="J205" s="6"/>
      <c r="K205" s="2"/>
      <c r="L205" s="2"/>
    </row>
    <row r="206" ht="15.75" customHeight="1">
      <c r="B206" s="2"/>
      <c r="C206" s="3"/>
      <c r="D206" s="4"/>
      <c r="E206" s="5"/>
      <c r="F206" s="92"/>
      <c r="G206" s="2"/>
      <c r="H206" s="2"/>
      <c r="I206" s="6"/>
      <c r="J206" s="6"/>
      <c r="K206" s="2"/>
      <c r="L206" s="2"/>
    </row>
    <row r="207" ht="15.75" customHeight="1">
      <c r="B207" s="2"/>
      <c r="C207" s="3"/>
      <c r="D207" s="4"/>
      <c r="E207" s="5"/>
      <c r="F207" s="92"/>
      <c r="G207" s="2"/>
      <c r="H207" s="2"/>
      <c r="I207" s="6"/>
      <c r="J207" s="6"/>
      <c r="K207" s="2"/>
      <c r="L207" s="2"/>
    </row>
    <row r="208" ht="15.75" customHeight="1">
      <c r="B208" s="2"/>
      <c r="C208" s="3"/>
      <c r="D208" s="4"/>
      <c r="E208" s="5"/>
      <c r="F208" s="92"/>
      <c r="G208" s="2"/>
      <c r="H208" s="2"/>
      <c r="I208" s="6"/>
      <c r="J208" s="6"/>
      <c r="K208" s="2"/>
      <c r="L208" s="2"/>
    </row>
    <row r="209" ht="15.75" customHeight="1">
      <c r="B209" s="2"/>
      <c r="C209" s="3"/>
      <c r="D209" s="4"/>
      <c r="E209" s="5"/>
      <c r="F209" s="92"/>
      <c r="G209" s="2"/>
      <c r="H209" s="2"/>
      <c r="I209" s="6"/>
      <c r="J209" s="6"/>
      <c r="K209" s="2"/>
      <c r="L209" s="2"/>
    </row>
    <row r="210" ht="15.75" customHeight="1">
      <c r="B210" s="2"/>
      <c r="C210" s="3"/>
      <c r="D210" s="4"/>
      <c r="E210" s="5"/>
      <c r="F210" s="92"/>
      <c r="G210" s="2"/>
      <c r="H210" s="2"/>
      <c r="I210" s="6"/>
      <c r="J210" s="6"/>
      <c r="K210" s="2"/>
      <c r="L210" s="2"/>
    </row>
    <row r="211" ht="15.75" customHeight="1">
      <c r="B211" s="2"/>
      <c r="C211" s="3"/>
      <c r="D211" s="4"/>
      <c r="E211" s="5"/>
      <c r="F211" s="92"/>
      <c r="G211" s="2"/>
      <c r="H211" s="2"/>
      <c r="I211" s="6"/>
      <c r="J211" s="6"/>
      <c r="K211" s="2"/>
      <c r="L211" s="2"/>
    </row>
    <row r="212" ht="15.75" customHeight="1">
      <c r="B212" s="2"/>
      <c r="C212" s="3"/>
      <c r="D212" s="4"/>
      <c r="E212" s="5"/>
      <c r="F212" s="92"/>
      <c r="G212" s="2"/>
      <c r="H212" s="2"/>
      <c r="I212" s="6"/>
      <c r="J212" s="6"/>
      <c r="K212" s="2"/>
      <c r="L212" s="2"/>
    </row>
    <row r="213" ht="15.75" customHeight="1">
      <c r="B213" s="2"/>
      <c r="C213" s="3"/>
      <c r="D213" s="4"/>
      <c r="E213" s="5"/>
      <c r="F213" s="92"/>
      <c r="G213" s="2"/>
      <c r="H213" s="2"/>
      <c r="I213" s="6"/>
      <c r="J213" s="6"/>
      <c r="K213" s="2"/>
      <c r="L213" s="2"/>
    </row>
    <row r="214" ht="15.75" customHeight="1">
      <c r="B214" s="2"/>
      <c r="C214" s="3"/>
      <c r="D214" s="4"/>
      <c r="E214" s="5"/>
      <c r="F214" s="92"/>
      <c r="G214" s="2"/>
      <c r="H214" s="2"/>
      <c r="I214" s="6"/>
      <c r="J214" s="6"/>
      <c r="K214" s="2"/>
      <c r="L214" s="2"/>
    </row>
    <row r="215" ht="15.75" customHeight="1">
      <c r="B215" s="2"/>
      <c r="C215" s="3"/>
      <c r="D215" s="4"/>
      <c r="E215" s="5"/>
      <c r="F215" s="92"/>
      <c r="G215" s="2"/>
      <c r="H215" s="2"/>
      <c r="I215" s="6"/>
      <c r="J215" s="6"/>
      <c r="K215" s="2"/>
      <c r="L215" s="2"/>
    </row>
    <row r="216" ht="15.75" customHeight="1">
      <c r="B216" s="2"/>
      <c r="C216" s="3"/>
      <c r="D216" s="4"/>
      <c r="E216" s="5"/>
      <c r="F216" s="92"/>
      <c r="G216" s="2"/>
      <c r="H216" s="2"/>
      <c r="I216" s="6"/>
      <c r="J216" s="6"/>
      <c r="K216" s="2"/>
      <c r="L216" s="2"/>
    </row>
    <row r="217" ht="15.75" customHeight="1">
      <c r="B217" s="2"/>
      <c r="C217" s="3"/>
      <c r="D217" s="4"/>
      <c r="E217" s="5"/>
      <c r="F217" s="92"/>
      <c r="G217" s="2"/>
      <c r="H217" s="2"/>
      <c r="I217" s="6"/>
      <c r="J217" s="6"/>
      <c r="K217" s="2"/>
      <c r="L217" s="2"/>
    </row>
    <row r="218" ht="15.75" customHeight="1">
      <c r="B218" s="2"/>
      <c r="C218" s="3"/>
      <c r="D218" s="4"/>
      <c r="E218" s="5"/>
      <c r="F218" s="92"/>
      <c r="G218" s="2"/>
      <c r="H218" s="2"/>
      <c r="I218" s="6"/>
      <c r="J218" s="6"/>
      <c r="K218" s="2"/>
      <c r="L218" s="2"/>
    </row>
    <row r="219" ht="15.75" customHeight="1">
      <c r="B219" s="2"/>
      <c r="C219" s="3"/>
      <c r="D219" s="4"/>
      <c r="E219" s="5"/>
      <c r="F219" s="92"/>
      <c r="G219" s="2"/>
      <c r="H219" s="2"/>
      <c r="I219" s="6"/>
      <c r="J219" s="6"/>
      <c r="K219" s="2"/>
      <c r="L219" s="2"/>
    </row>
    <row r="220" ht="15.75" customHeight="1">
      <c r="B220" s="2"/>
      <c r="C220" s="3"/>
      <c r="D220" s="4"/>
      <c r="E220" s="5"/>
      <c r="F220" s="92"/>
      <c r="G220" s="2"/>
      <c r="H220" s="2"/>
      <c r="I220" s="6"/>
      <c r="J220" s="6"/>
      <c r="K220" s="2"/>
      <c r="L220" s="2"/>
    </row>
    <row r="221" ht="15.75" customHeight="1">
      <c r="B221" s="2"/>
      <c r="C221" s="3"/>
      <c r="D221" s="4"/>
      <c r="E221" s="5"/>
      <c r="F221" s="92"/>
      <c r="G221" s="2"/>
      <c r="H221" s="2"/>
      <c r="I221" s="6"/>
      <c r="J221" s="6"/>
      <c r="K221" s="2"/>
      <c r="L221" s="2"/>
    </row>
    <row r="222" ht="15.75" customHeight="1">
      <c r="B222" s="2"/>
      <c r="C222" s="3"/>
      <c r="D222" s="4"/>
      <c r="E222" s="5"/>
      <c r="F222" s="92"/>
      <c r="G222" s="2"/>
      <c r="H222" s="2"/>
      <c r="I222" s="6"/>
      <c r="J222" s="6"/>
      <c r="K222" s="2"/>
      <c r="L222" s="2"/>
    </row>
    <row r="223" ht="15.75" customHeight="1">
      <c r="B223" s="2"/>
      <c r="C223" s="3"/>
      <c r="D223" s="4"/>
      <c r="E223" s="5"/>
      <c r="F223" s="92"/>
      <c r="G223" s="2"/>
      <c r="H223" s="2"/>
      <c r="I223" s="6"/>
      <c r="J223" s="6"/>
      <c r="K223" s="2"/>
      <c r="L223" s="2"/>
    </row>
    <row r="224" ht="15.75" customHeight="1">
      <c r="B224" s="2"/>
      <c r="C224" s="3"/>
      <c r="D224" s="4"/>
      <c r="E224" s="5"/>
      <c r="F224" s="92"/>
      <c r="G224" s="2"/>
      <c r="H224" s="2"/>
      <c r="I224" s="6"/>
      <c r="J224" s="6"/>
      <c r="K224" s="2"/>
      <c r="L224" s="2"/>
    </row>
    <row r="225" ht="15.75" customHeight="1">
      <c r="B225" s="2"/>
      <c r="C225" s="3"/>
      <c r="D225" s="4"/>
      <c r="E225" s="5"/>
      <c r="F225" s="92"/>
      <c r="G225" s="2"/>
      <c r="H225" s="2"/>
      <c r="I225" s="6"/>
      <c r="J225" s="6"/>
      <c r="K225" s="2"/>
      <c r="L225" s="2"/>
    </row>
    <row r="226" ht="15.75" customHeight="1">
      <c r="B226" s="2"/>
      <c r="C226" s="3"/>
      <c r="D226" s="4"/>
      <c r="E226" s="5"/>
      <c r="F226" s="92"/>
      <c r="G226" s="2"/>
      <c r="H226" s="2"/>
      <c r="I226" s="6"/>
      <c r="J226" s="6"/>
      <c r="K226" s="2"/>
      <c r="L226" s="2"/>
    </row>
    <row r="227" ht="15.75" customHeight="1">
      <c r="B227" s="2"/>
      <c r="C227" s="3"/>
      <c r="D227" s="4"/>
      <c r="E227" s="5"/>
      <c r="F227" s="92"/>
      <c r="G227" s="2"/>
      <c r="H227" s="2"/>
      <c r="I227" s="6"/>
      <c r="J227" s="6"/>
      <c r="K227" s="2"/>
      <c r="L227" s="2"/>
    </row>
    <row r="228" ht="15.75" customHeight="1">
      <c r="B228" s="2"/>
      <c r="C228" s="3"/>
      <c r="D228" s="4"/>
      <c r="E228" s="5"/>
      <c r="F228" s="92"/>
      <c r="G228" s="2"/>
      <c r="H228" s="2"/>
      <c r="I228" s="6"/>
      <c r="J228" s="6"/>
      <c r="K228" s="2"/>
      <c r="L228" s="2"/>
    </row>
    <row r="229" ht="15.75" customHeight="1">
      <c r="B229" s="2"/>
      <c r="C229" s="3"/>
      <c r="D229" s="4"/>
      <c r="E229" s="5"/>
      <c r="F229" s="92"/>
      <c r="G229" s="2"/>
      <c r="H229" s="2"/>
      <c r="I229" s="6"/>
      <c r="J229" s="6"/>
      <c r="K229" s="2"/>
      <c r="L229" s="2"/>
    </row>
    <row r="230" ht="15.75" customHeight="1">
      <c r="B230" s="2"/>
      <c r="C230" s="3"/>
      <c r="D230" s="4"/>
      <c r="E230" s="5"/>
      <c r="F230" s="92"/>
      <c r="G230" s="2"/>
      <c r="H230" s="2"/>
      <c r="I230" s="6"/>
      <c r="J230" s="6"/>
      <c r="K230" s="2"/>
      <c r="L230" s="2"/>
    </row>
    <row r="231" ht="15.75" customHeight="1">
      <c r="B231" s="2"/>
      <c r="C231" s="3"/>
      <c r="D231" s="4"/>
      <c r="E231" s="5"/>
      <c r="F231" s="92"/>
      <c r="G231" s="2"/>
      <c r="H231" s="2"/>
      <c r="I231" s="6"/>
      <c r="J231" s="6"/>
      <c r="K231" s="2"/>
      <c r="L231" s="2"/>
    </row>
    <row r="232" ht="15.75" customHeight="1">
      <c r="B232" s="2"/>
      <c r="C232" s="3"/>
      <c r="D232" s="4"/>
      <c r="E232" s="5"/>
      <c r="F232" s="92"/>
      <c r="G232" s="2"/>
      <c r="H232" s="2"/>
      <c r="I232" s="6"/>
      <c r="J232" s="6"/>
      <c r="K232" s="2"/>
      <c r="L232" s="2"/>
    </row>
    <row r="233" ht="15.75" customHeight="1">
      <c r="B233" s="2"/>
      <c r="C233" s="3"/>
      <c r="D233" s="4"/>
      <c r="E233" s="5"/>
      <c r="F233" s="92"/>
      <c r="G233" s="2"/>
      <c r="H233" s="2"/>
      <c r="I233" s="6"/>
      <c r="J233" s="6"/>
      <c r="K233" s="2"/>
      <c r="L233" s="2"/>
    </row>
    <row r="234" ht="15.75" customHeight="1">
      <c r="B234" s="2"/>
      <c r="C234" s="3"/>
      <c r="D234" s="4"/>
      <c r="E234" s="5"/>
      <c r="F234" s="92"/>
      <c r="G234" s="2"/>
      <c r="H234" s="2"/>
      <c r="I234" s="6"/>
      <c r="J234" s="6"/>
      <c r="K234" s="2"/>
      <c r="L234" s="2"/>
    </row>
    <row r="235" ht="15.75" customHeight="1">
      <c r="B235" s="2"/>
      <c r="C235" s="3"/>
      <c r="D235" s="4"/>
      <c r="E235" s="5"/>
      <c r="F235" s="92"/>
      <c r="G235" s="2"/>
      <c r="H235" s="2"/>
      <c r="I235" s="6"/>
      <c r="J235" s="6"/>
      <c r="K235" s="2"/>
      <c r="L235" s="2"/>
    </row>
    <row r="236" ht="15.75" customHeight="1">
      <c r="B236" s="2"/>
      <c r="C236" s="3"/>
      <c r="D236" s="4"/>
      <c r="E236" s="5"/>
      <c r="F236" s="92"/>
      <c r="G236" s="2"/>
      <c r="H236" s="2"/>
      <c r="I236" s="6"/>
      <c r="J236" s="6"/>
      <c r="K236" s="2"/>
      <c r="L236" s="2"/>
    </row>
    <row r="237" ht="15.75" customHeight="1">
      <c r="B237" s="2"/>
      <c r="C237" s="3"/>
      <c r="D237" s="4"/>
      <c r="E237" s="5"/>
      <c r="F237" s="92"/>
      <c r="G237" s="2"/>
      <c r="H237" s="2"/>
      <c r="I237" s="6"/>
      <c r="J237" s="6"/>
      <c r="K237" s="2"/>
      <c r="L237" s="2"/>
    </row>
    <row r="238" ht="15.75" customHeight="1">
      <c r="B238" s="2"/>
      <c r="C238" s="3"/>
      <c r="D238" s="4"/>
      <c r="E238" s="5"/>
      <c r="F238" s="92"/>
      <c r="G238" s="2"/>
      <c r="H238" s="2"/>
      <c r="I238" s="6"/>
      <c r="J238" s="6"/>
      <c r="K238" s="2"/>
      <c r="L238" s="2"/>
    </row>
    <row r="239" ht="15.75" customHeight="1">
      <c r="B239" s="2"/>
      <c r="C239" s="3"/>
      <c r="D239" s="4"/>
      <c r="E239" s="5"/>
      <c r="F239" s="92"/>
      <c r="G239" s="2"/>
      <c r="H239" s="2"/>
      <c r="I239" s="6"/>
      <c r="J239" s="6"/>
      <c r="K239" s="2"/>
      <c r="L239" s="2"/>
    </row>
    <row r="240" ht="15.75" customHeight="1">
      <c r="B240" s="2"/>
      <c r="C240" s="3"/>
      <c r="D240" s="4"/>
      <c r="E240" s="5"/>
      <c r="F240" s="92"/>
      <c r="G240" s="2"/>
      <c r="H240" s="2"/>
      <c r="I240" s="6"/>
      <c r="J240" s="6"/>
      <c r="K240" s="2"/>
      <c r="L240" s="2"/>
    </row>
    <row r="241" ht="15.75" customHeight="1">
      <c r="B241" s="2"/>
      <c r="C241" s="3"/>
      <c r="D241" s="4"/>
      <c r="E241" s="5"/>
      <c r="F241" s="92"/>
      <c r="G241" s="2"/>
      <c r="H241" s="2"/>
      <c r="I241" s="6"/>
      <c r="J241" s="6"/>
      <c r="K241" s="2"/>
      <c r="L241" s="2"/>
    </row>
    <row r="242" ht="15.75" customHeight="1">
      <c r="B242" s="2"/>
      <c r="C242" s="3"/>
      <c r="D242" s="4"/>
      <c r="E242" s="5"/>
      <c r="F242" s="92"/>
      <c r="G242" s="2"/>
      <c r="H242" s="2"/>
      <c r="I242" s="6"/>
      <c r="J242" s="6"/>
      <c r="K242" s="2"/>
      <c r="L242" s="2"/>
    </row>
    <row r="243" ht="15.75" customHeight="1">
      <c r="B243" s="2"/>
      <c r="C243" s="3"/>
      <c r="D243" s="4"/>
      <c r="E243" s="5"/>
      <c r="F243" s="92"/>
      <c r="G243" s="2"/>
      <c r="H243" s="2"/>
      <c r="I243" s="6"/>
      <c r="J243" s="6"/>
      <c r="K243" s="2"/>
      <c r="L243" s="2"/>
    </row>
    <row r="244" ht="15.75" customHeight="1">
      <c r="B244" s="2"/>
      <c r="C244" s="3"/>
      <c r="D244" s="4"/>
      <c r="E244" s="5"/>
      <c r="F244" s="92"/>
      <c r="G244" s="2"/>
      <c r="H244" s="2"/>
      <c r="I244" s="6"/>
      <c r="J244" s="6"/>
      <c r="K244" s="2"/>
      <c r="L244" s="2"/>
    </row>
    <row r="245" ht="15.75" customHeight="1">
      <c r="B245" s="2"/>
      <c r="C245" s="3"/>
      <c r="D245" s="4"/>
      <c r="E245" s="5"/>
      <c r="F245" s="92"/>
      <c r="G245" s="2"/>
      <c r="H245" s="2"/>
      <c r="I245" s="6"/>
      <c r="J245" s="6"/>
      <c r="K245" s="2"/>
      <c r="L245" s="2"/>
    </row>
    <row r="246" ht="15.75" customHeight="1">
      <c r="B246" s="2"/>
      <c r="C246" s="3"/>
      <c r="D246" s="4"/>
      <c r="E246" s="5"/>
      <c r="F246" s="92"/>
      <c r="G246" s="2"/>
      <c r="H246" s="2"/>
      <c r="I246" s="6"/>
      <c r="J246" s="6"/>
      <c r="K246" s="2"/>
      <c r="L246" s="2"/>
    </row>
    <row r="247" ht="15.75" customHeight="1">
      <c r="B247" s="2"/>
      <c r="C247" s="3"/>
      <c r="D247" s="4"/>
      <c r="E247" s="5"/>
      <c r="F247" s="92"/>
      <c r="G247" s="2"/>
      <c r="H247" s="2"/>
      <c r="I247" s="6"/>
      <c r="J247" s="6"/>
      <c r="K247" s="2"/>
      <c r="L247" s="2"/>
    </row>
    <row r="248" ht="15.75" customHeight="1">
      <c r="B248" s="2"/>
      <c r="C248" s="3"/>
      <c r="D248" s="4"/>
      <c r="E248" s="5"/>
      <c r="F248" s="92"/>
      <c r="G248" s="2"/>
      <c r="H248" s="2"/>
      <c r="I248" s="6"/>
      <c r="J248" s="6"/>
      <c r="K248" s="2"/>
      <c r="L248" s="2"/>
    </row>
    <row r="249" ht="15.75" customHeight="1">
      <c r="B249" s="2"/>
      <c r="C249" s="3"/>
      <c r="D249" s="4"/>
      <c r="E249" s="5"/>
      <c r="F249" s="92"/>
      <c r="G249" s="2"/>
      <c r="H249" s="2"/>
      <c r="I249" s="6"/>
      <c r="J249" s="6"/>
      <c r="K249" s="2"/>
      <c r="L249" s="2"/>
    </row>
    <row r="250" ht="15.75" customHeight="1">
      <c r="B250" s="2"/>
      <c r="C250" s="3"/>
      <c r="D250" s="4"/>
      <c r="E250" s="5"/>
      <c r="F250" s="92"/>
      <c r="G250" s="2"/>
      <c r="H250" s="2"/>
      <c r="I250" s="6"/>
      <c r="J250" s="6"/>
      <c r="K250" s="2"/>
      <c r="L250" s="2"/>
    </row>
    <row r="251" ht="15.75" customHeight="1">
      <c r="B251" s="2"/>
      <c r="C251" s="3"/>
      <c r="D251" s="4"/>
      <c r="E251" s="5"/>
      <c r="F251" s="92"/>
      <c r="G251" s="2"/>
      <c r="H251" s="2"/>
      <c r="I251" s="6"/>
      <c r="J251" s="6"/>
      <c r="K251" s="2"/>
      <c r="L251" s="2"/>
    </row>
    <row r="252" ht="15.75" customHeight="1">
      <c r="B252" s="2"/>
      <c r="C252" s="3"/>
      <c r="D252" s="4"/>
      <c r="E252" s="5"/>
      <c r="F252" s="92"/>
      <c r="G252" s="2"/>
      <c r="H252" s="2"/>
      <c r="I252" s="6"/>
      <c r="J252" s="6"/>
      <c r="K252" s="2"/>
      <c r="L252" s="2"/>
    </row>
    <row r="253" ht="15.75" customHeight="1">
      <c r="B253" s="2"/>
      <c r="C253" s="3"/>
      <c r="D253" s="4"/>
      <c r="E253" s="5"/>
      <c r="F253" s="92"/>
      <c r="G253" s="2"/>
      <c r="H253" s="2"/>
      <c r="I253" s="6"/>
      <c r="J253" s="6"/>
      <c r="K253" s="2"/>
      <c r="L253" s="2"/>
    </row>
    <row r="254" ht="15.75" customHeight="1">
      <c r="B254" s="2"/>
      <c r="C254" s="3"/>
      <c r="D254" s="4"/>
      <c r="E254" s="5"/>
      <c r="F254" s="92"/>
      <c r="G254" s="2"/>
      <c r="H254" s="2"/>
      <c r="I254" s="6"/>
      <c r="J254" s="6"/>
      <c r="K254" s="2"/>
      <c r="L254" s="2"/>
    </row>
    <row r="255" ht="15.75" customHeight="1">
      <c r="B255" s="2"/>
      <c r="C255" s="3"/>
      <c r="D255" s="4"/>
      <c r="E255" s="5"/>
      <c r="F255" s="92"/>
      <c r="G255" s="2"/>
      <c r="H255" s="2"/>
      <c r="I255" s="6"/>
      <c r="J255" s="6"/>
      <c r="K255" s="2"/>
      <c r="L255" s="2"/>
    </row>
    <row r="256" ht="15.75" customHeight="1">
      <c r="B256" s="2"/>
      <c r="C256" s="3"/>
      <c r="D256" s="4"/>
      <c r="E256" s="5"/>
      <c r="F256" s="92"/>
      <c r="G256" s="2"/>
      <c r="H256" s="2"/>
      <c r="I256" s="6"/>
      <c r="J256" s="6"/>
      <c r="K256" s="2"/>
      <c r="L256" s="2"/>
    </row>
    <row r="257" ht="15.75" customHeight="1">
      <c r="B257" s="2"/>
      <c r="C257" s="3"/>
      <c r="D257" s="4"/>
      <c r="E257" s="5"/>
      <c r="F257" s="92"/>
      <c r="G257" s="2"/>
      <c r="H257" s="2"/>
      <c r="I257" s="6"/>
      <c r="J257" s="6"/>
      <c r="K257" s="2"/>
      <c r="L257" s="2"/>
    </row>
    <row r="258" ht="15.75" customHeight="1">
      <c r="B258" s="2"/>
      <c r="C258" s="3"/>
      <c r="D258" s="4"/>
      <c r="E258" s="5"/>
      <c r="F258" s="92"/>
      <c r="G258" s="2"/>
      <c r="H258" s="2"/>
      <c r="I258" s="6"/>
      <c r="J258" s="6"/>
      <c r="K258" s="2"/>
      <c r="L258" s="2"/>
    </row>
    <row r="259" ht="15.75" customHeight="1">
      <c r="B259" s="2"/>
      <c r="C259" s="3"/>
      <c r="D259" s="4"/>
      <c r="E259" s="5"/>
      <c r="F259" s="92"/>
      <c r="G259" s="2"/>
      <c r="H259" s="2"/>
      <c r="I259" s="6"/>
      <c r="J259" s="6"/>
      <c r="K259" s="2"/>
      <c r="L259" s="2"/>
    </row>
    <row r="260" ht="15.75" customHeight="1">
      <c r="B260" s="2"/>
      <c r="C260" s="3"/>
      <c r="D260" s="4"/>
      <c r="E260" s="5"/>
      <c r="F260" s="92"/>
      <c r="G260" s="2"/>
      <c r="H260" s="2"/>
      <c r="I260" s="6"/>
      <c r="J260" s="6"/>
      <c r="K260" s="2"/>
      <c r="L260" s="2"/>
    </row>
    <row r="261" ht="15.75" customHeight="1">
      <c r="B261" s="2"/>
      <c r="C261" s="3"/>
      <c r="D261" s="4"/>
      <c r="E261" s="5"/>
      <c r="F261" s="92"/>
      <c r="G261" s="2"/>
      <c r="H261" s="2"/>
      <c r="I261" s="6"/>
      <c r="J261" s="6"/>
      <c r="K261" s="2"/>
      <c r="L261" s="2"/>
    </row>
    <row r="262" ht="15.75" customHeight="1">
      <c r="B262" s="2"/>
      <c r="C262" s="3"/>
      <c r="D262" s="4"/>
      <c r="E262" s="5"/>
      <c r="F262" s="92"/>
      <c r="G262" s="2"/>
      <c r="H262" s="2"/>
      <c r="I262" s="6"/>
      <c r="J262" s="6"/>
      <c r="K262" s="2"/>
      <c r="L262" s="2"/>
    </row>
    <row r="263" ht="15.75" customHeight="1">
      <c r="B263" s="2"/>
      <c r="C263" s="3"/>
      <c r="D263" s="4"/>
      <c r="E263" s="5"/>
      <c r="F263" s="92"/>
      <c r="G263" s="2"/>
      <c r="H263" s="2"/>
      <c r="I263" s="6"/>
      <c r="J263" s="6"/>
      <c r="K263" s="2"/>
      <c r="L263" s="2"/>
    </row>
    <row r="264" ht="15.75" customHeight="1">
      <c r="B264" s="2"/>
      <c r="C264" s="3"/>
      <c r="D264" s="4"/>
      <c r="E264" s="5"/>
      <c r="F264" s="92"/>
      <c r="G264" s="2"/>
      <c r="H264" s="2"/>
      <c r="I264" s="6"/>
      <c r="J264" s="6"/>
      <c r="K264" s="2"/>
      <c r="L264" s="2"/>
    </row>
    <row r="265" ht="15.75" customHeight="1">
      <c r="B265" s="2"/>
      <c r="C265" s="3"/>
      <c r="D265" s="4"/>
      <c r="E265" s="5"/>
      <c r="F265" s="92"/>
      <c r="G265" s="2"/>
      <c r="H265" s="2"/>
      <c r="I265" s="6"/>
      <c r="J265" s="6"/>
      <c r="K265" s="2"/>
      <c r="L265" s="2"/>
    </row>
    <row r="266" ht="15.75" customHeight="1">
      <c r="B266" s="2"/>
      <c r="C266" s="3"/>
      <c r="D266" s="4"/>
      <c r="E266" s="5"/>
      <c r="F266" s="92"/>
      <c r="G266" s="2"/>
      <c r="H266" s="2"/>
      <c r="I266" s="6"/>
      <c r="J266" s="6"/>
      <c r="K266" s="2"/>
      <c r="L266" s="2"/>
    </row>
    <row r="267" ht="15.75" customHeight="1">
      <c r="B267" s="2"/>
      <c r="C267" s="3"/>
      <c r="D267" s="4"/>
      <c r="E267" s="5"/>
      <c r="F267" s="92"/>
      <c r="G267" s="2"/>
      <c r="H267" s="2"/>
      <c r="I267" s="6"/>
      <c r="J267" s="6"/>
      <c r="K267" s="2"/>
      <c r="L267" s="2"/>
    </row>
    <row r="268" ht="15.75" customHeight="1">
      <c r="B268" s="2"/>
      <c r="C268" s="3"/>
      <c r="D268" s="4"/>
      <c r="E268" s="5"/>
      <c r="F268" s="92"/>
      <c r="G268" s="2"/>
      <c r="H268" s="2"/>
      <c r="I268" s="6"/>
      <c r="J268" s="6"/>
      <c r="K268" s="2"/>
      <c r="L268" s="2"/>
    </row>
    <row r="269" ht="15.75" customHeight="1">
      <c r="B269" s="2"/>
      <c r="C269" s="3"/>
      <c r="D269" s="4"/>
      <c r="E269" s="5"/>
      <c r="F269" s="92"/>
      <c r="G269" s="2"/>
      <c r="H269" s="2"/>
      <c r="I269" s="6"/>
      <c r="J269" s="6"/>
      <c r="K269" s="2"/>
      <c r="L269" s="2"/>
    </row>
    <row r="270" ht="15.75" customHeight="1">
      <c r="B270" s="2"/>
      <c r="C270" s="3"/>
      <c r="D270" s="4"/>
      <c r="E270" s="5"/>
      <c r="F270" s="92"/>
      <c r="G270" s="2"/>
      <c r="H270" s="2"/>
      <c r="I270" s="6"/>
      <c r="J270" s="6"/>
      <c r="K270" s="2"/>
      <c r="L270" s="2"/>
    </row>
    <row r="271" ht="15.75" customHeight="1">
      <c r="B271" s="2"/>
      <c r="C271" s="3"/>
      <c r="D271" s="4"/>
      <c r="E271" s="5"/>
      <c r="F271" s="92"/>
      <c r="G271" s="2"/>
      <c r="H271" s="2"/>
      <c r="I271" s="6"/>
      <c r="J271" s="6"/>
      <c r="K271" s="2"/>
      <c r="L271" s="2"/>
    </row>
    <row r="272" ht="15.75" customHeight="1">
      <c r="B272" s="2"/>
      <c r="C272" s="3"/>
      <c r="D272" s="4"/>
      <c r="E272" s="5"/>
      <c r="F272" s="92"/>
      <c r="G272" s="2"/>
      <c r="H272" s="2"/>
      <c r="I272" s="6"/>
      <c r="J272" s="6"/>
      <c r="K272" s="2"/>
      <c r="L272" s="2"/>
    </row>
    <row r="273" ht="15.75" customHeight="1">
      <c r="B273" s="2"/>
      <c r="C273" s="3"/>
      <c r="D273" s="4"/>
      <c r="E273" s="5"/>
      <c r="F273" s="92"/>
      <c r="G273" s="2"/>
      <c r="H273" s="2"/>
      <c r="I273" s="6"/>
      <c r="J273" s="6"/>
      <c r="K273" s="2"/>
      <c r="L273" s="2"/>
    </row>
    <row r="274" ht="15.75" customHeight="1">
      <c r="B274" s="2"/>
      <c r="C274" s="3"/>
      <c r="D274" s="4"/>
      <c r="E274" s="5"/>
      <c r="F274" s="92"/>
      <c r="G274" s="2"/>
      <c r="H274" s="2"/>
      <c r="I274" s="6"/>
      <c r="J274" s="6"/>
      <c r="K274" s="2"/>
      <c r="L274" s="2"/>
    </row>
    <row r="275" ht="15.75" customHeight="1">
      <c r="B275" s="2"/>
      <c r="C275" s="3"/>
      <c r="D275" s="4"/>
      <c r="E275" s="5"/>
      <c r="F275" s="92"/>
      <c r="G275" s="2"/>
      <c r="H275" s="2"/>
      <c r="I275" s="6"/>
      <c r="J275" s="6"/>
      <c r="K275" s="2"/>
      <c r="L275" s="2"/>
    </row>
    <row r="276" ht="15.75" customHeight="1">
      <c r="B276" s="2"/>
      <c r="C276" s="3"/>
      <c r="D276" s="4"/>
      <c r="E276" s="5"/>
      <c r="F276" s="92"/>
      <c r="G276" s="2"/>
      <c r="H276" s="2"/>
      <c r="I276" s="6"/>
      <c r="J276" s="6"/>
      <c r="K276" s="2"/>
      <c r="L276" s="2"/>
    </row>
    <row r="277" ht="15.75" customHeight="1">
      <c r="B277" s="2"/>
      <c r="C277" s="3"/>
      <c r="D277" s="4"/>
      <c r="E277" s="5"/>
      <c r="F277" s="92"/>
      <c r="G277" s="2"/>
      <c r="H277" s="2"/>
      <c r="I277" s="6"/>
      <c r="J277" s="6"/>
      <c r="K277" s="2"/>
      <c r="L277" s="2"/>
    </row>
    <row r="278" ht="15.75" customHeight="1">
      <c r="B278" s="2"/>
      <c r="C278" s="3"/>
      <c r="D278" s="4"/>
      <c r="E278" s="5"/>
      <c r="F278" s="92"/>
      <c r="G278" s="2"/>
      <c r="H278" s="2"/>
      <c r="I278" s="6"/>
      <c r="J278" s="6"/>
      <c r="K278" s="2"/>
      <c r="L278" s="2"/>
    </row>
    <row r="279" ht="15.75" customHeight="1">
      <c r="B279" s="2"/>
      <c r="C279" s="3"/>
      <c r="D279" s="4"/>
      <c r="E279" s="5"/>
      <c r="F279" s="92"/>
      <c r="G279" s="2"/>
      <c r="H279" s="2"/>
      <c r="I279" s="6"/>
      <c r="J279" s="6"/>
      <c r="K279" s="2"/>
      <c r="L279" s="2"/>
    </row>
    <row r="280" ht="15.75" customHeight="1">
      <c r="B280" s="2"/>
      <c r="C280" s="3"/>
      <c r="D280" s="4"/>
      <c r="E280" s="5"/>
      <c r="F280" s="92"/>
      <c r="G280" s="2"/>
      <c r="H280" s="2"/>
      <c r="I280" s="6"/>
      <c r="J280" s="6"/>
      <c r="K280" s="2"/>
      <c r="L280" s="2"/>
    </row>
    <row r="281" ht="15.75" customHeight="1">
      <c r="B281" s="2"/>
      <c r="C281" s="3"/>
      <c r="D281" s="4"/>
      <c r="E281" s="5"/>
      <c r="F281" s="92"/>
      <c r="G281" s="2"/>
      <c r="H281" s="2"/>
      <c r="I281" s="6"/>
      <c r="J281" s="6"/>
      <c r="K281" s="2"/>
      <c r="L281" s="2"/>
    </row>
    <row r="282" ht="15.75" customHeight="1">
      <c r="B282" s="2"/>
      <c r="C282" s="3"/>
      <c r="D282" s="4"/>
      <c r="E282" s="5"/>
      <c r="F282" s="92"/>
      <c r="G282" s="2"/>
      <c r="H282" s="2"/>
      <c r="I282" s="6"/>
      <c r="J282" s="6"/>
      <c r="K282" s="2"/>
      <c r="L282" s="2"/>
    </row>
    <row r="283" ht="15.75" customHeight="1">
      <c r="B283" s="2"/>
      <c r="C283" s="3"/>
      <c r="D283" s="4"/>
      <c r="E283" s="5"/>
      <c r="F283" s="92"/>
      <c r="G283" s="2"/>
      <c r="H283" s="2"/>
      <c r="I283" s="6"/>
      <c r="J283" s="6"/>
      <c r="K283" s="2"/>
      <c r="L283" s="2"/>
    </row>
    <row r="284" ht="15.75" customHeight="1">
      <c r="B284" s="2"/>
      <c r="C284" s="3"/>
      <c r="D284" s="4"/>
      <c r="E284" s="5"/>
      <c r="F284" s="92"/>
      <c r="G284" s="2"/>
      <c r="H284" s="2"/>
      <c r="I284" s="6"/>
      <c r="J284" s="6"/>
      <c r="K284" s="2"/>
      <c r="L284" s="2"/>
    </row>
    <row r="285" ht="15.75" customHeight="1">
      <c r="B285" s="2"/>
      <c r="C285" s="3"/>
      <c r="D285" s="4"/>
      <c r="E285" s="5"/>
      <c r="F285" s="92"/>
      <c r="G285" s="2"/>
      <c r="H285" s="2"/>
      <c r="I285" s="6"/>
      <c r="J285" s="6"/>
      <c r="K285" s="2"/>
      <c r="L285" s="2"/>
    </row>
    <row r="286" ht="15.75" customHeight="1">
      <c r="B286" s="2"/>
      <c r="C286" s="3"/>
      <c r="D286" s="4"/>
      <c r="E286" s="5"/>
      <c r="F286" s="92"/>
      <c r="G286" s="2"/>
      <c r="H286" s="2"/>
      <c r="I286" s="6"/>
      <c r="J286" s="6"/>
      <c r="K286" s="2"/>
      <c r="L286" s="2"/>
    </row>
    <row r="287" ht="15.75" customHeight="1">
      <c r="B287" s="2"/>
      <c r="C287" s="3"/>
      <c r="D287" s="4"/>
      <c r="E287" s="5"/>
      <c r="F287" s="92"/>
      <c r="G287" s="2"/>
      <c r="H287" s="2"/>
      <c r="I287" s="6"/>
      <c r="J287" s="6"/>
      <c r="K287" s="2"/>
      <c r="L287" s="2"/>
    </row>
    <row r="288" ht="15.75" customHeight="1">
      <c r="B288" s="2"/>
      <c r="C288" s="3"/>
      <c r="D288" s="4"/>
      <c r="E288" s="5"/>
      <c r="F288" s="92"/>
      <c r="G288" s="2"/>
      <c r="H288" s="2"/>
      <c r="I288" s="6"/>
      <c r="J288" s="6"/>
      <c r="K288" s="2"/>
      <c r="L288" s="2"/>
    </row>
    <row r="289" ht="15.75" customHeight="1">
      <c r="B289" s="2"/>
      <c r="C289" s="3"/>
      <c r="D289" s="4"/>
      <c r="E289" s="5"/>
      <c r="F289" s="92"/>
      <c r="G289" s="2"/>
      <c r="H289" s="2"/>
      <c r="I289" s="6"/>
      <c r="J289" s="6"/>
      <c r="K289" s="2"/>
      <c r="L289" s="2"/>
    </row>
    <row r="290" ht="15.75" customHeight="1">
      <c r="B290" s="2"/>
      <c r="C290" s="3"/>
      <c r="D290" s="4"/>
      <c r="E290" s="5"/>
      <c r="F290" s="92"/>
      <c r="G290" s="2"/>
      <c r="H290" s="2"/>
      <c r="I290" s="6"/>
      <c r="J290" s="6"/>
      <c r="K290" s="2"/>
      <c r="L290" s="2"/>
    </row>
    <row r="291" ht="15.75" customHeight="1">
      <c r="B291" s="2"/>
      <c r="C291" s="3"/>
      <c r="D291" s="4"/>
      <c r="E291" s="5"/>
      <c r="F291" s="92"/>
      <c r="G291" s="2"/>
      <c r="H291" s="2"/>
      <c r="I291" s="6"/>
      <c r="J291" s="6"/>
      <c r="K291" s="2"/>
      <c r="L291" s="2"/>
    </row>
    <row r="292" ht="15.75" customHeight="1">
      <c r="B292" s="2"/>
      <c r="C292" s="3"/>
      <c r="D292" s="4"/>
      <c r="E292" s="5"/>
      <c r="F292" s="92"/>
      <c r="G292" s="2"/>
      <c r="H292" s="2"/>
      <c r="I292" s="6"/>
      <c r="J292" s="6"/>
      <c r="K292" s="2"/>
      <c r="L292" s="2"/>
    </row>
    <row r="293" ht="15.75" customHeight="1">
      <c r="B293" s="2"/>
      <c r="C293" s="3"/>
      <c r="D293" s="4"/>
      <c r="E293" s="5"/>
      <c r="F293" s="92"/>
      <c r="G293" s="2"/>
      <c r="H293" s="2"/>
      <c r="I293" s="6"/>
      <c r="J293" s="6"/>
      <c r="K293" s="2"/>
      <c r="L293" s="2"/>
    </row>
    <row r="294" ht="15.75" customHeight="1">
      <c r="B294" s="2"/>
      <c r="C294" s="3"/>
      <c r="D294" s="4"/>
      <c r="E294" s="5"/>
      <c r="F294" s="92"/>
      <c r="G294" s="2"/>
      <c r="H294" s="2"/>
      <c r="I294" s="6"/>
      <c r="J294" s="6"/>
      <c r="K294" s="2"/>
      <c r="L294" s="2"/>
    </row>
    <row r="295" ht="15.75" customHeight="1">
      <c r="B295" s="2"/>
      <c r="C295" s="3"/>
      <c r="D295" s="4"/>
      <c r="E295" s="5"/>
      <c r="F295" s="92"/>
      <c r="G295" s="2"/>
      <c r="H295" s="2"/>
      <c r="I295" s="6"/>
      <c r="J295" s="6"/>
      <c r="K295" s="2"/>
      <c r="L295" s="2"/>
    </row>
    <row r="296" ht="15.75" customHeight="1">
      <c r="B296" s="2"/>
      <c r="C296" s="3"/>
      <c r="D296" s="4"/>
      <c r="E296" s="5"/>
      <c r="F296" s="92"/>
      <c r="G296" s="2"/>
      <c r="H296" s="2"/>
      <c r="I296" s="6"/>
      <c r="J296" s="6"/>
      <c r="K296" s="2"/>
      <c r="L296" s="2"/>
    </row>
    <row r="297" ht="15.75" customHeight="1">
      <c r="B297" s="2"/>
      <c r="C297" s="3"/>
      <c r="D297" s="4"/>
      <c r="E297" s="5"/>
      <c r="F297" s="92"/>
      <c r="G297" s="2"/>
      <c r="H297" s="2"/>
      <c r="I297" s="6"/>
      <c r="J297" s="6"/>
      <c r="K297" s="2"/>
      <c r="L297" s="2"/>
    </row>
    <row r="298" ht="15.75" customHeight="1">
      <c r="B298" s="2"/>
      <c r="C298" s="3"/>
      <c r="D298" s="4"/>
      <c r="E298" s="5"/>
      <c r="F298" s="92"/>
      <c r="G298" s="2"/>
      <c r="H298" s="2"/>
      <c r="I298" s="6"/>
      <c r="J298" s="6"/>
      <c r="K298" s="2"/>
      <c r="L298" s="2"/>
    </row>
    <row r="299" ht="15.75" customHeight="1">
      <c r="B299" s="2"/>
      <c r="C299" s="3"/>
      <c r="D299" s="4"/>
      <c r="E299" s="5"/>
      <c r="F299" s="92"/>
      <c r="G299" s="2"/>
      <c r="H299" s="2"/>
      <c r="I299" s="6"/>
      <c r="J299" s="6"/>
      <c r="K299" s="2"/>
      <c r="L299" s="2"/>
    </row>
    <row r="300" ht="15.75" customHeight="1">
      <c r="B300" s="2"/>
      <c r="C300" s="3"/>
      <c r="D300" s="4"/>
      <c r="E300" s="5"/>
      <c r="F300" s="92"/>
      <c r="G300" s="2"/>
      <c r="H300" s="2"/>
      <c r="I300" s="6"/>
      <c r="J300" s="6"/>
      <c r="K300" s="2"/>
      <c r="L300" s="2"/>
    </row>
    <row r="301" ht="15.75" customHeight="1">
      <c r="B301" s="2"/>
      <c r="C301" s="3"/>
      <c r="D301" s="4"/>
      <c r="E301" s="5"/>
      <c r="F301" s="92"/>
      <c r="G301" s="2"/>
      <c r="H301" s="2"/>
      <c r="I301" s="6"/>
      <c r="J301" s="6"/>
      <c r="K301" s="2"/>
      <c r="L301" s="2"/>
    </row>
    <row r="302" ht="15.75" customHeight="1">
      <c r="B302" s="2"/>
      <c r="C302" s="3"/>
      <c r="D302" s="4"/>
      <c r="E302" s="5"/>
      <c r="F302" s="92"/>
      <c r="G302" s="2"/>
      <c r="H302" s="2"/>
      <c r="I302" s="6"/>
      <c r="J302" s="6"/>
      <c r="K302" s="2"/>
      <c r="L302" s="2"/>
    </row>
    <row r="303" ht="15.75" customHeight="1">
      <c r="B303" s="2"/>
      <c r="C303" s="3"/>
      <c r="D303" s="4"/>
      <c r="E303" s="5"/>
      <c r="F303" s="92"/>
      <c r="G303" s="2"/>
      <c r="H303" s="2"/>
      <c r="I303" s="6"/>
      <c r="J303" s="6"/>
      <c r="K303" s="2"/>
      <c r="L303" s="2"/>
    </row>
    <row r="304" ht="15.75" customHeight="1">
      <c r="B304" s="2"/>
      <c r="C304" s="3"/>
      <c r="D304" s="4"/>
      <c r="E304" s="5"/>
      <c r="F304" s="92"/>
      <c r="G304" s="2"/>
      <c r="H304" s="2"/>
      <c r="I304" s="6"/>
      <c r="J304" s="6"/>
      <c r="K304" s="2"/>
      <c r="L304" s="2"/>
    </row>
    <row r="305" ht="15.75" customHeight="1">
      <c r="B305" s="2"/>
      <c r="C305" s="3"/>
      <c r="D305" s="4"/>
      <c r="E305" s="5"/>
      <c r="F305" s="92"/>
      <c r="G305" s="2"/>
      <c r="H305" s="2"/>
      <c r="I305" s="6"/>
      <c r="J305" s="6"/>
      <c r="K305" s="2"/>
      <c r="L305" s="2"/>
    </row>
    <row r="306" ht="15.75" customHeight="1">
      <c r="B306" s="2"/>
      <c r="C306" s="3"/>
      <c r="D306" s="4"/>
      <c r="E306" s="5"/>
      <c r="F306" s="92"/>
      <c r="G306" s="2"/>
      <c r="H306" s="2"/>
      <c r="I306" s="6"/>
      <c r="J306" s="6"/>
      <c r="K306" s="2"/>
      <c r="L306" s="2"/>
    </row>
    <row r="307" ht="15.75" customHeight="1">
      <c r="B307" s="2"/>
      <c r="C307" s="3"/>
      <c r="D307" s="4"/>
      <c r="E307" s="5"/>
      <c r="F307" s="92"/>
      <c r="G307" s="2"/>
      <c r="H307" s="2"/>
      <c r="I307" s="6"/>
      <c r="J307" s="6"/>
      <c r="K307" s="2"/>
      <c r="L307" s="2"/>
    </row>
    <row r="308" ht="15.75" customHeight="1">
      <c r="B308" s="2"/>
      <c r="C308" s="3"/>
      <c r="D308" s="4"/>
      <c r="E308" s="5"/>
      <c r="F308" s="92"/>
      <c r="G308" s="2"/>
      <c r="H308" s="2"/>
      <c r="I308" s="6"/>
      <c r="J308" s="6"/>
      <c r="K308" s="2"/>
      <c r="L308" s="2"/>
    </row>
    <row r="309" ht="15.75" customHeight="1">
      <c r="B309" s="2"/>
      <c r="C309" s="3"/>
      <c r="D309" s="4"/>
      <c r="E309" s="5"/>
      <c r="F309" s="92"/>
      <c r="G309" s="2"/>
      <c r="H309" s="2"/>
      <c r="I309" s="6"/>
      <c r="J309" s="6"/>
      <c r="K309" s="2"/>
      <c r="L309" s="2"/>
    </row>
    <row r="310" ht="15.75" customHeight="1">
      <c r="B310" s="2"/>
      <c r="C310" s="3"/>
      <c r="D310" s="4"/>
      <c r="E310" s="5"/>
      <c r="F310" s="92"/>
      <c r="G310" s="2"/>
      <c r="H310" s="2"/>
      <c r="I310" s="6"/>
      <c r="J310" s="6"/>
      <c r="K310" s="2"/>
      <c r="L310" s="2"/>
    </row>
    <row r="311" ht="15.75" customHeight="1">
      <c r="B311" s="2"/>
      <c r="C311" s="3"/>
      <c r="D311" s="4"/>
      <c r="E311" s="5"/>
      <c r="F311" s="92"/>
      <c r="G311" s="2"/>
      <c r="H311" s="2"/>
      <c r="I311" s="6"/>
      <c r="J311" s="6"/>
      <c r="K311" s="2"/>
      <c r="L311" s="2"/>
    </row>
    <row r="312" ht="15.75" customHeight="1">
      <c r="B312" s="2"/>
      <c r="C312" s="3"/>
      <c r="D312" s="4"/>
      <c r="E312" s="5"/>
      <c r="F312" s="92"/>
      <c r="G312" s="2"/>
      <c r="H312" s="2"/>
      <c r="I312" s="6"/>
      <c r="J312" s="6"/>
      <c r="K312" s="2"/>
      <c r="L312" s="2"/>
    </row>
    <row r="313" ht="15.75" customHeight="1">
      <c r="B313" s="2"/>
      <c r="C313" s="3"/>
      <c r="D313" s="4"/>
      <c r="E313" s="5"/>
      <c r="F313" s="92"/>
      <c r="G313" s="2"/>
      <c r="H313" s="2"/>
      <c r="I313" s="6"/>
      <c r="J313" s="6"/>
      <c r="K313" s="2"/>
      <c r="L313" s="2"/>
    </row>
    <row r="314" ht="15.75" customHeight="1">
      <c r="B314" s="2"/>
      <c r="C314" s="3"/>
      <c r="D314" s="4"/>
      <c r="E314" s="5"/>
      <c r="F314" s="92"/>
      <c r="G314" s="2"/>
      <c r="H314" s="2"/>
      <c r="I314" s="6"/>
      <c r="J314" s="6"/>
      <c r="K314" s="2"/>
      <c r="L314" s="2"/>
    </row>
    <row r="315" ht="15.75" customHeight="1">
      <c r="B315" s="2"/>
      <c r="C315" s="3"/>
      <c r="D315" s="4"/>
      <c r="E315" s="5"/>
      <c r="F315" s="92"/>
      <c r="G315" s="2"/>
      <c r="H315" s="2"/>
      <c r="I315" s="6"/>
      <c r="J315" s="6"/>
      <c r="K315" s="2"/>
      <c r="L315" s="2"/>
    </row>
    <row r="316" ht="15.75" customHeight="1">
      <c r="B316" s="2"/>
      <c r="C316" s="3"/>
      <c r="D316" s="4"/>
      <c r="E316" s="5"/>
      <c r="F316" s="92"/>
      <c r="G316" s="2"/>
      <c r="H316" s="2"/>
      <c r="I316" s="6"/>
      <c r="J316" s="6"/>
      <c r="K316" s="2"/>
      <c r="L316" s="2"/>
    </row>
    <row r="317" ht="15.75" customHeight="1">
      <c r="B317" s="2"/>
      <c r="C317" s="3"/>
      <c r="D317" s="4"/>
      <c r="E317" s="5"/>
      <c r="F317" s="92"/>
      <c r="G317" s="2"/>
      <c r="H317" s="2"/>
      <c r="I317" s="6"/>
      <c r="J317" s="6"/>
      <c r="K317" s="2"/>
      <c r="L317" s="2"/>
    </row>
    <row r="318" ht="15.75" customHeight="1">
      <c r="B318" s="2"/>
      <c r="C318" s="3"/>
      <c r="D318" s="4"/>
      <c r="E318" s="5"/>
      <c r="F318" s="92"/>
      <c r="G318" s="2"/>
      <c r="H318" s="2"/>
      <c r="I318" s="6"/>
      <c r="J318" s="6"/>
      <c r="K318" s="2"/>
      <c r="L318" s="2"/>
    </row>
    <row r="319" ht="15.75" customHeight="1">
      <c r="B319" s="2"/>
      <c r="C319" s="3"/>
      <c r="D319" s="4"/>
      <c r="E319" s="5"/>
      <c r="F319" s="92"/>
      <c r="G319" s="2"/>
      <c r="H319" s="2"/>
      <c r="I319" s="6"/>
      <c r="J319" s="6"/>
      <c r="K319" s="2"/>
      <c r="L319" s="2"/>
    </row>
    <row r="320" ht="15.75" customHeight="1">
      <c r="B320" s="2"/>
      <c r="C320" s="3"/>
      <c r="D320" s="4"/>
      <c r="E320" s="5"/>
      <c r="F320" s="92"/>
      <c r="G320" s="2"/>
      <c r="H320" s="2"/>
      <c r="I320" s="6"/>
      <c r="J320" s="6"/>
      <c r="K320" s="2"/>
      <c r="L320" s="2"/>
    </row>
    <row r="321" ht="15.75" customHeight="1">
      <c r="B321" s="2"/>
      <c r="C321" s="3"/>
      <c r="D321" s="4"/>
      <c r="E321" s="5"/>
      <c r="F321" s="92"/>
      <c r="G321" s="2"/>
      <c r="H321" s="2"/>
      <c r="I321" s="6"/>
      <c r="J321" s="6"/>
      <c r="K321" s="2"/>
      <c r="L321" s="2"/>
    </row>
    <row r="322" ht="15.75" customHeight="1">
      <c r="B322" s="2"/>
      <c r="C322" s="3"/>
      <c r="D322" s="4"/>
      <c r="E322" s="5"/>
      <c r="F322" s="92"/>
      <c r="G322" s="2"/>
      <c r="H322" s="2"/>
      <c r="I322" s="6"/>
      <c r="J322" s="6"/>
      <c r="K322" s="2"/>
      <c r="L322" s="2"/>
    </row>
    <row r="323" ht="15.75" customHeight="1">
      <c r="B323" s="2"/>
      <c r="C323" s="3"/>
      <c r="D323" s="4"/>
      <c r="E323" s="5"/>
      <c r="F323" s="92"/>
      <c r="G323" s="2"/>
      <c r="H323" s="2"/>
      <c r="I323" s="6"/>
      <c r="J323" s="6"/>
      <c r="K323" s="2"/>
      <c r="L323" s="2"/>
    </row>
    <row r="324" ht="15.75" customHeight="1">
      <c r="B324" s="2"/>
      <c r="C324" s="3"/>
      <c r="D324" s="4"/>
      <c r="E324" s="5"/>
      <c r="F324" s="92"/>
      <c r="G324" s="2"/>
      <c r="H324" s="2"/>
      <c r="I324" s="6"/>
      <c r="J324" s="6"/>
      <c r="K324" s="2"/>
      <c r="L324" s="2"/>
    </row>
    <row r="325" ht="15.75" customHeight="1">
      <c r="B325" s="2"/>
      <c r="C325" s="3"/>
      <c r="D325" s="4"/>
      <c r="E325" s="5"/>
      <c r="F325" s="92"/>
      <c r="G325" s="2"/>
      <c r="H325" s="2"/>
      <c r="I325" s="6"/>
      <c r="J325" s="6"/>
      <c r="K325" s="2"/>
      <c r="L325" s="2"/>
    </row>
    <row r="326" ht="15.75" customHeight="1">
      <c r="B326" s="2"/>
      <c r="C326" s="3"/>
      <c r="D326" s="4"/>
      <c r="E326" s="5"/>
      <c r="F326" s="92"/>
      <c r="G326" s="2"/>
      <c r="H326" s="2"/>
      <c r="I326" s="6"/>
      <c r="J326" s="6"/>
      <c r="K326" s="2"/>
      <c r="L326" s="2"/>
    </row>
    <row r="327" ht="15.75" customHeight="1">
      <c r="B327" s="2"/>
      <c r="C327" s="3"/>
      <c r="D327" s="4"/>
      <c r="E327" s="5"/>
      <c r="F327" s="92"/>
      <c r="G327" s="2"/>
      <c r="H327" s="2"/>
      <c r="I327" s="6"/>
      <c r="J327" s="6"/>
      <c r="K327" s="2"/>
      <c r="L327" s="2"/>
    </row>
    <row r="328" ht="15.75" customHeight="1">
      <c r="B328" s="2"/>
      <c r="C328" s="3"/>
      <c r="D328" s="4"/>
      <c r="E328" s="5"/>
      <c r="F328" s="92"/>
      <c r="G328" s="2"/>
      <c r="H328" s="2"/>
      <c r="I328" s="6"/>
      <c r="J328" s="6"/>
      <c r="K328" s="2"/>
      <c r="L328" s="2"/>
    </row>
    <row r="329" ht="15.75" customHeight="1">
      <c r="B329" s="2"/>
      <c r="C329" s="3"/>
      <c r="D329" s="4"/>
      <c r="E329" s="5"/>
      <c r="F329" s="92"/>
      <c r="G329" s="2"/>
      <c r="H329" s="2"/>
      <c r="I329" s="6"/>
      <c r="J329" s="6"/>
      <c r="K329" s="2"/>
      <c r="L329" s="2"/>
    </row>
    <row r="330" ht="15.75" customHeight="1">
      <c r="B330" s="2"/>
      <c r="C330" s="3"/>
      <c r="D330" s="4"/>
      <c r="E330" s="5"/>
      <c r="F330" s="92"/>
      <c r="G330" s="2"/>
      <c r="H330" s="2"/>
      <c r="I330" s="6"/>
      <c r="J330" s="6"/>
      <c r="K330" s="2"/>
      <c r="L330" s="2"/>
    </row>
    <row r="331" ht="15.75" customHeight="1">
      <c r="B331" s="2"/>
      <c r="C331" s="3"/>
      <c r="D331" s="4"/>
      <c r="E331" s="5"/>
      <c r="F331" s="92"/>
      <c r="G331" s="2"/>
      <c r="H331" s="2"/>
      <c r="I331" s="6"/>
      <c r="J331" s="6"/>
      <c r="K331" s="2"/>
      <c r="L331" s="2"/>
    </row>
    <row r="332" ht="15.75" customHeight="1">
      <c r="B332" s="2"/>
      <c r="C332" s="3"/>
      <c r="D332" s="4"/>
      <c r="E332" s="5"/>
      <c r="F332" s="92"/>
      <c r="G332" s="2"/>
      <c r="H332" s="2"/>
      <c r="I332" s="6"/>
      <c r="J332" s="6"/>
      <c r="K332" s="2"/>
      <c r="L332" s="2"/>
    </row>
    <row r="333" ht="15.75" customHeight="1">
      <c r="B333" s="2"/>
      <c r="C333" s="3"/>
      <c r="D333" s="4"/>
      <c r="E333" s="5"/>
      <c r="F333" s="92"/>
      <c r="G333" s="2"/>
      <c r="H333" s="2"/>
      <c r="I333" s="6"/>
      <c r="J333" s="6"/>
      <c r="K333" s="2"/>
      <c r="L333" s="2"/>
    </row>
    <row r="334" ht="15.75" customHeight="1">
      <c r="B334" s="2"/>
      <c r="C334" s="3"/>
      <c r="D334" s="4"/>
      <c r="E334" s="5"/>
      <c r="F334" s="92"/>
      <c r="G334" s="2"/>
      <c r="H334" s="2"/>
      <c r="I334" s="6"/>
      <c r="J334" s="6"/>
      <c r="K334" s="2"/>
      <c r="L334" s="2"/>
    </row>
    <row r="335" ht="15.75" customHeight="1">
      <c r="B335" s="2"/>
      <c r="C335" s="3"/>
      <c r="D335" s="4"/>
      <c r="E335" s="5"/>
      <c r="F335" s="92"/>
      <c r="G335" s="2"/>
      <c r="H335" s="2"/>
      <c r="I335" s="6"/>
      <c r="J335" s="6"/>
      <c r="K335" s="2"/>
      <c r="L335" s="2"/>
    </row>
    <row r="336" ht="15.75" customHeight="1">
      <c r="B336" s="2"/>
      <c r="C336" s="3"/>
      <c r="D336" s="4"/>
      <c r="E336" s="5"/>
      <c r="F336" s="92"/>
      <c r="G336" s="2"/>
      <c r="H336" s="2"/>
      <c r="I336" s="6"/>
      <c r="J336" s="6"/>
      <c r="K336" s="2"/>
      <c r="L336" s="2"/>
    </row>
    <row r="337" ht="15.75" customHeight="1">
      <c r="B337" s="2"/>
      <c r="C337" s="3"/>
      <c r="D337" s="4"/>
      <c r="E337" s="5"/>
      <c r="F337" s="92"/>
      <c r="G337" s="2"/>
      <c r="H337" s="2"/>
      <c r="I337" s="6"/>
      <c r="J337" s="6"/>
      <c r="K337" s="2"/>
      <c r="L337" s="2"/>
    </row>
    <row r="338" ht="15.75" customHeight="1">
      <c r="B338" s="2"/>
      <c r="C338" s="3"/>
      <c r="D338" s="4"/>
      <c r="E338" s="5"/>
      <c r="F338" s="92"/>
      <c r="G338" s="2"/>
      <c r="H338" s="2"/>
      <c r="I338" s="6"/>
      <c r="J338" s="6"/>
      <c r="K338" s="2"/>
      <c r="L338" s="2"/>
    </row>
    <row r="339" ht="15.75" customHeight="1">
      <c r="B339" s="2"/>
      <c r="C339" s="3"/>
      <c r="D339" s="4"/>
      <c r="E339" s="5"/>
      <c r="F339" s="92"/>
      <c r="G339" s="2"/>
      <c r="H339" s="2"/>
      <c r="I339" s="6"/>
      <c r="J339" s="6"/>
      <c r="K339" s="2"/>
      <c r="L339" s="2"/>
    </row>
    <row r="340" ht="15.75" customHeight="1">
      <c r="B340" s="2"/>
      <c r="C340" s="3"/>
      <c r="D340" s="4"/>
      <c r="E340" s="5"/>
      <c r="F340" s="92"/>
      <c r="G340" s="2"/>
      <c r="H340" s="2"/>
      <c r="I340" s="6"/>
      <c r="J340" s="6"/>
      <c r="K340" s="2"/>
      <c r="L340" s="2"/>
    </row>
    <row r="341" ht="15.75" customHeight="1">
      <c r="B341" s="2"/>
      <c r="C341" s="3"/>
      <c r="D341" s="4"/>
      <c r="E341" s="5"/>
      <c r="F341" s="92"/>
      <c r="G341" s="2"/>
      <c r="H341" s="2"/>
      <c r="I341" s="6"/>
      <c r="J341" s="6"/>
      <c r="K341" s="2"/>
      <c r="L341" s="2"/>
    </row>
    <row r="342" ht="15.75" customHeight="1">
      <c r="B342" s="2"/>
      <c r="C342" s="3"/>
      <c r="D342" s="4"/>
      <c r="E342" s="5"/>
      <c r="F342" s="92"/>
      <c r="G342" s="2"/>
      <c r="H342" s="2"/>
      <c r="I342" s="6"/>
      <c r="J342" s="6"/>
      <c r="K342" s="2"/>
      <c r="L342" s="2"/>
    </row>
    <row r="343" ht="15.75" customHeight="1">
      <c r="B343" s="2"/>
      <c r="C343" s="3"/>
      <c r="D343" s="4"/>
      <c r="E343" s="5"/>
      <c r="F343" s="92"/>
      <c r="G343" s="2"/>
      <c r="H343" s="2"/>
      <c r="I343" s="6"/>
      <c r="J343" s="6"/>
      <c r="K343" s="2"/>
      <c r="L343" s="2"/>
    </row>
    <row r="344" ht="15.75" customHeight="1">
      <c r="B344" s="2"/>
      <c r="C344" s="3"/>
      <c r="D344" s="4"/>
      <c r="E344" s="5"/>
      <c r="F344" s="92"/>
      <c r="G344" s="2"/>
      <c r="H344" s="2"/>
      <c r="I344" s="6"/>
      <c r="J344" s="6"/>
      <c r="K344" s="2"/>
      <c r="L344" s="2"/>
    </row>
    <row r="345" ht="15.75" customHeight="1">
      <c r="B345" s="2"/>
      <c r="C345" s="3"/>
      <c r="D345" s="4"/>
      <c r="E345" s="5"/>
      <c r="F345" s="92"/>
      <c r="G345" s="2"/>
      <c r="H345" s="2"/>
      <c r="I345" s="6"/>
      <c r="J345" s="6"/>
      <c r="K345" s="2"/>
      <c r="L345" s="2"/>
    </row>
    <row r="346" ht="15.75" customHeight="1">
      <c r="B346" s="2"/>
      <c r="C346" s="3"/>
      <c r="D346" s="4"/>
      <c r="E346" s="5"/>
      <c r="F346" s="92"/>
      <c r="G346" s="2"/>
      <c r="H346" s="2"/>
      <c r="I346" s="6"/>
      <c r="J346" s="6"/>
      <c r="K346" s="2"/>
      <c r="L346" s="2"/>
    </row>
    <row r="347" ht="15.75" customHeight="1">
      <c r="B347" s="2"/>
      <c r="C347" s="3"/>
      <c r="D347" s="4"/>
      <c r="E347" s="5"/>
      <c r="F347" s="92"/>
      <c r="G347" s="2"/>
      <c r="H347" s="2"/>
      <c r="I347" s="6"/>
      <c r="J347" s="6"/>
      <c r="K347" s="2"/>
      <c r="L347" s="2"/>
    </row>
    <row r="348" ht="15.75" customHeight="1">
      <c r="B348" s="2"/>
      <c r="C348" s="3"/>
      <c r="D348" s="4"/>
      <c r="E348" s="5"/>
      <c r="F348" s="92"/>
      <c r="G348" s="2"/>
      <c r="H348" s="2"/>
      <c r="I348" s="6"/>
      <c r="J348" s="6"/>
      <c r="K348" s="2"/>
      <c r="L348" s="2"/>
    </row>
    <row r="349" ht="15.75" customHeight="1">
      <c r="B349" s="2"/>
      <c r="C349" s="3"/>
      <c r="D349" s="4"/>
      <c r="E349" s="5"/>
      <c r="F349" s="92"/>
      <c r="G349" s="2"/>
      <c r="H349" s="2"/>
      <c r="I349" s="6"/>
      <c r="J349" s="6"/>
      <c r="K349" s="2"/>
      <c r="L349" s="2"/>
    </row>
    <row r="350" ht="15.75" customHeight="1">
      <c r="B350" s="2"/>
      <c r="C350" s="3"/>
      <c r="D350" s="4"/>
      <c r="E350" s="5"/>
      <c r="F350" s="92"/>
      <c r="G350" s="2"/>
      <c r="H350" s="2"/>
      <c r="I350" s="6"/>
      <c r="J350" s="6"/>
      <c r="K350" s="2"/>
      <c r="L350" s="2"/>
    </row>
    <row r="351" ht="15.75" customHeight="1">
      <c r="B351" s="2"/>
      <c r="C351" s="3"/>
      <c r="D351" s="4"/>
      <c r="E351" s="5"/>
      <c r="F351" s="92"/>
      <c r="G351" s="2"/>
      <c r="H351" s="2"/>
      <c r="I351" s="6"/>
      <c r="J351" s="6"/>
      <c r="K351" s="2"/>
      <c r="L351" s="2"/>
    </row>
    <row r="352" ht="15.75" customHeight="1">
      <c r="B352" s="2"/>
      <c r="C352" s="3"/>
      <c r="D352" s="4"/>
      <c r="E352" s="5"/>
      <c r="F352" s="92"/>
      <c r="G352" s="2"/>
      <c r="H352" s="2"/>
      <c r="I352" s="6"/>
      <c r="J352" s="6"/>
      <c r="K352" s="2"/>
      <c r="L352" s="2"/>
    </row>
    <row r="353" ht="15.75" customHeight="1">
      <c r="B353" s="2"/>
      <c r="C353" s="3"/>
      <c r="D353" s="4"/>
      <c r="E353" s="5"/>
      <c r="F353" s="92"/>
      <c r="G353" s="2"/>
      <c r="H353" s="2"/>
      <c r="I353" s="6"/>
      <c r="J353" s="6"/>
      <c r="K353" s="2"/>
      <c r="L353" s="2"/>
    </row>
    <row r="354" ht="15.75" customHeight="1">
      <c r="B354" s="2"/>
      <c r="C354" s="3"/>
      <c r="D354" s="4"/>
      <c r="E354" s="5"/>
      <c r="F354" s="92"/>
      <c r="G354" s="2"/>
      <c r="H354" s="2"/>
      <c r="I354" s="6"/>
      <c r="J354" s="6"/>
      <c r="K354" s="2"/>
      <c r="L354" s="2"/>
    </row>
    <row r="355" ht="15.75" customHeight="1">
      <c r="B355" s="2"/>
      <c r="C355" s="3"/>
      <c r="D355" s="4"/>
      <c r="E355" s="5"/>
      <c r="F355" s="92"/>
      <c r="G355" s="2"/>
      <c r="H355" s="2"/>
      <c r="I355" s="6"/>
      <c r="J355" s="6"/>
      <c r="K355" s="2"/>
      <c r="L355" s="2"/>
    </row>
    <row r="356" ht="15.75" customHeight="1">
      <c r="B356" s="2"/>
      <c r="C356" s="3"/>
      <c r="D356" s="4"/>
      <c r="E356" s="5"/>
      <c r="F356" s="92"/>
      <c r="G356" s="2"/>
      <c r="H356" s="2"/>
      <c r="I356" s="6"/>
      <c r="J356" s="6"/>
      <c r="K356" s="2"/>
      <c r="L356" s="2"/>
    </row>
    <row r="357" ht="15.75" customHeight="1">
      <c r="B357" s="2"/>
      <c r="C357" s="3"/>
      <c r="D357" s="4"/>
      <c r="E357" s="5"/>
      <c r="F357" s="92"/>
      <c r="G357" s="2"/>
      <c r="H357" s="2"/>
      <c r="I357" s="6"/>
      <c r="J357" s="6"/>
      <c r="K357" s="2"/>
      <c r="L357" s="2"/>
    </row>
    <row r="358" ht="15.75" customHeight="1">
      <c r="B358" s="2"/>
      <c r="C358" s="3"/>
      <c r="D358" s="4"/>
      <c r="E358" s="5"/>
      <c r="F358" s="92"/>
      <c r="G358" s="2"/>
      <c r="H358" s="2"/>
      <c r="I358" s="6"/>
      <c r="J358" s="6"/>
      <c r="K358" s="2"/>
      <c r="L358" s="2"/>
    </row>
    <row r="359" ht="15.75" customHeight="1">
      <c r="B359" s="2"/>
      <c r="C359" s="3"/>
      <c r="D359" s="4"/>
      <c r="E359" s="5"/>
      <c r="F359" s="92"/>
      <c r="G359" s="2"/>
      <c r="H359" s="2"/>
      <c r="I359" s="6"/>
      <c r="J359" s="6"/>
      <c r="K359" s="2"/>
      <c r="L359" s="2"/>
    </row>
    <row r="360" ht="15.75" customHeight="1">
      <c r="B360" s="2"/>
      <c r="C360" s="3"/>
      <c r="D360" s="4"/>
      <c r="E360" s="5"/>
      <c r="F360" s="92"/>
      <c r="G360" s="2"/>
      <c r="H360" s="2"/>
      <c r="I360" s="6"/>
      <c r="J360" s="6"/>
      <c r="K360" s="2"/>
      <c r="L360" s="2"/>
    </row>
    <row r="361" ht="15.75" customHeight="1">
      <c r="B361" s="2"/>
      <c r="C361" s="3"/>
      <c r="D361" s="4"/>
      <c r="E361" s="5"/>
      <c r="F361" s="92"/>
      <c r="G361" s="2"/>
      <c r="H361" s="2"/>
      <c r="I361" s="6"/>
      <c r="J361" s="6"/>
      <c r="K361" s="2"/>
      <c r="L361" s="2"/>
    </row>
    <row r="362" ht="15.75" customHeight="1">
      <c r="B362" s="2"/>
      <c r="C362" s="3"/>
      <c r="D362" s="4"/>
      <c r="E362" s="5"/>
      <c r="F362" s="92"/>
      <c r="G362" s="2"/>
      <c r="H362" s="2"/>
      <c r="I362" s="6"/>
      <c r="J362" s="6"/>
      <c r="K362" s="2"/>
      <c r="L362" s="2"/>
    </row>
    <row r="363" ht="15.75" customHeight="1">
      <c r="B363" s="2"/>
      <c r="C363" s="3"/>
      <c r="D363" s="4"/>
      <c r="E363" s="5"/>
      <c r="F363" s="92"/>
      <c r="G363" s="2"/>
      <c r="H363" s="2"/>
      <c r="I363" s="6"/>
      <c r="J363" s="6"/>
      <c r="K363" s="2"/>
      <c r="L363" s="2"/>
    </row>
    <row r="364" ht="15.75" customHeight="1">
      <c r="B364" s="2"/>
      <c r="C364" s="3"/>
      <c r="D364" s="4"/>
      <c r="E364" s="5"/>
      <c r="F364" s="92"/>
      <c r="G364" s="2"/>
      <c r="H364" s="2"/>
      <c r="I364" s="6"/>
      <c r="J364" s="6"/>
      <c r="K364" s="2"/>
      <c r="L364" s="2"/>
    </row>
    <row r="365" ht="15.75" customHeight="1">
      <c r="B365" s="2"/>
      <c r="C365" s="3"/>
      <c r="D365" s="4"/>
      <c r="E365" s="5"/>
      <c r="F365" s="92"/>
      <c r="G365" s="2"/>
      <c r="H365" s="2"/>
      <c r="I365" s="6"/>
      <c r="J365" s="6"/>
      <c r="K365" s="2"/>
      <c r="L365" s="2"/>
    </row>
    <row r="366" ht="15.75" customHeight="1">
      <c r="B366" s="2"/>
      <c r="C366" s="3"/>
      <c r="D366" s="4"/>
      <c r="E366" s="5"/>
      <c r="F366" s="92"/>
      <c r="G366" s="2"/>
      <c r="H366" s="2"/>
      <c r="I366" s="6"/>
      <c r="J366" s="6"/>
      <c r="K366" s="2"/>
      <c r="L366" s="2"/>
    </row>
    <row r="367" ht="15.75" customHeight="1">
      <c r="B367" s="2"/>
      <c r="C367" s="3"/>
      <c r="D367" s="4"/>
      <c r="E367" s="5"/>
      <c r="F367" s="92"/>
      <c r="G367" s="2"/>
      <c r="H367" s="2"/>
      <c r="I367" s="6"/>
      <c r="J367" s="6"/>
      <c r="K367" s="2"/>
      <c r="L367" s="2"/>
    </row>
    <row r="368" ht="15.75" customHeight="1">
      <c r="B368" s="2"/>
      <c r="C368" s="3"/>
      <c r="D368" s="4"/>
      <c r="E368" s="5"/>
      <c r="F368" s="92"/>
      <c r="G368" s="2"/>
      <c r="H368" s="2"/>
      <c r="I368" s="6"/>
      <c r="J368" s="6"/>
      <c r="K368" s="2"/>
      <c r="L368" s="2"/>
    </row>
    <row r="369" ht="15.75" customHeight="1">
      <c r="B369" s="2"/>
      <c r="C369" s="3"/>
      <c r="D369" s="4"/>
      <c r="E369" s="5"/>
      <c r="F369" s="92"/>
      <c r="G369" s="2"/>
      <c r="H369" s="2"/>
      <c r="I369" s="6"/>
      <c r="J369" s="6"/>
      <c r="K369" s="2"/>
      <c r="L369" s="2"/>
    </row>
    <row r="370" ht="15.75" customHeight="1">
      <c r="B370" s="2"/>
      <c r="C370" s="3"/>
      <c r="D370" s="4"/>
      <c r="E370" s="5"/>
      <c r="F370" s="92"/>
      <c r="G370" s="2"/>
      <c r="H370" s="2"/>
      <c r="I370" s="6"/>
      <c r="J370" s="6"/>
      <c r="K370" s="2"/>
      <c r="L370" s="2"/>
    </row>
    <row r="371" ht="15.75" customHeight="1">
      <c r="B371" s="2"/>
      <c r="C371" s="3"/>
      <c r="D371" s="4"/>
      <c r="E371" s="5"/>
      <c r="F371" s="92"/>
      <c r="G371" s="2"/>
      <c r="H371" s="2"/>
      <c r="I371" s="6"/>
      <c r="J371" s="6"/>
      <c r="K371" s="2"/>
      <c r="L371" s="2"/>
    </row>
    <row r="372" ht="15.75" customHeight="1">
      <c r="B372" s="2"/>
      <c r="C372" s="3"/>
      <c r="D372" s="4"/>
      <c r="E372" s="5"/>
      <c r="F372" s="92"/>
      <c r="G372" s="2"/>
      <c r="H372" s="2"/>
      <c r="I372" s="6"/>
      <c r="J372" s="6"/>
      <c r="K372" s="2"/>
      <c r="L372" s="2"/>
    </row>
    <row r="373" ht="15.75" customHeight="1">
      <c r="B373" s="2"/>
      <c r="C373" s="3"/>
      <c r="D373" s="4"/>
      <c r="E373" s="5"/>
      <c r="F373" s="92"/>
      <c r="G373" s="2"/>
      <c r="H373" s="2"/>
      <c r="I373" s="6"/>
      <c r="J373" s="6"/>
      <c r="K373" s="2"/>
      <c r="L373" s="2"/>
    </row>
    <row r="374" ht="15.75" customHeight="1">
      <c r="B374" s="2"/>
      <c r="C374" s="3"/>
      <c r="D374" s="4"/>
      <c r="E374" s="5"/>
      <c r="F374" s="92"/>
      <c r="G374" s="2"/>
      <c r="H374" s="2"/>
      <c r="I374" s="6"/>
      <c r="J374" s="6"/>
      <c r="K374" s="2"/>
      <c r="L374" s="2"/>
    </row>
    <row r="375" ht="15.75" customHeight="1">
      <c r="B375" s="2"/>
      <c r="C375" s="3"/>
      <c r="D375" s="4"/>
      <c r="E375" s="5"/>
      <c r="F375" s="92"/>
      <c r="G375" s="2"/>
      <c r="H375" s="2"/>
      <c r="I375" s="6"/>
      <c r="J375" s="6"/>
      <c r="K375" s="2"/>
      <c r="L375" s="2"/>
    </row>
    <row r="376" ht="15.75" customHeight="1">
      <c r="B376" s="2"/>
      <c r="C376" s="3"/>
      <c r="D376" s="4"/>
      <c r="E376" s="5"/>
      <c r="F376" s="92"/>
      <c r="G376" s="2"/>
      <c r="H376" s="2"/>
      <c r="I376" s="6"/>
      <c r="J376" s="6"/>
      <c r="K376" s="2"/>
      <c r="L376" s="2"/>
    </row>
    <row r="377" ht="15.75" customHeight="1">
      <c r="B377" s="2"/>
      <c r="C377" s="3"/>
      <c r="D377" s="4"/>
      <c r="E377" s="5"/>
      <c r="F377" s="92"/>
      <c r="G377" s="2"/>
      <c r="H377" s="2"/>
      <c r="I377" s="6"/>
      <c r="J377" s="6"/>
      <c r="K377" s="2"/>
      <c r="L377" s="2"/>
    </row>
    <row r="378" ht="15.75" customHeight="1">
      <c r="B378" s="2"/>
      <c r="C378" s="3"/>
      <c r="D378" s="4"/>
      <c r="E378" s="5"/>
      <c r="F378" s="92"/>
      <c r="G378" s="2"/>
      <c r="H378" s="2"/>
      <c r="I378" s="6"/>
      <c r="J378" s="6"/>
      <c r="K378" s="2"/>
      <c r="L378" s="2"/>
    </row>
    <row r="379" ht="15.75" customHeight="1">
      <c r="B379" s="2"/>
      <c r="C379" s="3"/>
      <c r="D379" s="4"/>
      <c r="E379" s="5"/>
      <c r="F379" s="92"/>
      <c r="G379" s="2"/>
      <c r="H379" s="2"/>
      <c r="I379" s="6"/>
      <c r="J379" s="6"/>
      <c r="K379" s="2"/>
      <c r="L379" s="2"/>
    </row>
    <row r="380" ht="15.75" customHeight="1">
      <c r="B380" s="2"/>
      <c r="C380" s="3"/>
      <c r="D380" s="4"/>
      <c r="E380" s="5"/>
      <c r="F380" s="92"/>
      <c r="G380" s="2"/>
      <c r="H380" s="2"/>
      <c r="I380" s="6"/>
      <c r="J380" s="6"/>
      <c r="K380" s="2"/>
      <c r="L380" s="2"/>
    </row>
    <row r="381" ht="15.75" customHeight="1">
      <c r="B381" s="2"/>
      <c r="C381" s="3"/>
      <c r="D381" s="4"/>
      <c r="E381" s="5"/>
      <c r="F381" s="92"/>
      <c r="G381" s="2"/>
      <c r="H381" s="2"/>
      <c r="I381" s="6"/>
      <c r="J381" s="6"/>
      <c r="K381" s="2"/>
      <c r="L381" s="2"/>
    </row>
    <row r="382" ht="15.75" customHeight="1">
      <c r="B382" s="2"/>
      <c r="C382" s="3"/>
      <c r="D382" s="4"/>
      <c r="E382" s="5"/>
      <c r="F382" s="92"/>
      <c r="G382" s="2"/>
      <c r="H382" s="2"/>
      <c r="I382" s="6"/>
      <c r="J382" s="6"/>
      <c r="K382" s="2"/>
      <c r="L382" s="2"/>
    </row>
    <row r="383" ht="15.75" customHeight="1">
      <c r="B383" s="2"/>
      <c r="C383" s="3"/>
      <c r="D383" s="4"/>
      <c r="E383" s="5"/>
      <c r="F383" s="92"/>
      <c r="G383" s="2"/>
      <c r="H383" s="2"/>
      <c r="I383" s="6"/>
      <c r="J383" s="6"/>
      <c r="K383" s="2"/>
      <c r="L383" s="2"/>
    </row>
    <row r="384" ht="15.75" customHeight="1">
      <c r="B384" s="2"/>
      <c r="C384" s="3"/>
      <c r="D384" s="4"/>
      <c r="E384" s="5"/>
      <c r="F384" s="92"/>
      <c r="G384" s="2"/>
      <c r="H384" s="2"/>
      <c r="I384" s="6"/>
      <c r="J384" s="6"/>
      <c r="K384" s="2"/>
      <c r="L384" s="2"/>
    </row>
    <row r="385" ht="15.75" customHeight="1">
      <c r="B385" s="2"/>
      <c r="C385" s="3"/>
      <c r="D385" s="4"/>
      <c r="E385" s="5"/>
      <c r="F385" s="92"/>
      <c r="G385" s="2"/>
      <c r="H385" s="2"/>
      <c r="I385" s="6"/>
      <c r="J385" s="6"/>
      <c r="K385" s="2"/>
      <c r="L385" s="2"/>
    </row>
    <row r="386" ht="15.75" customHeight="1">
      <c r="B386" s="2"/>
      <c r="C386" s="3"/>
      <c r="D386" s="4"/>
      <c r="E386" s="5"/>
      <c r="F386" s="92"/>
      <c r="G386" s="2"/>
      <c r="H386" s="2"/>
      <c r="I386" s="6"/>
      <c r="J386" s="6"/>
      <c r="K386" s="2"/>
      <c r="L386" s="2"/>
    </row>
    <row r="387" ht="15.75" customHeight="1">
      <c r="B387" s="2"/>
      <c r="C387" s="3"/>
      <c r="D387" s="4"/>
      <c r="E387" s="5"/>
      <c r="F387" s="92"/>
      <c r="G387" s="2"/>
      <c r="H387" s="2"/>
      <c r="I387" s="6"/>
      <c r="J387" s="6"/>
      <c r="K387" s="2"/>
      <c r="L387" s="2"/>
    </row>
    <row r="388" ht="15.75" customHeight="1">
      <c r="B388" s="2"/>
      <c r="C388" s="3"/>
      <c r="D388" s="4"/>
      <c r="E388" s="5"/>
      <c r="F388" s="92"/>
      <c r="G388" s="2"/>
      <c r="H388" s="2"/>
      <c r="I388" s="6"/>
      <c r="J388" s="6"/>
      <c r="K388" s="2"/>
      <c r="L388" s="2"/>
    </row>
    <row r="389" ht="15.75" customHeight="1">
      <c r="B389" s="2"/>
      <c r="C389" s="3"/>
      <c r="D389" s="4"/>
      <c r="E389" s="5"/>
      <c r="F389" s="92"/>
      <c r="G389" s="2"/>
      <c r="H389" s="2"/>
      <c r="I389" s="6"/>
      <c r="J389" s="6"/>
      <c r="K389" s="2"/>
      <c r="L389" s="2"/>
    </row>
    <row r="390" ht="15.75" customHeight="1">
      <c r="B390" s="2"/>
      <c r="C390" s="3"/>
      <c r="D390" s="4"/>
      <c r="E390" s="5"/>
      <c r="F390" s="92"/>
      <c r="G390" s="2"/>
      <c r="H390" s="2"/>
      <c r="I390" s="6"/>
      <c r="J390" s="6"/>
      <c r="K390" s="2"/>
      <c r="L390" s="2"/>
    </row>
    <row r="391" ht="15.75" customHeight="1">
      <c r="B391" s="2"/>
      <c r="C391" s="3"/>
      <c r="D391" s="4"/>
      <c r="E391" s="5"/>
      <c r="F391" s="92"/>
      <c r="G391" s="2"/>
      <c r="H391" s="2"/>
      <c r="I391" s="6"/>
      <c r="J391" s="6"/>
      <c r="K391" s="2"/>
      <c r="L391" s="2"/>
    </row>
    <row r="392" ht="15.75" customHeight="1">
      <c r="B392" s="2"/>
      <c r="C392" s="3"/>
      <c r="D392" s="4"/>
      <c r="E392" s="5"/>
      <c r="F392" s="92"/>
      <c r="G392" s="2"/>
      <c r="H392" s="2"/>
      <c r="I392" s="6"/>
      <c r="J392" s="6"/>
      <c r="K392" s="2"/>
      <c r="L392" s="2"/>
    </row>
    <row r="393" ht="15.75" customHeight="1">
      <c r="B393" s="2"/>
      <c r="C393" s="3"/>
      <c r="D393" s="4"/>
      <c r="E393" s="5"/>
      <c r="F393" s="92"/>
      <c r="G393" s="2"/>
      <c r="H393" s="2"/>
      <c r="I393" s="6"/>
      <c r="J393" s="6"/>
      <c r="K393" s="2"/>
      <c r="L393" s="2"/>
    </row>
    <row r="394" ht="15.75" customHeight="1">
      <c r="B394" s="2"/>
      <c r="C394" s="3"/>
      <c r="D394" s="4"/>
      <c r="E394" s="5"/>
      <c r="F394" s="92"/>
      <c r="G394" s="2"/>
      <c r="H394" s="2"/>
      <c r="I394" s="6"/>
      <c r="J394" s="6"/>
      <c r="K394" s="2"/>
      <c r="L394" s="2"/>
    </row>
    <row r="395" ht="15.75" customHeight="1">
      <c r="B395" s="2"/>
      <c r="C395" s="3"/>
      <c r="D395" s="4"/>
      <c r="E395" s="5"/>
      <c r="F395" s="92"/>
      <c r="G395" s="2"/>
      <c r="H395" s="2"/>
      <c r="I395" s="6"/>
      <c r="J395" s="6"/>
      <c r="K395" s="2"/>
      <c r="L395" s="2"/>
    </row>
    <row r="396" ht="15.75" customHeight="1">
      <c r="B396" s="2"/>
      <c r="C396" s="3"/>
      <c r="D396" s="4"/>
      <c r="E396" s="5"/>
      <c r="F396" s="92"/>
      <c r="G396" s="2"/>
      <c r="H396" s="2"/>
      <c r="I396" s="6"/>
      <c r="J396" s="6"/>
      <c r="K396" s="2"/>
      <c r="L396" s="2"/>
    </row>
    <row r="397" ht="15.75" customHeight="1">
      <c r="B397" s="2"/>
      <c r="C397" s="3"/>
      <c r="D397" s="4"/>
      <c r="E397" s="5"/>
      <c r="F397" s="92"/>
      <c r="G397" s="2"/>
      <c r="H397" s="2"/>
      <c r="I397" s="6"/>
      <c r="J397" s="6"/>
      <c r="K397" s="2"/>
      <c r="L397" s="2"/>
    </row>
    <row r="398" ht="15.75" customHeight="1">
      <c r="B398" s="2"/>
      <c r="C398" s="3"/>
      <c r="D398" s="4"/>
      <c r="E398" s="5"/>
      <c r="F398" s="92"/>
      <c r="G398" s="2"/>
      <c r="H398" s="2"/>
      <c r="I398" s="6"/>
      <c r="J398" s="6"/>
      <c r="K398" s="2"/>
      <c r="L398" s="2"/>
    </row>
    <row r="399" ht="15.75" customHeight="1">
      <c r="B399" s="2"/>
      <c r="C399" s="3"/>
      <c r="D399" s="4"/>
      <c r="E399" s="5"/>
      <c r="F399" s="92"/>
      <c r="G399" s="2"/>
      <c r="H399" s="2"/>
      <c r="I399" s="6"/>
      <c r="J399" s="6"/>
      <c r="K399" s="2"/>
      <c r="L399" s="2"/>
    </row>
    <row r="400" ht="15.75" customHeight="1">
      <c r="B400" s="2"/>
      <c r="C400" s="3"/>
      <c r="D400" s="4"/>
      <c r="E400" s="5"/>
      <c r="F400" s="92"/>
      <c r="G400" s="2"/>
      <c r="H400" s="2"/>
      <c r="I400" s="6"/>
      <c r="J400" s="6"/>
      <c r="K400" s="2"/>
      <c r="L400" s="2"/>
    </row>
    <row r="401" ht="15.75" customHeight="1">
      <c r="B401" s="2"/>
      <c r="C401" s="3"/>
      <c r="D401" s="4"/>
      <c r="E401" s="5"/>
      <c r="F401" s="92"/>
      <c r="G401" s="2"/>
      <c r="H401" s="2"/>
      <c r="I401" s="6"/>
      <c r="J401" s="6"/>
      <c r="K401" s="2"/>
      <c r="L401" s="2"/>
    </row>
    <row r="402" ht="15.75" customHeight="1">
      <c r="B402" s="2"/>
      <c r="C402" s="3"/>
      <c r="D402" s="4"/>
      <c r="E402" s="5"/>
      <c r="F402" s="92"/>
      <c r="G402" s="2"/>
      <c r="H402" s="2"/>
      <c r="I402" s="6"/>
      <c r="J402" s="6"/>
      <c r="K402" s="2"/>
      <c r="L402" s="2"/>
    </row>
    <row r="403" ht="15.75" customHeight="1">
      <c r="B403" s="2"/>
      <c r="C403" s="3"/>
      <c r="D403" s="4"/>
      <c r="E403" s="5"/>
      <c r="F403" s="92"/>
      <c r="G403" s="2"/>
      <c r="H403" s="2"/>
      <c r="I403" s="6"/>
      <c r="J403" s="6"/>
      <c r="K403" s="2"/>
      <c r="L403" s="2"/>
    </row>
    <row r="404" ht="15.75" customHeight="1">
      <c r="B404" s="2"/>
      <c r="C404" s="3"/>
      <c r="D404" s="4"/>
      <c r="E404" s="5"/>
      <c r="F404" s="92"/>
      <c r="G404" s="2"/>
      <c r="H404" s="2"/>
      <c r="I404" s="6"/>
      <c r="J404" s="6"/>
      <c r="K404" s="2"/>
      <c r="L404" s="2"/>
    </row>
    <row r="405" ht="15.75" customHeight="1">
      <c r="B405" s="2"/>
      <c r="C405" s="3"/>
      <c r="D405" s="4"/>
      <c r="E405" s="5"/>
      <c r="F405" s="92"/>
      <c r="G405" s="2"/>
      <c r="H405" s="2"/>
      <c r="I405" s="6"/>
      <c r="J405" s="6"/>
      <c r="K405" s="2"/>
      <c r="L405" s="2"/>
    </row>
    <row r="406" ht="15.75" customHeight="1">
      <c r="B406" s="2"/>
      <c r="C406" s="3"/>
      <c r="D406" s="4"/>
      <c r="E406" s="5"/>
      <c r="F406" s="92"/>
      <c r="G406" s="2"/>
      <c r="H406" s="2"/>
      <c r="I406" s="6"/>
      <c r="J406" s="6"/>
      <c r="K406" s="2"/>
      <c r="L406" s="2"/>
    </row>
    <row r="407" ht="15.75" customHeight="1">
      <c r="B407" s="2"/>
      <c r="C407" s="3"/>
      <c r="D407" s="4"/>
      <c r="E407" s="5"/>
      <c r="F407" s="92"/>
      <c r="G407" s="2"/>
      <c r="H407" s="2"/>
      <c r="I407" s="6"/>
      <c r="J407" s="6"/>
      <c r="K407" s="2"/>
      <c r="L407" s="2"/>
    </row>
    <row r="408" ht="15.75" customHeight="1">
      <c r="B408" s="2"/>
      <c r="C408" s="3"/>
      <c r="D408" s="4"/>
      <c r="E408" s="5"/>
      <c r="F408" s="92"/>
      <c r="G408" s="2"/>
      <c r="H408" s="2"/>
      <c r="I408" s="6"/>
      <c r="J408" s="6"/>
      <c r="K408" s="2"/>
      <c r="L408" s="2"/>
    </row>
    <row r="409" ht="15.75" customHeight="1">
      <c r="B409" s="2"/>
      <c r="C409" s="3"/>
      <c r="D409" s="4"/>
      <c r="E409" s="5"/>
      <c r="F409" s="92"/>
      <c r="G409" s="2"/>
      <c r="H409" s="2"/>
      <c r="I409" s="6"/>
      <c r="J409" s="6"/>
      <c r="K409" s="2"/>
      <c r="L409" s="2"/>
    </row>
    <row r="410" ht="15.75" customHeight="1">
      <c r="B410" s="2"/>
      <c r="C410" s="3"/>
      <c r="D410" s="4"/>
      <c r="E410" s="5"/>
      <c r="F410" s="92"/>
      <c r="G410" s="2"/>
      <c r="H410" s="2"/>
      <c r="I410" s="6"/>
      <c r="J410" s="6"/>
      <c r="K410" s="2"/>
      <c r="L410" s="2"/>
    </row>
    <row r="411" ht="15.75" customHeight="1">
      <c r="B411" s="2"/>
      <c r="C411" s="3"/>
      <c r="D411" s="4"/>
      <c r="E411" s="5"/>
      <c r="F411" s="92"/>
      <c r="G411" s="2"/>
      <c r="H411" s="2"/>
      <c r="I411" s="6"/>
      <c r="J411" s="6"/>
      <c r="K411" s="2"/>
      <c r="L411" s="2"/>
    </row>
    <row r="412" ht="15.75" customHeight="1">
      <c r="B412" s="2"/>
      <c r="C412" s="3"/>
      <c r="D412" s="4"/>
      <c r="E412" s="5"/>
      <c r="F412" s="92"/>
      <c r="G412" s="2"/>
      <c r="H412" s="2"/>
      <c r="I412" s="6"/>
      <c r="J412" s="6"/>
      <c r="K412" s="2"/>
      <c r="L412" s="2"/>
    </row>
    <row r="413" ht="15.75" customHeight="1">
      <c r="B413" s="2"/>
      <c r="C413" s="3"/>
      <c r="D413" s="4"/>
      <c r="E413" s="5"/>
      <c r="F413" s="92"/>
      <c r="G413" s="2"/>
      <c r="H413" s="2"/>
      <c r="I413" s="6"/>
      <c r="J413" s="6"/>
      <c r="K413" s="2"/>
      <c r="L413" s="2"/>
    </row>
    <row r="414" ht="15.75" customHeight="1">
      <c r="B414" s="2"/>
      <c r="C414" s="3"/>
      <c r="D414" s="4"/>
      <c r="E414" s="5"/>
      <c r="F414" s="92"/>
      <c r="G414" s="2"/>
      <c r="H414" s="2"/>
      <c r="I414" s="6"/>
      <c r="J414" s="6"/>
      <c r="K414" s="2"/>
      <c r="L414" s="2"/>
    </row>
    <row r="415" ht="15.75" customHeight="1">
      <c r="B415" s="2"/>
      <c r="C415" s="3"/>
      <c r="D415" s="4"/>
      <c r="E415" s="5"/>
      <c r="F415" s="92"/>
      <c r="G415" s="2"/>
      <c r="H415" s="2"/>
      <c r="I415" s="6"/>
      <c r="J415" s="6"/>
      <c r="K415" s="2"/>
      <c r="L415" s="2"/>
    </row>
    <row r="416" ht="15.75" customHeight="1">
      <c r="B416" s="2"/>
      <c r="C416" s="3"/>
      <c r="D416" s="4"/>
      <c r="E416" s="5"/>
      <c r="F416" s="92"/>
      <c r="G416" s="2"/>
      <c r="H416" s="2"/>
      <c r="I416" s="6"/>
      <c r="J416" s="6"/>
      <c r="K416" s="2"/>
      <c r="L416" s="2"/>
    </row>
    <row r="417" ht="15.75" customHeight="1">
      <c r="B417" s="2"/>
      <c r="C417" s="3"/>
      <c r="D417" s="4"/>
      <c r="E417" s="5"/>
      <c r="F417" s="92"/>
      <c r="G417" s="2"/>
      <c r="H417" s="2"/>
      <c r="I417" s="6"/>
      <c r="J417" s="6"/>
      <c r="K417" s="2"/>
      <c r="L417" s="2"/>
    </row>
    <row r="418" ht="15.75" customHeight="1">
      <c r="B418" s="2"/>
      <c r="C418" s="3"/>
      <c r="D418" s="4"/>
      <c r="E418" s="5"/>
      <c r="F418" s="92"/>
      <c r="G418" s="2"/>
      <c r="H418" s="2"/>
      <c r="I418" s="6"/>
      <c r="J418" s="6"/>
      <c r="K418" s="2"/>
      <c r="L418" s="2"/>
    </row>
    <row r="419" ht="15.75" customHeight="1">
      <c r="B419" s="2"/>
      <c r="C419" s="3"/>
      <c r="D419" s="4"/>
      <c r="E419" s="5"/>
      <c r="F419" s="92"/>
      <c r="G419" s="2"/>
      <c r="H419" s="2"/>
      <c r="I419" s="6"/>
      <c r="J419" s="6"/>
      <c r="K419" s="2"/>
      <c r="L419" s="2"/>
    </row>
    <row r="420" ht="15.75" customHeight="1">
      <c r="B420" s="2"/>
      <c r="C420" s="3"/>
      <c r="D420" s="4"/>
      <c r="E420" s="5"/>
      <c r="F420" s="92"/>
      <c r="G420" s="2"/>
      <c r="H420" s="2"/>
      <c r="I420" s="6"/>
      <c r="J420" s="6"/>
      <c r="K420" s="2"/>
      <c r="L420" s="2"/>
    </row>
    <row r="421" ht="15.75" customHeight="1">
      <c r="B421" s="2"/>
      <c r="C421" s="3"/>
      <c r="D421" s="4"/>
      <c r="E421" s="5"/>
      <c r="F421" s="92"/>
      <c r="G421" s="2"/>
      <c r="H421" s="2"/>
      <c r="I421" s="6"/>
      <c r="J421" s="6"/>
      <c r="K421" s="2"/>
      <c r="L421" s="2"/>
    </row>
    <row r="422" ht="15.75" customHeight="1">
      <c r="B422" s="2"/>
      <c r="C422" s="3"/>
      <c r="D422" s="4"/>
      <c r="E422" s="5"/>
      <c r="F422" s="92"/>
      <c r="G422" s="2"/>
      <c r="H422" s="2"/>
      <c r="I422" s="6"/>
      <c r="J422" s="6"/>
      <c r="K422" s="2"/>
      <c r="L422" s="2"/>
    </row>
    <row r="423" ht="15.75" customHeight="1">
      <c r="B423" s="2"/>
      <c r="C423" s="3"/>
      <c r="D423" s="4"/>
      <c r="E423" s="5"/>
      <c r="F423" s="92"/>
      <c r="G423" s="2"/>
      <c r="H423" s="2"/>
      <c r="I423" s="6"/>
      <c r="J423" s="6"/>
      <c r="K423" s="2"/>
      <c r="L423" s="2"/>
    </row>
    <row r="424" ht="15.75" customHeight="1">
      <c r="B424" s="2"/>
      <c r="C424" s="3"/>
      <c r="D424" s="4"/>
      <c r="E424" s="5"/>
      <c r="F424" s="92"/>
      <c r="G424" s="2"/>
      <c r="H424" s="2"/>
      <c r="I424" s="6"/>
      <c r="J424" s="6"/>
      <c r="K424" s="2"/>
      <c r="L424" s="2"/>
    </row>
    <row r="425" ht="15.75" customHeight="1">
      <c r="B425" s="2"/>
      <c r="C425" s="3"/>
      <c r="D425" s="4"/>
      <c r="E425" s="5"/>
      <c r="F425" s="92"/>
      <c r="G425" s="2"/>
      <c r="H425" s="2"/>
      <c r="I425" s="6"/>
      <c r="J425" s="6"/>
      <c r="K425" s="2"/>
      <c r="L425" s="2"/>
    </row>
    <row r="426" ht="15.75" customHeight="1">
      <c r="B426" s="2"/>
      <c r="C426" s="3"/>
      <c r="D426" s="4"/>
      <c r="E426" s="5"/>
      <c r="F426" s="92"/>
      <c r="G426" s="2"/>
      <c r="H426" s="2"/>
      <c r="I426" s="6"/>
      <c r="J426" s="6"/>
      <c r="K426" s="2"/>
      <c r="L426" s="2"/>
    </row>
    <row r="427" ht="15.75" customHeight="1">
      <c r="B427" s="2"/>
      <c r="C427" s="3"/>
      <c r="D427" s="4"/>
      <c r="E427" s="5"/>
      <c r="F427" s="92"/>
      <c r="G427" s="2"/>
      <c r="H427" s="2"/>
      <c r="I427" s="6"/>
      <c r="J427" s="6"/>
      <c r="K427" s="2"/>
      <c r="L427" s="2"/>
    </row>
    <row r="428" ht="15.75" customHeight="1">
      <c r="B428" s="2"/>
      <c r="C428" s="3"/>
      <c r="D428" s="4"/>
      <c r="E428" s="5"/>
      <c r="F428" s="92"/>
      <c r="G428" s="2"/>
      <c r="H428" s="2"/>
      <c r="I428" s="6"/>
      <c r="J428" s="6"/>
      <c r="K428" s="2"/>
      <c r="L428" s="2"/>
    </row>
    <row r="429" ht="15.75" customHeight="1">
      <c r="B429" s="2"/>
      <c r="C429" s="3"/>
      <c r="D429" s="4"/>
      <c r="E429" s="5"/>
      <c r="F429" s="92"/>
      <c r="G429" s="2"/>
      <c r="H429" s="2"/>
      <c r="I429" s="6"/>
      <c r="J429" s="6"/>
      <c r="K429" s="2"/>
      <c r="L429" s="2"/>
    </row>
    <row r="430" ht="15.75" customHeight="1">
      <c r="B430" s="2"/>
      <c r="C430" s="3"/>
      <c r="D430" s="4"/>
      <c r="E430" s="5"/>
      <c r="F430" s="92"/>
      <c r="G430" s="2"/>
      <c r="H430" s="2"/>
      <c r="I430" s="6"/>
      <c r="J430" s="6"/>
      <c r="K430" s="2"/>
      <c r="L430" s="2"/>
    </row>
    <row r="431" ht="15.75" customHeight="1">
      <c r="B431" s="2"/>
      <c r="C431" s="3"/>
      <c r="D431" s="4"/>
      <c r="E431" s="5"/>
      <c r="F431" s="92"/>
      <c r="G431" s="2"/>
      <c r="H431" s="2"/>
      <c r="I431" s="6"/>
      <c r="J431" s="6"/>
      <c r="K431" s="2"/>
      <c r="L431" s="2"/>
    </row>
    <row r="432" ht="15.75" customHeight="1">
      <c r="B432" s="2"/>
      <c r="C432" s="3"/>
      <c r="D432" s="4"/>
      <c r="E432" s="5"/>
      <c r="F432" s="92"/>
      <c r="G432" s="2"/>
      <c r="H432" s="2"/>
      <c r="I432" s="6"/>
      <c r="J432" s="6"/>
      <c r="K432" s="2"/>
      <c r="L432" s="2"/>
    </row>
    <row r="433" ht="15.75" customHeight="1">
      <c r="B433" s="2"/>
      <c r="C433" s="3"/>
      <c r="D433" s="4"/>
      <c r="E433" s="5"/>
      <c r="F433" s="92"/>
      <c r="G433" s="2"/>
      <c r="H433" s="2"/>
      <c r="I433" s="6"/>
      <c r="J433" s="6"/>
      <c r="K433" s="2"/>
      <c r="L433" s="2"/>
    </row>
    <row r="434" ht="15.75" customHeight="1">
      <c r="B434" s="2"/>
      <c r="C434" s="3"/>
      <c r="D434" s="4"/>
      <c r="E434" s="5"/>
      <c r="F434" s="92"/>
      <c r="G434" s="2"/>
      <c r="H434" s="2"/>
      <c r="I434" s="6"/>
      <c r="J434" s="6"/>
      <c r="K434" s="2"/>
      <c r="L434" s="2"/>
    </row>
    <row r="435" ht="15.75" customHeight="1">
      <c r="B435" s="2"/>
      <c r="C435" s="3"/>
      <c r="D435" s="4"/>
      <c r="E435" s="5"/>
      <c r="F435" s="92"/>
      <c r="G435" s="2"/>
      <c r="H435" s="2"/>
      <c r="I435" s="6"/>
      <c r="J435" s="6"/>
      <c r="K435" s="2"/>
      <c r="L435" s="2"/>
    </row>
    <row r="436" ht="15.75" customHeight="1">
      <c r="B436" s="2"/>
      <c r="C436" s="3"/>
      <c r="D436" s="4"/>
      <c r="E436" s="5"/>
      <c r="F436" s="92"/>
      <c r="G436" s="2"/>
      <c r="H436" s="2"/>
      <c r="I436" s="6"/>
      <c r="J436" s="6"/>
      <c r="K436" s="2"/>
      <c r="L436" s="2"/>
    </row>
    <row r="437" ht="15.75" customHeight="1">
      <c r="B437" s="2"/>
      <c r="C437" s="3"/>
      <c r="D437" s="4"/>
      <c r="E437" s="5"/>
      <c r="F437" s="92"/>
      <c r="G437" s="2"/>
      <c r="H437" s="2"/>
      <c r="I437" s="6"/>
      <c r="J437" s="6"/>
      <c r="K437" s="2"/>
      <c r="L437" s="2"/>
    </row>
    <row r="438" ht="15.75" customHeight="1">
      <c r="B438" s="2"/>
      <c r="C438" s="3"/>
      <c r="D438" s="4"/>
      <c r="E438" s="5"/>
      <c r="F438" s="92"/>
      <c r="G438" s="2"/>
      <c r="H438" s="2"/>
      <c r="I438" s="6"/>
      <c r="J438" s="6"/>
      <c r="K438" s="2"/>
      <c r="L438" s="2"/>
    </row>
    <row r="439" ht="15.75" customHeight="1">
      <c r="B439" s="2"/>
      <c r="C439" s="3"/>
      <c r="D439" s="4"/>
      <c r="E439" s="5"/>
      <c r="F439" s="92"/>
      <c r="G439" s="2"/>
      <c r="H439" s="2"/>
      <c r="I439" s="6"/>
      <c r="J439" s="6"/>
      <c r="K439" s="2"/>
      <c r="L439" s="2"/>
    </row>
    <row r="440" ht="15.75" customHeight="1">
      <c r="B440" s="2"/>
      <c r="C440" s="3"/>
      <c r="D440" s="4"/>
      <c r="E440" s="5"/>
      <c r="F440" s="92"/>
      <c r="G440" s="2"/>
      <c r="H440" s="2"/>
      <c r="I440" s="6"/>
      <c r="J440" s="6"/>
      <c r="K440" s="2"/>
      <c r="L440" s="2"/>
    </row>
    <row r="441" ht="15.75" customHeight="1">
      <c r="B441" s="2"/>
      <c r="C441" s="3"/>
      <c r="D441" s="4"/>
      <c r="E441" s="5"/>
      <c r="F441" s="92"/>
      <c r="G441" s="2"/>
      <c r="H441" s="2"/>
      <c r="I441" s="6"/>
      <c r="J441" s="6"/>
      <c r="K441" s="2"/>
      <c r="L441" s="2"/>
    </row>
    <row r="442" ht="15.75" customHeight="1">
      <c r="B442" s="2"/>
      <c r="C442" s="3"/>
      <c r="D442" s="4"/>
      <c r="E442" s="5"/>
      <c r="F442" s="92"/>
      <c r="G442" s="2"/>
      <c r="H442" s="2"/>
      <c r="I442" s="6"/>
      <c r="J442" s="6"/>
      <c r="K442" s="2"/>
      <c r="L442" s="2"/>
    </row>
    <row r="443" ht="15.75" customHeight="1">
      <c r="B443" s="2"/>
      <c r="C443" s="3"/>
      <c r="D443" s="4"/>
      <c r="E443" s="5"/>
      <c r="F443" s="92"/>
      <c r="G443" s="2"/>
      <c r="H443" s="2"/>
      <c r="I443" s="6"/>
      <c r="J443" s="6"/>
      <c r="K443" s="2"/>
      <c r="L443" s="2"/>
    </row>
    <row r="444" ht="15.75" customHeight="1">
      <c r="B444" s="2"/>
      <c r="C444" s="3"/>
      <c r="D444" s="4"/>
      <c r="E444" s="5"/>
      <c r="F444" s="92"/>
      <c r="G444" s="2"/>
      <c r="H444" s="2"/>
      <c r="I444" s="6"/>
      <c r="J444" s="6"/>
      <c r="K444" s="2"/>
      <c r="L444" s="2"/>
    </row>
    <row r="445" ht="15.75" customHeight="1">
      <c r="B445" s="2"/>
      <c r="C445" s="3"/>
      <c r="D445" s="4"/>
      <c r="E445" s="5"/>
      <c r="F445" s="92"/>
      <c r="G445" s="2"/>
      <c r="H445" s="2"/>
      <c r="I445" s="6"/>
      <c r="J445" s="6"/>
      <c r="K445" s="2"/>
      <c r="L445" s="2"/>
    </row>
    <row r="446" ht="15.75" customHeight="1">
      <c r="B446" s="2"/>
      <c r="C446" s="3"/>
      <c r="D446" s="4"/>
      <c r="E446" s="5"/>
      <c r="F446" s="92"/>
      <c r="G446" s="2"/>
      <c r="H446" s="2"/>
      <c r="I446" s="6"/>
      <c r="J446" s="6"/>
      <c r="K446" s="2"/>
      <c r="L446" s="2"/>
    </row>
    <row r="447" ht="15.75" customHeight="1">
      <c r="B447" s="2"/>
      <c r="C447" s="3"/>
      <c r="D447" s="4"/>
      <c r="E447" s="5"/>
      <c r="F447" s="92"/>
      <c r="G447" s="2"/>
      <c r="H447" s="2"/>
      <c r="I447" s="6"/>
      <c r="J447" s="6"/>
      <c r="K447" s="2"/>
      <c r="L447" s="2"/>
    </row>
    <row r="448" ht="15.75" customHeight="1">
      <c r="B448" s="2"/>
      <c r="C448" s="3"/>
      <c r="D448" s="4"/>
      <c r="E448" s="5"/>
      <c r="F448" s="92"/>
      <c r="G448" s="2"/>
      <c r="H448" s="2"/>
      <c r="I448" s="6"/>
      <c r="J448" s="6"/>
      <c r="K448" s="2"/>
      <c r="L448" s="2"/>
    </row>
    <row r="449" ht="15.75" customHeight="1">
      <c r="B449" s="2"/>
      <c r="C449" s="3"/>
      <c r="D449" s="4"/>
      <c r="E449" s="5"/>
      <c r="F449" s="92"/>
      <c r="G449" s="2"/>
      <c r="H449" s="2"/>
      <c r="I449" s="6"/>
      <c r="J449" s="6"/>
      <c r="K449" s="2"/>
      <c r="L449" s="2"/>
    </row>
    <row r="450" ht="15.75" customHeight="1">
      <c r="B450" s="2"/>
      <c r="C450" s="3"/>
      <c r="D450" s="4"/>
      <c r="E450" s="5"/>
      <c r="F450" s="92"/>
      <c r="G450" s="2"/>
      <c r="H450" s="2"/>
      <c r="I450" s="6"/>
      <c r="J450" s="6"/>
      <c r="K450" s="2"/>
      <c r="L450" s="2"/>
    </row>
    <row r="451" ht="15.75" customHeight="1">
      <c r="B451" s="2"/>
      <c r="C451" s="3"/>
      <c r="D451" s="4"/>
      <c r="E451" s="5"/>
      <c r="F451" s="92"/>
      <c r="G451" s="2"/>
      <c r="H451" s="2"/>
      <c r="I451" s="6"/>
      <c r="J451" s="6"/>
      <c r="K451" s="2"/>
      <c r="L451" s="2"/>
    </row>
    <row r="452" ht="15.75" customHeight="1">
      <c r="B452" s="2"/>
      <c r="C452" s="3"/>
      <c r="D452" s="4"/>
      <c r="E452" s="5"/>
      <c r="F452" s="92"/>
      <c r="G452" s="2"/>
      <c r="H452" s="2"/>
      <c r="I452" s="6"/>
      <c r="J452" s="6"/>
      <c r="K452" s="2"/>
      <c r="L452" s="2"/>
    </row>
    <row r="453" ht="15.75" customHeight="1">
      <c r="B453" s="2"/>
      <c r="C453" s="3"/>
      <c r="D453" s="4"/>
      <c r="E453" s="5"/>
      <c r="F453" s="92"/>
      <c r="G453" s="2"/>
      <c r="H453" s="2"/>
      <c r="I453" s="6"/>
      <c r="J453" s="6"/>
      <c r="K453" s="2"/>
      <c r="L453" s="2"/>
    </row>
    <row r="454" ht="15.75" customHeight="1">
      <c r="B454" s="2"/>
      <c r="C454" s="3"/>
      <c r="D454" s="4"/>
      <c r="E454" s="5"/>
      <c r="F454" s="92"/>
      <c r="G454" s="2"/>
      <c r="H454" s="2"/>
      <c r="I454" s="6"/>
      <c r="J454" s="6"/>
      <c r="K454" s="2"/>
      <c r="L454" s="2"/>
    </row>
    <row r="455" ht="15.75" customHeight="1">
      <c r="B455" s="2"/>
      <c r="C455" s="3"/>
      <c r="D455" s="4"/>
      <c r="E455" s="5"/>
      <c r="F455" s="92"/>
      <c r="G455" s="2"/>
      <c r="H455" s="2"/>
      <c r="I455" s="6"/>
      <c r="J455" s="6"/>
      <c r="K455" s="2"/>
      <c r="L455" s="2"/>
    </row>
    <row r="456" ht="15.75" customHeight="1">
      <c r="B456" s="2"/>
      <c r="C456" s="3"/>
      <c r="D456" s="4"/>
      <c r="E456" s="5"/>
      <c r="F456" s="92"/>
      <c r="G456" s="2"/>
      <c r="H456" s="2"/>
      <c r="I456" s="6"/>
      <c r="J456" s="6"/>
      <c r="K456" s="2"/>
      <c r="L456" s="2"/>
    </row>
    <row r="457" ht="15.75" customHeight="1">
      <c r="B457" s="2"/>
      <c r="C457" s="3"/>
      <c r="D457" s="4"/>
      <c r="E457" s="5"/>
      <c r="F457" s="92"/>
      <c r="G457" s="2"/>
      <c r="H457" s="2"/>
      <c r="I457" s="6"/>
      <c r="J457" s="6"/>
      <c r="K457" s="2"/>
      <c r="L457" s="2"/>
    </row>
    <row r="458" ht="15.75" customHeight="1">
      <c r="B458" s="2"/>
      <c r="C458" s="3"/>
      <c r="D458" s="4"/>
      <c r="E458" s="5"/>
      <c r="F458" s="92"/>
      <c r="G458" s="2"/>
      <c r="H458" s="2"/>
      <c r="I458" s="6"/>
      <c r="J458" s="6"/>
      <c r="K458" s="2"/>
      <c r="L458" s="2"/>
    </row>
    <row r="459" ht="15.75" customHeight="1">
      <c r="B459" s="2"/>
      <c r="C459" s="3"/>
      <c r="D459" s="4"/>
      <c r="E459" s="5"/>
      <c r="F459" s="92"/>
      <c r="G459" s="2"/>
      <c r="H459" s="2"/>
      <c r="I459" s="6"/>
      <c r="J459" s="6"/>
      <c r="K459" s="2"/>
      <c r="L459" s="2"/>
    </row>
    <row r="460" ht="15.75" customHeight="1">
      <c r="B460" s="2"/>
      <c r="C460" s="3"/>
      <c r="D460" s="4"/>
      <c r="E460" s="5"/>
      <c r="F460" s="92"/>
      <c r="G460" s="2"/>
      <c r="H460" s="2"/>
      <c r="I460" s="6"/>
      <c r="J460" s="6"/>
      <c r="K460" s="2"/>
      <c r="L460" s="2"/>
    </row>
    <row r="461" ht="15.75" customHeight="1">
      <c r="B461" s="2"/>
      <c r="C461" s="3"/>
      <c r="D461" s="4"/>
      <c r="E461" s="5"/>
      <c r="F461" s="92"/>
      <c r="G461" s="2"/>
      <c r="H461" s="2"/>
      <c r="I461" s="6"/>
      <c r="J461" s="6"/>
      <c r="K461" s="2"/>
      <c r="L461" s="2"/>
    </row>
    <row r="462" ht="15.75" customHeight="1">
      <c r="B462" s="2"/>
      <c r="C462" s="3"/>
      <c r="D462" s="4"/>
      <c r="E462" s="5"/>
      <c r="F462" s="92"/>
      <c r="G462" s="2"/>
      <c r="H462" s="2"/>
      <c r="I462" s="6"/>
      <c r="J462" s="6"/>
      <c r="K462" s="2"/>
      <c r="L462" s="2"/>
    </row>
    <row r="463" ht="15.75" customHeight="1">
      <c r="B463" s="2"/>
      <c r="C463" s="3"/>
      <c r="D463" s="4"/>
      <c r="E463" s="5"/>
      <c r="F463" s="92"/>
      <c r="G463" s="2"/>
      <c r="H463" s="2"/>
      <c r="I463" s="6"/>
      <c r="J463" s="6"/>
      <c r="K463" s="2"/>
      <c r="L463" s="2"/>
    </row>
    <row r="464" ht="15.75" customHeight="1">
      <c r="B464" s="2"/>
      <c r="C464" s="3"/>
      <c r="D464" s="4"/>
      <c r="E464" s="5"/>
      <c r="F464" s="92"/>
      <c r="G464" s="2"/>
      <c r="H464" s="2"/>
      <c r="I464" s="6"/>
      <c r="J464" s="6"/>
      <c r="K464" s="2"/>
      <c r="L464" s="2"/>
    </row>
    <row r="465" ht="15.75" customHeight="1">
      <c r="B465" s="2"/>
      <c r="C465" s="3"/>
      <c r="D465" s="4"/>
      <c r="E465" s="5"/>
      <c r="F465" s="92"/>
      <c r="G465" s="2"/>
      <c r="H465" s="2"/>
      <c r="I465" s="6"/>
      <c r="J465" s="6"/>
      <c r="K465" s="2"/>
      <c r="L465" s="2"/>
    </row>
    <row r="466" ht="15.75" customHeight="1">
      <c r="B466" s="2"/>
      <c r="C466" s="3"/>
      <c r="D466" s="4"/>
      <c r="E466" s="5"/>
      <c r="F466" s="92"/>
      <c r="G466" s="2"/>
      <c r="H466" s="2"/>
      <c r="I466" s="6"/>
      <c r="J466" s="6"/>
      <c r="K466" s="2"/>
      <c r="L466" s="2"/>
    </row>
    <row r="467" ht="15.75" customHeight="1">
      <c r="B467" s="2"/>
      <c r="C467" s="3"/>
      <c r="D467" s="4"/>
      <c r="E467" s="5"/>
      <c r="F467" s="92"/>
      <c r="G467" s="2"/>
      <c r="H467" s="2"/>
      <c r="I467" s="6"/>
      <c r="J467" s="6"/>
      <c r="K467" s="2"/>
      <c r="L467" s="2"/>
    </row>
    <row r="468" ht="15.75" customHeight="1">
      <c r="B468" s="2"/>
      <c r="C468" s="3"/>
      <c r="D468" s="4"/>
      <c r="E468" s="5"/>
      <c r="F468" s="92"/>
      <c r="G468" s="2"/>
      <c r="H468" s="2"/>
      <c r="I468" s="6"/>
      <c r="J468" s="6"/>
      <c r="K468" s="2"/>
      <c r="L468" s="2"/>
    </row>
    <row r="469" ht="15.75" customHeight="1">
      <c r="B469" s="2"/>
      <c r="C469" s="3"/>
      <c r="D469" s="4"/>
      <c r="E469" s="5"/>
      <c r="F469" s="92"/>
      <c r="G469" s="2"/>
      <c r="H469" s="2"/>
      <c r="I469" s="6"/>
      <c r="J469" s="6"/>
      <c r="K469" s="2"/>
      <c r="L469" s="2"/>
    </row>
    <row r="470" ht="15.75" customHeight="1">
      <c r="B470" s="2"/>
      <c r="C470" s="3"/>
      <c r="D470" s="4"/>
      <c r="E470" s="5"/>
      <c r="F470" s="92"/>
      <c r="G470" s="2"/>
      <c r="H470" s="2"/>
      <c r="I470" s="6"/>
      <c r="J470" s="6"/>
      <c r="K470" s="2"/>
      <c r="L470" s="2"/>
    </row>
    <row r="471" ht="15.75" customHeight="1">
      <c r="B471" s="2"/>
      <c r="C471" s="3"/>
      <c r="D471" s="4"/>
      <c r="E471" s="5"/>
      <c r="F471" s="92"/>
      <c r="G471" s="2"/>
      <c r="H471" s="2"/>
      <c r="I471" s="6"/>
      <c r="J471" s="6"/>
      <c r="K471" s="2"/>
      <c r="L471" s="2"/>
    </row>
    <row r="472" ht="15.75" customHeight="1">
      <c r="B472" s="2"/>
      <c r="C472" s="3"/>
      <c r="D472" s="4"/>
      <c r="E472" s="5"/>
      <c r="F472" s="92"/>
      <c r="G472" s="2"/>
      <c r="H472" s="2"/>
      <c r="I472" s="6"/>
      <c r="J472" s="6"/>
      <c r="K472" s="2"/>
      <c r="L472" s="2"/>
    </row>
    <row r="473" ht="15.75" customHeight="1">
      <c r="B473" s="2"/>
      <c r="C473" s="3"/>
      <c r="D473" s="4"/>
      <c r="E473" s="5"/>
      <c r="F473" s="92"/>
      <c r="G473" s="2"/>
      <c r="H473" s="2"/>
      <c r="I473" s="6"/>
      <c r="J473" s="6"/>
      <c r="K473" s="2"/>
      <c r="L473" s="2"/>
    </row>
    <row r="474" ht="15.75" customHeight="1">
      <c r="B474" s="2"/>
      <c r="C474" s="3"/>
      <c r="D474" s="4"/>
      <c r="E474" s="5"/>
      <c r="F474" s="92"/>
      <c r="G474" s="2"/>
      <c r="H474" s="2"/>
      <c r="I474" s="6"/>
      <c r="J474" s="6"/>
      <c r="K474" s="2"/>
      <c r="L474" s="2"/>
    </row>
    <row r="475" ht="15.75" customHeight="1">
      <c r="B475" s="2"/>
      <c r="C475" s="3"/>
      <c r="D475" s="4"/>
      <c r="E475" s="5"/>
      <c r="F475" s="92"/>
      <c r="G475" s="2"/>
      <c r="H475" s="2"/>
      <c r="I475" s="6"/>
      <c r="J475" s="6"/>
      <c r="K475" s="2"/>
      <c r="L475" s="2"/>
    </row>
    <row r="476" ht="15.75" customHeight="1">
      <c r="B476" s="2"/>
      <c r="C476" s="3"/>
      <c r="D476" s="4"/>
      <c r="E476" s="5"/>
      <c r="F476" s="92"/>
      <c r="G476" s="2"/>
      <c r="H476" s="2"/>
      <c r="I476" s="6"/>
      <c r="J476" s="6"/>
      <c r="K476" s="2"/>
      <c r="L476" s="2"/>
    </row>
    <row r="477" ht="15.75" customHeight="1">
      <c r="B477" s="2"/>
      <c r="C477" s="3"/>
      <c r="D477" s="4"/>
      <c r="E477" s="5"/>
      <c r="F477" s="92"/>
      <c r="G477" s="2"/>
      <c r="H477" s="2"/>
      <c r="I477" s="6"/>
      <c r="J477" s="6"/>
      <c r="K477" s="2"/>
      <c r="L477" s="2"/>
    </row>
    <row r="478" ht="15.75" customHeight="1">
      <c r="B478" s="2"/>
      <c r="C478" s="3"/>
      <c r="D478" s="4"/>
      <c r="E478" s="5"/>
      <c r="F478" s="92"/>
      <c r="G478" s="2"/>
      <c r="H478" s="2"/>
      <c r="I478" s="6"/>
      <c r="J478" s="6"/>
      <c r="K478" s="2"/>
      <c r="L478" s="2"/>
    </row>
    <row r="479" ht="15.75" customHeight="1">
      <c r="B479" s="2"/>
      <c r="C479" s="3"/>
      <c r="D479" s="4"/>
      <c r="E479" s="5"/>
      <c r="F479" s="92"/>
      <c r="G479" s="2"/>
      <c r="H479" s="2"/>
      <c r="I479" s="6"/>
      <c r="J479" s="6"/>
      <c r="K479" s="2"/>
      <c r="L479" s="2"/>
    </row>
    <row r="480" ht="15.75" customHeight="1">
      <c r="B480" s="2"/>
      <c r="C480" s="3"/>
      <c r="D480" s="4"/>
      <c r="E480" s="5"/>
      <c r="F480" s="92"/>
      <c r="G480" s="2"/>
      <c r="H480" s="2"/>
      <c r="I480" s="6"/>
      <c r="J480" s="6"/>
      <c r="K480" s="2"/>
      <c r="L480" s="2"/>
    </row>
    <row r="481" ht="15.75" customHeight="1">
      <c r="B481" s="2"/>
      <c r="C481" s="3"/>
      <c r="D481" s="4"/>
      <c r="E481" s="5"/>
      <c r="F481" s="92"/>
      <c r="G481" s="2"/>
      <c r="H481" s="2"/>
      <c r="I481" s="6"/>
      <c r="J481" s="6"/>
      <c r="K481" s="2"/>
      <c r="L481" s="2"/>
    </row>
    <row r="482" ht="15.75" customHeight="1">
      <c r="B482" s="2"/>
      <c r="C482" s="3"/>
      <c r="D482" s="4"/>
      <c r="E482" s="5"/>
      <c r="F482" s="92"/>
      <c r="G482" s="2"/>
      <c r="H482" s="2"/>
      <c r="I482" s="6"/>
      <c r="J482" s="6"/>
      <c r="K482" s="2"/>
      <c r="L482" s="2"/>
    </row>
    <row r="483" ht="15.75" customHeight="1">
      <c r="B483" s="2"/>
      <c r="C483" s="3"/>
      <c r="D483" s="4"/>
      <c r="E483" s="5"/>
      <c r="F483" s="92"/>
      <c r="G483" s="2"/>
      <c r="H483" s="2"/>
      <c r="I483" s="6"/>
      <c r="J483" s="6"/>
      <c r="K483" s="2"/>
      <c r="L483" s="2"/>
    </row>
    <row r="484" ht="15.75" customHeight="1">
      <c r="B484" s="2"/>
      <c r="C484" s="3"/>
      <c r="D484" s="4"/>
      <c r="E484" s="5"/>
      <c r="F484" s="92"/>
      <c r="G484" s="2"/>
      <c r="H484" s="2"/>
      <c r="I484" s="6"/>
      <c r="J484" s="6"/>
      <c r="K484" s="2"/>
      <c r="L484" s="2"/>
    </row>
    <row r="485" ht="15.75" customHeight="1">
      <c r="B485" s="2"/>
      <c r="C485" s="3"/>
      <c r="D485" s="4"/>
      <c r="E485" s="5"/>
      <c r="F485" s="92"/>
      <c r="G485" s="2"/>
      <c r="H485" s="2"/>
      <c r="I485" s="6"/>
      <c r="J485" s="6"/>
      <c r="K485" s="2"/>
      <c r="L485" s="2"/>
    </row>
    <row r="486" ht="15.75" customHeight="1">
      <c r="B486" s="2"/>
      <c r="C486" s="3"/>
      <c r="D486" s="4"/>
      <c r="E486" s="5"/>
      <c r="F486" s="92"/>
      <c r="G486" s="2"/>
      <c r="H486" s="2"/>
      <c r="I486" s="6"/>
      <c r="J486" s="6"/>
      <c r="K486" s="2"/>
      <c r="L486" s="2"/>
    </row>
    <row r="487" ht="15.75" customHeight="1">
      <c r="B487" s="2"/>
      <c r="C487" s="3"/>
      <c r="D487" s="4"/>
      <c r="E487" s="5"/>
      <c r="F487" s="92"/>
      <c r="G487" s="2"/>
      <c r="H487" s="2"/>
      <c r="I487" s="6"/>
      <c r="J487" s="6"/>
      <c r="K487" s="2"/>
      <c r="L487" s="2"/>
    </row>
    <row r="488" ht="15.75" customHeight="1">
      <c r="B488" s="2"/>
      <c r="C488" s="3"/>
      <c r="D488" s="4"/>
      <c r="E488" s="5"/>
      <c r="F488" s="92"/>
      <c r="G488" s="2"/>
      <c r="H488" s="2"/>
      <c r="I488" s="6"/>
      <c r="J488" s="6"/>
      <c r="K488" s="2"/>
      <c r="L488" s="2"/>
    </row>
    <row r="489" ht="15.75" customHeight="1">
      <c r="B489" s="2"/>
      <c r="C489" s="3"/>
      <c r="D489" s="4"/>
      <c r="E489" s="5"/>
      <c r="F489" s="92"/>
      <c r="G489" s="2"/>
      <c r="H489" s="2"/>
      <c r="I489" s="6"/>
      <c r="J489" s="6"/>
      <c r="K489" s="2"/>
      <c r="L489" s="2"/>
    </row>
    <row r="490" ht="15.75" customHeight="1">
      <c r="B490" s="2"/>
      <c r="C490" s="3"/>
      <c r="D490" s="4"/>
      <c r="E490" s="5"/>
      <c r="F490" s="92"/>
      <c r="G490" s="2"/>
      <c r="H490" s="2"/>
      <c r="I490" s="6"/>
      <c r="J490" s="6"/>
      <c r="K490" s="2"/>
      <c r="L490" s="2"/>
    </row>
    <row r="491" ht="15.75" customHeight="1">
      <c r="B491" s="2"/>
      <c r="C491" s="3"/>
      <c r="D491" s="4"/>
      <c r="E491" s="5"/>
      <c r="F491" s="92"/>
      <c r="G491" s="2"/>
      <c r="H491" s="2"/>
      <c r="I491" s="6"/>
      <c r="J491" s="6"/>
      <c r="K491" s="2"/>
      <c r="L491" s="2"/>
    </row>
    <row r="492" ht="15.75" customHeight="1">
      <c r="B492" s="2"/>
      <c r="C492" s="3"/>
      <c r="D492" s="4"/>
      <c r="E492" s="5"/>
      <c r="F492" s="92"/>
      <c r="G492" s="2"/>
      <c r="H492" s="2"/>
      <c r="I492" s="6"/>
      <c r="J492" s="6"/>
      <c r="K492" s="2"/>
      <c r="L492" s="2"/>
    </row>
    <row r="493" ht="15.75" customHeight="1">
      <c r="B493" s="2"/>
      <c r="C493" s="3"/>
      <c r="D493" s="4"/>
      <c r="E493" s="5"/>
      <c r="F493" s="92"/>
      <c r="G493" s="2"/>
      <c r="H493" s="2"/>
      <c r="I493" s="6"/>
      <c r="J493" s="6"/>
      <c r="K493" s="2"/>
      <c r="L493" s="2"/>
    </row>
    <row r="494" ht="15.75" customHeight="1">
      <c r="B494" s="2"/>
      <c r="C494" s="3"/>
      <c r="D494" s="4"/>
      <c r="E494" s="5"/>
      <c r="F494" s="92"/>
      <c r="G494" s="2"/>
      <c r="H494" s="2"/>
      <c r="I494" s="6"/>
      <c r="J494" s="6"/>
      <c r="K494" s="2"/>
      <c r="L494" s="2"/>
    </row>
    <row r="495" ht="15.75" customHeight="1">
      <c r="B495" s="2"/>
      <c r="C495" s="3"/>
      <c r="D495" s="4"/>
      <c r="E495" s="5"/>
      <c r="F495" s="92"/>
      <c r="G495" s="2"/>
      <c r="H495" s="2"/>
      <c r="I495" s="6"/>
      <c r="J495" s="6"/>
      <c r="K495" s="2"/>
      <c r="L495" s="2"/>
    </row>
    <row r="496" ht="15.75" customHeight="1">
      <c r="B496" s="2"/>
      <c r="C496" s="3"/>
      <c r="D496" s="4"/>
      <c r="E496" s="5"/>
      <c r="F496" s="92"/>
      <c r="G496" s="2"/>
      <c r="H496" s="2"/>
      <c r="I496" s="6"/>
      <c r="J496" s="6"/>
      <c r="K496" s="2"/>
      <c r="L496" s="2"/>
    </row>
    <row r="497" ht="15.75" customHeight="1">
      <c r="B497" s="2"/>
      <c r="C497" s="3"/>
      <c r="D497" s="4"/>
      <c r="E497" s="5"/>
      <c r="F497" s="92"/>
      <c r="G497" s="2"/>
      <c r="H497" s="2"/>
      <c r="I497" s="6"/>
      <c r="J497" s="6"/>
      <c r="K497" s="2"/>
      <c r="L497" s="2"/>
    </row>
    <row r="498" ht="15.75" customHeight="1">
      <c r="B498" s="2"/>
      <c r="C498" s="3"/>
      <c r="D498" s="4"/>
      <c r="E498" s="5"/>
      <c r="F498" s="92"/>
      <c r="G498" s="2"/>
      <c r="H498" s="2"/>
      <c r="I498" s="6"/>
      <c r="J498" s="6"/>
      <c r="K498" s="2"/>
      <c r="L498" s="2"/>
    </row>
    <row r="499" ht="15.75" customHeight="1">
      <c r="B499" s="2"/>
      <c r="C499" s="3"/>
      <c r="D499" s="4"/>
      <c r="E499" s="5"/>
      <c r="F499" s="92"/>
      <c r="G499" s="2"/>
      <c r="H499" s="2"/>
      <c r="I499" s="6"/>
      <c r="J499" s="6"/>
      <c r="K499" s="2"/>
      <c r="L499" s="2"/>
    </row>
    <row r="500" ht="15.75" customHeight="1">
      <c r="B500" s="2"/>
      <c r="C500" s="3"/>
      <c r="D500" s="4"/>
      <c r="E500" s="5"/>
      <c r="F500" s="92"/>
      <c r="G500" s="2"/>
      <c r="H500" s="2"/>
      <c r="I500" s="6"/>
      <c r="J500" s="6"/>
      <c r="K500" s="2"/>
      <c r="L500" s="2"/>
    </row>
    <row r="501" ht="15.75" customHeight="1">
      <c r="B501" s="2"/>
      <c r="C501" s="3"/>
      <c r="D501" s="4"/>
      <c r="E501" s="5"/>
      <c r="F501" s="92"/>
      <c r="G501" s="2"/>
      <c r="H501" s="2"/>
      <c r="I501" s="6"/>
      <c r="J501" s="6"/>
      <c r="K501" s="2"/>
      <c r="L501" s="2"/>
    </row>
    <row r="502" ht="15.75" customHeight="1">
      <c r="B502" s="2"/>
      <c r="C502" s="3"/>
      <c r="D502" s="4"/>
      <c r="E502" s="5"/>
      <c r="F502" s="92"/>
      <c r="G502" s="2"/>
      <c r="H502" s="2"/>
      <c r="I502" s="6"/>
      <c r="J502" s="6"/>
      <c r="K502" s="2"/>
      <c r="L502" s="2"/>
    </row>
    <row r="503" ht="15.75" customHeight="1">
      <c r="B503" s="2"/>
      <c r="C503" s="3"/>
      <c r="D503" s="4"/>
      <c r="E503" s="5"/>
      <c r="F503" s="92"/>
      <c r="G503" s="2"/>
      <c r="H503" s="2"/>
      <c r="I503" s="6"/>
      <c r="J503" s="6"/>
      <c r="K503" s="2"/>
      <c r="L503" s="2"/>
    </row>
    <row r="504" ht="15.75" customHeight="1">
      <c r="B504" s="2"/>
      <c r="C504" s="3"/>
      <c r="D504" s="4"/>
      <c r="E504" s="5"/>
      <c r="F504" s="92"/>
      <c r="G504" s="2"/>
      <c r="H504" s="2"/>
      <c r="I504" s="6"/>
      <c r="J504" s="6"/>
      <c r="K504" s="2"/>
      <c r="L504" s="2"/>
    </row>
    <row r="505" ht="15.75" customHeight="1">
      <c r="B505" s="2"/>
      <c r="C505" s="3"/>
      <c r="D505" s="4"/>
      <c r="E505" s="5"/>
      <c r="F505" s="92"/>
      <c r="G505" s="2"/>
      <c r="H505" s="2"/>
      <c r="I505" s="6"/>
      <c r="J505" s="6"/>
      <c r="K505" s="2"/>
      <c r="L505" s="2"/>
    </row>
    <row r="506" ht="15.75" customHeight="1">
      <c r="B506" s="2"/>
      <c r="C506" s="3"/>
      <c r="D506" s="4"/>
      <c r="E506" s="5"/>
      <c r="F506" s="92"/>
      <c r="G506" s="2"/>
      <c r="H506" s="2"/>
      <c r="I506" s="6"/>
      <c r="J506" s="6"/>
      <c r="K506" s="2"/>
      <c r="L506" s="2"/>
    </row>
    <row r="507" ht="15.75" customHeight="1">
      <c r="B507" s="2"/>
      <c r="C507" s="3"/>
      <c r="D507" s="4"/>
      <c r="E507" s="5"/>
      <c r="F507" s="92"/>
      <c r="G507" s="2"/>
      <c r="H507" s="2"/>
      <c r="I507" s="6"/>
      <c r="J507" s="6"/>
      <c r="K507" s="2"/>
      <c r="L507" s="2"/>
    </row>
    <row r="508" ht="15.75" customHeight="1">
      <c r="B508" s="2"/>
      <c r="C508" s="3"/>
      <c r="D508" s="4"/>
      <c r="E508" s="5"/>
      <c r="F508" s="92"/>
      <c r="G508" s="2"/>
      <c r="H508" s="2"/>
      <c r="I508" s="6"/>
      <c r="J508" s="6"/>
      <c r="K508" s="2"/>
      <c r="L508" s="2"/>
    </row>
    <row r="509" ht="15.75" customHeight="1">
      <c r="B509" s="2"/>
      <c r="C509" s="3"/>
      <c r="D509" s="4"/>
      <c r="E509" s="5"/>
      <c r="F509" s="92"/>
      <c r="G509" s="2"/>
      <c r="H509" s="2"/>
      <c r="I509" s="6"/>
      <c r="J509" s="6"/>
      <c r="K509" s="2"/>
      <c r="L509" s="2"/>
    </row>
    <row r="510" ht="15.75" customHeight="1">
      <c r="B510" s="2"/>
      <c r="C510" s="3"/>
      <c r="D510" s="4"/>
      <c r="E510" s="5"/>
      <c r="F510" s="92"/>
      <c r="G510" s="2"/>
      <c r="H510" s="2"/>
      <c r="I510" s="6"/>
      <c r="J510" s="6"/>
      <c r="K510" s="2"/>
      <c r="L510" s="2"/>
    </row>
    <row r="511" ht="15.75" customHeight="1">
      <c r="B511" s="2"/>
      <c r="C511" s="3"/>
      <c r="D511" s="4"/>
      <c r="E511" s="5"/>
      <c r="F511" s="92"/>
      <c r="G511" s="2"/>
      <c r="H511" s="2"/>
      <c r="I511" s="6"/>
      <c r="J511" s="6"/>
      <c r="K511" s="2"/>
      <c r="L511" s="2"/>
    </row>
    <row r="512" ht="15.75" customHeight="1">
      <c r="B512" s="2"/>
      <c r="C512" s="3"/>
      <c r="D512" s="4"/>
      <c r="E512" s="5"/>
      <c r="F512" s="92"/>
      <c r="G512" s="2"/>
      <c r="H512" s="2"/>
      <c r="I512" s="6"/>
      <c r="J512" s="6"/>
      <c r="K512" s="2"/>
      <c r="L512" s="2"/>
    </row>
    <row r="513" ht="15.75" customHeight="1">
      <c r="B513" s="2"/>
      <c r="C513" s="3"/>
      <c r="D513" s="4"/>
      <c r="E513" s="5"/>
      <c r="F513" s="92"/>
      <c r="G513" s="2"/>
      <c r="H513" s="2"/>
      <c r="I513" s="6"/>
      <c r="J513" s="6"/>
      <c r="K513" s="2"/>
      <c r="L513" s="2"/>
    </row>
    <row r="514" ht="15.75" customHeight="1">
      <c r="B514" s="2"/>
      <c r="C514" s="3"/>
      <c r="D514" s="4"/>
      <c r="E514" s="5"/>
      <c r="F514" s="92"/>
      <c r="G514" s="2"/>
      <c r="H514" s="2"/>
      <c r="I514" s="6"/>
      <c r="J514" s="6"/>
      <c r="K514" s="2"/>
      <c r="L514" s="2"/>
    </row>
    <row r="515" ht="15.75" customHeight="1">
      <c r="B515" s="2"/>
      <c r="C515" s="3"/>
      <c r="D515" s="4"/>
      <c r="E515" s="5"/>
      <c r="F515" s="92"/>
      <c r="G515" s="2"/>
      <c r="H515" s="2"/>
      <c r="I515" s="6"/>
      <c r="J515" s="6"/>
      <c r="K515" s="2"/>
      <c r="L515" s="2"/>
    </row>
    <row r="516" ht="15.75" customHeight="1">
      <c r="B516" s="2"/>
      <c r="C516" s="3"/>
      <c r="D516" s="4"/>
      <c r="E516" s="5"/>
      <c r="F516" s="92"/>
      <c r="G516" s="2"/>
      <c r="H516" s="2"/>
      <c r="I516" s="6"/>
      <c r="J516" s="6"/>
      <c r="K516" s="2"/>
      <c r="L516" s="2"/>
    </row>
    <row r="517" ht="15.75" customHeight="1">
      <c r="B517" s="2"/>
      <c r="C517" s="3"/>
      <c r="D517" s="4"/>
      <c r="E517" s="5"/>
      <c r="F517" s="92"/>
      <c r="G517" s="2"/>
      <c r="H517" s="2"/>
      <c r="I517" s="6"/>
      <c r="J517" s="6"/>
      <c r="K517" s="2"/>
      <c r="L517" s="2"/>
    </row>
    <row r="518" ht="15.75" customHeight="1">
      <c r="B518" s="2"/>
      <c r="C518" s="3"/>
      <c r="D518" s="4"/>
      <c r="E518" s="5"/>
      <c r="F518" s="92"/>
      <c r="G518" s="2"/>
      <c r="H518" s="2"/>
      <c r="I518" s="6"/>
      <c r="J518" s="6"/>
      <c r="K518" s="2"/>
      <c r="L518" s="2"/>
    </row>
    <row r="519" ht="15.75" customHeight="1">
      <c r="B519" s="2"/>
      <c r="C519" s="3"/>
      <c r="D519" s="4"/>
      <c r="E519" s="5"/>
      <c r="F519" s="92"/>
      <c r="G519" s="2"/>
      <c r="H519" s="2"/>
      <c r="I519" s="6"/>
      <c r="J519" s="6"/>
      <c r="K519" s="2"/>
      <c r="L519" s="2"/>
    </row>
    <row r="520" ht="15.75" customHeight="1">
      <c r="B520" s="2"/>
      <c r="C520" s="3"/>
      <c r="D520" s="4"/>
      <c r="E520" s="5"/>
      <c r="F520" s="92"/>
      <c r="G520" s="2"/>
      <c r="H520" s="2"/>
      <c r="I520" s="6"/>
      <c r="J520" s="6"/>
      <c r="K520" s="2"/>
      <c r="L520" s="2"/>
    </row>
    <row r="521" ht="15.75" customHeight="1">
      <c r="B521" s="2"/>
      <c r="C521" s="3"/>
      <c r="D521" s="4"/>
      <c r="E521" s="5"/>
      <c r="F521" s="92"/>
      <c r="G521" s="2"/>
      <c r="H521" s="2"/>
      <c r="I521" s="6"/>
      <c r="J521" s="6"/>
      <c r="K521" s="2"/>
      <c r="L521" s="2"/>
    </row>
    <row r="522" ht="15.75" customHeight="1">
      <c r="B522" s="2"/>
      <c r="C522" s="3"/>
      <c r="D522" s="4"/>
      <c r="E522" s="5"/>
      <c r="F522" s="92"/>
      <c r="G522" s="2"/>
      <c r="H522" s="2"/>
      <c r="I522" s="6"/>
      <c r="J522" s="6"/>
      <c r="K522" s="2"/>
      <c r="L522" s="2"/>
    </row>
    <row r="523" ht="15.75" customHeight="1">
      <c r="B523" s="2"/>
      <c r="C523" s="3"/>
      <c r="D523" s="4"/>
      <c r="E523" s="5"/>
      <c r="F523" s="92"/>
      <c r="G523" s="2"/>
      <c r="H523" s="2"/>
      <c r="I523" s="6"/>
      <c r="J523" s="6"/>
      <c r="K523" s="2"/>
      <c r="L523" s="2"/>
    </row>
    <row r="524" ht="15.75" customHeight="1">
      <c r="B524" s="2"/>
      <c r="C524" s="3"/>
      <c r="D524" s="4"/>
      <c r="E524" s="5"/>
      <c r="F524" s="92"/>
      <c r="G524" s="2"/>
      <c r="H524" s="2"/>
      <c r="I524" s="6"/>
      <c r="J524" s="6"/>
      <c r="K524" s="2"/>
      <c r="L524" s="2"/>
    </row>
    <row r="525" ht="15.75" customHeight="1">
      <c r="B525" s="2"/>
      <c r="C525" s="3"/>
      <c r="D525" s="4"/>
      <c r="E525" s="5"/>
      <c r="F525" s="92"/>
      <c r="G525" s="2"/>
      <c r="H525" s="2"/>
      <c r="I525" s="6"/>
      <c r="J525" s="6"/>
      <c r="K525" s="2"/>
      <c r="L525" s="2"/>
    </row>
    <row r="526" ht="15.75" customHeight="1">
      <c r="B526" s="2"/>
      <c r="C526" s="3"/>
      <c r="D526" s="4"/>
      <c r="E526" s="5"/>
      <c r="F526" s="92"/>
      <c r="G526" s="2"/>
      <c r="H526" s="2"/>
      <c r="I526" s="6"/>
      <c r="J526" s="6"/>
      <c r="K526" s="2"/>
      <c r="L526" s="2"/>
    </row>
    <row r="527" ht="15.75" customHeight="1">
      <c r="B527" s="2"/>
      <c r="C527" s="3"/>
      <c r="D527" s="4"/>
      <c r="E527" s="5"/>
      <c r="F527" s="92"/>
      <c r="G527" s="2"/>
      <c r="H527" s="2"/>
      <c r="I527" s="6"/>
      <c r="J527" s="6"/>
      <c r="K527" s="2"/>
      <c r="L527" s="2"/>
    </row>
    <row r="528" ht="15.75" customHeight="1">
      <c r="B528" s="2"/>
      <c r="C528" s="3"/>
      <c r="D528" s="4"/>
      <c r="E528" s="5"/>
      <c r="F528" s="92"/>
      <c r="G528" s="2"/>
      <c r="H528" s="2"/>
      <c r="I528" s="6"/>
      <c r="J528" s="6"/>
      <c r="K528" s="2"/>
      <c r="L528" s="2"/>
    </row>
    <row r="529" ht="15.75" customHeight="1">
      <c r="B529" s="2"/>
      <c r="C529" s="3"/>
      <c r="D529" s="4"/>
      <c r="E529" s="5"/>
      <c r="F529" s="92"/>
      <c r="G529" s="2"/>
      <c r="H529" s="2"/>
      <c r="I529" s="6"/>
      <c r="J529" s="6"/>
      <c r="K529" s="2"/>
      <c r="L529" s="2"/>
    </row>
    <row r="530" ht="15.75" customHeight="1">
      <c r="B530" s="2"/>
      <c r="C530" s="3"/>
      <c r="D530" s="4"/>
      <c r="E530" s="5"/>
      <c r="F530" s="92"/>
      <c r="G530" s="2"/>
      <c r="H530" s="2"/>
      <c r="I530" s="6"/>
      <c r="J530" s="6"/>
      <c r="K530" s="2"/>
      <c r="L530" s="2"/>
    </row>
    <row r="531" ht="15.75" customHeight="1">
      <c r="B531" s="2"/>
      <c r="C531" s="3"/>
      <c r="D531" s="4"/>
      <c r="E531" s="5"/>
      <c r="F531" s="92"/>
      <c r="G531" s="2"/>
      <c r="H531" s="2"/>
      <c r="I531" s="6"/>
      <c r="J531" s="6"/>
      <c r="K531" s="2"/>
      <c r="L531" s="2"/>
    </row>
    <row r="532" ht="15.75" customHeight="1">
      <c r="B532" s="2"/>
      <c r="C532" s="3"/>
      <c r="D532" s="4"/>
      <c r="E532" s="5"/>
      <c r="F532" s="92"/>
      <c r="G532" s="2"/>
      <c r="H532" s="2"/>
      <c r="I532" s="6"/>
      <c r="J532" s="6"/>
      <c r="K532" s="2"/>
      <c r="L532" s="2"/>
    </row>
    <row r="533" ht="15.75" customHeight="1">
      <c r="B533" s="2"/>
      <c r="C533" s="3"/>
      <c r="D533" s="4"/>
      <c r="E533" s="5"/>
      <c r="F533" s="92"/>
      <c r="G533" s="2"/>
      <c r="H533" s="2"/>
      <c r="I533" s="6"/>
      <c r="J533" s="6"/>
      <c r="K533" s="2"/>
      <c r="L533" s="2"/>
    </row>
    <row r="534" ht="15.75" customHeight="1">
      <c r="B534" s="2"/>
      <c r="C534" s="3"/>
      <c r="D534" s="4"/>
      <c r="E534" s="5"/>
      <c r="F534" s="92"/>
      <c r="G534" s="2"/>
      <c r="H534" s="2"/>
      <c r="I534" s="6"/>
      <c r="J534" s="6"/>
      <c r="K534" s="2"/>
      <c r="L534" s="2"/>
    </row>
    <row r="535" ht="15.75" customHeight="1">
      <c r="B535" s="2"/>
      <c r="C535" s="3"/>
      <c r="D535" s="4"/>
      <c r="E535" s="5"/>
      <c r="F535" s="92"/>
      <c r="G535" s="2"/>
      <c r="H535" s="2"/>
      <c r="I535" s="6"/>
      <c r="J535" s="6"/>
      <c r="K535" s="2"/>
      <c r="L535" s="2"/>
    </row>
    <row r="536" ht="15.75" customHeight="1">
      <c r="B536" s="2"/>
      <c r="C536" s="3"/>
      <c r="D536" s="4"/>
      <c r="E536" s="5"/>
      <c r="F536" s="92"/>
      <c r="G536" s="2"/>
      <c r="H536" s="2"/>
      <c r="I536" s="6"/>
      <c r="J536" s="6"/>
      <c r="K536" s="2"/>
      <c r="L536" s="2"/>
    </row>
    <row r="537" ht="15.75" customHeight="1">
      <c r="B537" s="2"/>
      <c r="C537" s="3"/>
      <c r="D537" s="4"/>
      <c r="E537" s="5"/>
      <c r="F537" s="92"/>
      <c r="G537" s="2"/>
      <c r="H537" s="2"/>
      <c r="I537" s="6"/>
      <c r="J537" s="6"/>
      <c r="K537" s="2"/>
      <c r="L537" s="2"/>
    </row>
    <row r="538" ht="15.75" customHeight="1">
      <c r="B538" s="2"/>
      <c r="C538" s="3"/>
      <c r="D538" s="4"/>
      <c r="E538" s="5"/>
      <c r="F538" s="92"/>
      <c r="G538" s="2"/>
      <c r="H538" s="2"/>
      <c r="I538" s="6"/>
      <c r="J538" s="6"/>
      <c r="K538" s="2"/>
      <c r="L538" s="2"/>
    </row>
    <row r="539" ht="15.75" customHeight="1">
      <c r="B539" s="2"/>
      <c r="C539" s="3"/>
      <c r="D539" s="4"/>
      <c r="E539" s="5"/>
      <c r="F539" s="92"/>
      <c r="G539" s="2"/>
      <c r="H539" s="2"/>
      <c r="I539" s="6"/>
      <c r="J539" s="6"/>
      <c r="K539" s="2"/>
      <c r="L539" s="2"/>
    </row>
    <row r="540" ht="15.75" customHeight="1">
      <c r="B540" s="2"/>
      <c r="C540" s="3"/>
      <c r="D540" s="4"/>
      <c r="E540" s="5"/>
      <c r="F540" s="92"/>
      <c r="G540" s="2"/>
      <c r="H540" s="2"/>
      <c r="I540" s="6"/>
      <c r="J540" s="6"/>
      <c r="K540" s="2"/>
      <c r="L540" s="2"/>
    </row>
    <row r="541" ht="15.75" customHeight="1">
      <c r="B541" s="2"/>
      <c r="C541" s="3"/>
      <c r="D541" s="4"/>
      <c r="E541" s="5"/>
      <c r="F541" s="92"/>
      <c r="G541" s="2"/>
      <c r="H541" s="2"/>
      <c r="I541" s="6"/>
      <c r="J541" s="6"/>
      <c r="K541" s="2"/>
      <c r="L541" s="2"/>
    </row>
    <row r="542" ht="15.75" customHeight="1">
      <c r="B542" s="2"/>
      <c r="C542" s="3"/>
      <c r="D542" s="4"/>
      <c r="E542" s="5"/>
      <c r="F542" s="92"/>
      <c r="G542" s="2"/>
      <c r="H542" s="2"/>
      <c r="I542" s="6"/>
      <c r="J542" s="6"/>
      <c r="K542" s="2"/>
      <c r="L542" s="2"/>
    </row>
    <row r="543" ht="15.75" customHeight="1">
      <c r="B543" s="2"/>
      <c r="C543" s="3"/>
      <c r="D543" s="4"/>
      <c r="E543" s="5"/>
      <c r="F543" s="92"/>
      <c r="G543" s="2"/>
      <c r="H543" s="2"/>
      <c r="I543" s="6"/>
      <c r="J543" s="6"/>
      <c r="K543" s="2"/>
      <c r="L543" s="2"/>
    </row>
    <row r="544" ht="15.75" customHeight="1">
      <c r="B544" s="2"/>
      <c r="C544" s="3"/>
      <c r="D544" s="4"/>
      <c r="E544" s="5"/>
      <c r="F544" s="92"/>
      <c r="G544" s="2"/>
      <c r="H544" s="2"/>
      <c r="I544" s="6"/>
      <c r="J544" s="6"/>
      <c r="K544" s="2"/>
      <c r="L544" s="2"/>
    </row>
    <row r="545" ht="15.75" customHeight="1">
      <c r="B545" s="2"/>
      <c r="C545" s="3"/>
      <c r="D545" s="4"/>
      <c r="E545" s="5"/>
      <c r="F545" s="92"/>
      <c r="G545" s="2"/>
      <c r="H545" s="2"/>
      <c r="I545" s="6"/>
      <c r="J545" s="6"/>
      <c r="K545" s="2"/>
      <c r="L545" s="2"/>
    </row>
    <row r="546" ht="15.75" customHeight="1">
      <c r="B546" s="2"/>
      <c r="C546" s="3"/>
      <c r="D546" s="4"/>
      <c r="E546" s="5"/>
      <c r="F546" s="92"/>
      <c r="G546" s="2"/>
      <c r="H546" s="2"/>
      <c r="I546" s="6"/>
      <c r="J546" s="6"/>
      <c r="K546" s="2"/>
      <c r="L546" s="2"/>
    </row>
    <row r="547" ht="15.75" customHeight="1">
      <c r="B547" s="2"/>
      <c r="C547" s="3"/>
      <c r="D547" s="4"/>
      <c r="E547" s="5"/>
      <c r="F547" s="92"/>
      <c r="G547" s="2"/>
      <c r="H547" s="2"/>
      <c r="I547" s="6"/>
      <c r="J547" s="6"/>
      <c r="K547" s="2"/>
      <c r="L547" s="2"/>
    </row>
    <row r="548" ht="15.75" customHeight="1">
      <c r="B548" s="2"/>
      <c r="C548" s="3"/>
      <c r="D548" s="4"/>
      <c r="E548" s="5"/>
      <c r="F548" s="92"/>
      <c r="G548" s="2"/>
      <c r="H548" s="2"/>
      <c r="I548" s="6"/>
      <c r="J548" s="6"/>
      <c r="K548" s="2"/>
      <c r="L548" s="2"/>
    </row>
    <row r="549" ht="15.75" customHeight="1">
      <c r="B549" s="2"/>
      <c r="C549" s="3"/>
      <c r="D549" s="4"/>
      <c r="E549" s="5"/>
      <c r="F549" s="92"/>
      <c r="G549" s="2"/>
      <c r="H549" s="2"/>
      <c r="I549" s="6"/>
      <c r="J549" s="6"/>
      <c r="K549" s="2"/>
      <c r="L549" s="2"/>
    </row>
    <row r="550" ht="15.75" customHeight="1">
      <c r="B550" s="2"/>
      <c r="C550" s="3"/>
      <c r="D550" s="4"/>
      <c r="E550" s="5"/>
      <c r="F550" s="92"/>
      <c r="G550" s="2"/>
      <c r="H550" s="2"/>
      <c r="I550" s="6"/>
      <c r="J550" s="6"/>
      <c r="K550" s="2"/>
      <c r="L550" s="2"/>
    </row>
    <row r="551" ht="15.75" customHeight="1">
      <c r="B551" s="2"/>
      <c r="C551" s="3"/>
      <c r="D551" s="4"/>
      <c r="E551" s="5"/>
      <c r="F551" s="92"/>
      <c r="G551" s="2"/>
      <c r="H551" s="2"/>
      <c r="I551" s="6"/>
      <c r="J551" s="6"/>
      <c r="K551" s="2"/>
      <c r="L551" s="2"/>
    </row>
    <row r="552" ht="15.75" customHeight="1">
      <c r="B552" s="2"/>
      <c r="C552" s="3"/>
      <c r="D552" s="4"/>
      <c r="E552" s="5"/>
      <c r="F552" s="92"/>
      <c r="G552" s="2"/>
      <c r="H552" s="2"/>
      <c r="I552" s="6"/>
      <c r="J552" s="6"/>
      <c r="K552" s="2"/>
      <c r="L552" s="2"/>
    </row>
    <row r="553" ht="15.75" customHeight="1">
      <c r="B553" s="2"/>
      <c r="C553" s="3"/>
      <c r="D553" s="4"/>
      <c r="E553" s="5"/>
      <c r="F553" s="92"/>
      <c r="G553" s="2"/>
      <c r="H553" s="2"/>
      <c r="I553" s="6"/>
      <c r="J553" s="6"/>
      <c r="K553" s="2"/>
      <c r="L553" s="2"/>
    </row>
    <row r="554" ht="15.75" customHeight="1">
      <c r="B554" s="2"/>
      <c r="C554" s="3"/>
      <c r="D554" s="4"/>
      <c r="E554" s="5"/>
      <c r="F554" s="92"/>
      <c r="G554" s="2"/>
      <c r="H554" s="2"/>
      <c r="I554" s="6"/>
      <c r="J554" s="6"/>
      <c r="K554" s="2"/>
      <c r="L554" s="2"/>
    </row>
    <row r="555" ht="15.75" customHeight="1">
      <c r="B555" s="2"/>
      <c r="C555" s="3"/>
      <c r="D555" s="4"/>
      <c r="E555" s="5"/>
      <c r="F555" s="92"/>
      <c r="G555" s="2"/>
      <c r="H555" s="2"/>
      <c r="I555" s="6"/>
      <c r="J555" s="6"/>
      <c r="K555" s="2"/>
      <c r="L555" s="2"/>
    </row>
    <row r="556" ht="15.75" customHeight="1">
      <c r="B556" s="2"/>
      <c r="C556" s="3"/>
      <c r="D556" s="4"/>
      <c r="E556" s="5"/>
      <c r="F556" s="92"/>
      <c r="G556" s="2"/>
      <c r="H556" s="2"/>
      <c r="I556" s="6"/>
      <c r="J556" s="6"/>
      <c r="K556" s="2"/>
      <c r="L556" s="2"/>
    </row>
    <row r="557" ht="15.75" customHeight="1">
      <c r="B557" s="2"/>
      <c r="C557" s="3"/>
      <c r="D557" s="4"/>
      <c r="E557" s="5"/>
      <c r="F557" s="92"/>
      <c r="G557" s="2"/>
      <c r="H557" s="2"/>
      <c r="I557" s="6"/>
      <c r="J557" s="6"/>
      <c r="K557" s="2"/>
      <c r="L557" s="2"/>
    </row>
    <row r="558" ht="15.75" customHeight="1">
      <c r="B558" s="2"/>
      <c r="C558" s="3"/>
      <c r="D558" s="4"/>
      <c r="E558" s="5"/>
      <c r="F558" s="92"/>
      <c r="G558" s="2"/>
      <c r="H558" s="2"/>
      <c r="I558" s="6"/>
      <c r="J558" s="6"/>
      <c r="K558" s="2"/>
      <c r="L558" s="2"/>
    </row>
    <row r="559" ht="15.75" customHeight="1">
      <c r="B559" s="2"/>
      <c r="C559" s="3"/>
      <c r="D559" s="4"/>
      <c r="E559" s="5"/>
      <c r="F559" s="92"/>
      <c r="G559" s="2"/>
      <c r="H559" s="2"/>
      <c r="I559" s="6"/>
      <c r="J559" s="6"/>
      <c r="K559" s="2"/>
      <c r="L559" s="2"/>
    </row>
    <row r="560" ht="15.75" customHeight="1">
      <c r="B560" s="2"/>
      <c r="C560" s="3"/>
      <c r="D560" s="4"/>
      <c r="E560" s="5"/>
      <c r="F560" s="92"/>
      <c r="G560" s="2"/>
      <c r="H560" s="2"/>
      <c r="I560" s="6"/>
      <c r="J560" s="6"/>
      <c r="K560" s="2"/>
      <c r="L560" s="2"/>
    </row>
    <row r="561" ht="15.75" customHeight="1">
      <c r="B561" s="2"/>
      <c r="C561" s="3"/>
      <c r="D561" s="4"/>
      <c r="E561" s="5"/>
      <c r="F561" s="92"/>
      <c r="G561" s="2"/>
      <c r="H561" s="2"/>
      <c r="I561" s="6"/>
      <c r="J561" s="6"/>
      <c r="K561" s="2"/>
      <c r="L561" s="2"/>
    </row>
    <row r="562" ht="15.75" customHeight="1">
      <c r="B562" s="2"/>
      <c r="C562" s="3"/>
      <c r="D562" s="4"/>
      <c r="E562" s="5"/>
      <c r="F562" s="92"/>
      <c r="G562" s="2"/>
      <c r="H562" s="2"/>
      <c r="I562" s="6"/>
      <c r="J562" s="6"/>
      <c r="K562" s="2"/>
      <c r="L562" s="2"/>
    </row>
    <row r="563" ht="15.75" customHeight="1">
      <c r="B563" s="2"/>
      <c r="C563" s="3"/>
      <c r="D563" s="4"/>
      <c r="E563" s="5"/>
      <c r="F563" s="92"/>
      <c r="G563" s="2"/>
      <c r="H563" s="2"/>
      <c r="I563" s="6"/>
      <c r="J563" s="6"/>
      <c r="K563" s="2"/>
      <c r="L563" s="2"/>
    </row>
    <row r="564" ht="15.75" customHeight="1">
      <c r="B564" s="2"/>
      <c r="C564" s="3"/>
      <c r="D564" s="4"/>
      <c r="E564" s="5"/>
      <c r="F564" s="92"/>
      <c r="G564" s="2"/>
      <c r="H564" s="2"/>
      <c r="I564" s="6"/>
      <c r="J564" s="6"/>
      <c r="K564" s="2"/>
      <c r="L564" s="2"/>
    </row>
    <row r="565" ht="15.75" customHeight="1">
      <c r="B565" s="2"/>
      <c r="C565" s="3"/>
      <c r="D565" s="4"/>
      <c r="E565" s="5"/>
      <c r="F565" s="92"/>
      <c r="G565" s="2"/>
      <c r="H565" s="2"/>
      <c r="I565" s="6"/>
      <c r="J565" s="6"/>
      <c r="K565" s="2"/>
      <c r="L565" s="2"/>
    </row>
    <row r="566" ht="15.75" customHeight="1">
      <c r="B566" s="2"/>
      <c r="C566" s="3"/>
      <c r="D566" s="4"/>
      <c r="E566" s="5"/>
      <c r="F566" s="92"/>
      <c r="G566" s="2"/>
      <c r="H566" s="2"/>
      <c r="I566" s="6"/>
      <c r="J566" s="6"/>
      <c r="K566" s="2"/>
      <c r="L566" s="2"/>
    </row>
    <row r="567" ht="15.75" customHeight="1">
      <c r="B567" s="2"/>
      <c r="C567" s="3"/>
      <c r="D567" s="4"/>
      <c r="E567" s="5"/>
      <c r="F567" s="92"/>
      <c r="G567" s="2"/>
      <c r="H567" s="2"/>
      <c r="I567" s="6"/>
      <c r="J567" s="6"/>
      <c r="K567" s="2"/>
      <c r="L567" s="2"/>
    </row>
    <row r="568" ht="15.75" customHeight="1">
      <c r="B568" s="2"/>
      <c r="C568" s="3"/>
      <c r="D568" s="4"/>
      <c r="E568" s="5"/>
      <c r="F568" s="92"/>
      <c r="G568" s="2"/>
      <c r="H568" s="2"/>
      <c r="I568" s="6"/>
      <c r="J568" s="6"/>
      <c r="K568" s="2"/>
      <c r="L568" s="2"/>
    </row>
    <row r="569" ht="15.75" customHeight="1">
      <c r="B569" s="2"/>
      <c r="C569" s="3"/>
      <c r="D569" s="4"/>
      <c r="E569" s="5"/>
      <c r="F569" s="92"/>
      <c r="G569" s="2"/>
      <c r="H569" s="2"/>
      <c r="I569" s="6"/>
      <c r="J569" s="6"/>
      <c r="K569" s="2"/>
      <c r="L569" s="2"/>
    </row>
    <row r="570" ht="15.75" customHeight="1">
      <c r="B570" s="2"/>
      <c r="C570" s="3"/>
      <c r="D570" s="4"/>
      <c r="E570" s="5"/>
      <c r="F570" s="92"/>
      <c r="G570" s="2"/>
      <c r="H570" s="2"/>
      <c r="I570" s="6"/>
      <c r="J570" s="6"/>
      <c r="K570" s="2"/>
      <c r="L570" s="2"/>
    </row>
    <row r="571" ht="15.75" customHeight="1">
      <c r="B571" s="2"/>
      <c r="C571" s="3"/>
      <c r="D571" s="4"/>
      <c r="E571" s="5"/>
      <c r="F571" s="92"/>
      <c r="G571" s="2"/>
      <c r="H571" s="2"/>
      <c r="I571" s="6"/>
      <c r="J571" s="6"/>
      <c r="K571" s="2"/>
      <c r="L571" s="2"/>
    </row>
    <row r="572" ht="15.75" customHeight="1">
      <c r="B572" s="2"/>
      <c r="C572" s="3"/>
      <c r="D572" s="4"/>
      <c r="E572" s="5"/>
      <c r="F572" s="92"/>
      <c r="G572" s="2"/>
      <c r="H572" s="2"/>
      <c r="I572" s="6"/>
      <c r="J572" s="6"/>
      <c r="K572" s="2"/>
      <c r="L572" s="2"/>
    </row>
    <row r="573" ht="15.75" customHeight="1">
      <c r="B573" s="2"/>
      <c r="C573" s="3"/>
      <c r="D573" s="4"/>
      <c r="E573" s="5"/>
      <c r="F573" s="92"/>
      <c r="G573" s="2"/>
      <c r="H573" s="2"/>
      <c r="I573" s="6"/>
      <c r="J573" s="6"/>
      <c r="K573" s="2"/>
      <c r="L573" s="2"/>
    </row>
    <row r="574" ht="15.75" customHeight="1">
      <c r="B574" s="2"/>
      <c r="C574" s="3"/>
      <c r="D574" s="4"/>
      <c r="E574" s="5"/>
      <c r="F574" s="92"/>
      <c r="G574" s="2"/>
      <c r="H574" s="2"/>
      <c r="I574" s="6"/>
      <c r="J574" s="6"/>
      <c r="K574" s="2"/>
      <c r="L574" s="2"/>
    </row>
    <row r="575" ht="15.75" customHeight="1">
      <c r="B575" s="2"/>
      <c r="C575" s="3"/>
      <c r="D575" s="4"/>
      <c r="E575" s="5"/>
      <c r="F575" s="92"/>
      <c r="G575" s="2"/>
      <c r="H575" s="2"/>
      <c r="I575" s="6"/>
      <c r="J575" s="6"/>
      <c r="K575" s="2"/>
      <c r="L575" s="2"/>
    </row>
    <row r="576" ht="15.75" customHeight="1">
      <c r="B576" s="2"/>
      <c r="C576" s="3"/>
      <c r="D576" s="4"/>
      <c r="E576" s="5"/>
      <c r="F576" s="92"/>
      <c r="G576" s="2"/>
      <c r="H576" s="2"/>
      <c r="I576" s="6"/>
      <c r="J576" s="6"/>
      <c r="K576" s="2"/>
      <c r="L576" s="2"/>
    </row>
    <row r="577" ht="15.75" customHeight="1">
      <c r="B577" s="2"/>
      <c r="C577" s="3"/>
      <c r="D577" s="4"/>
      <c r="E577" s="5"/>
      <c r="F577" s="92"/>
      <c r="G577" s="2"/>
      <c r="H577" s="2"/>
      <c r="I577" s="6"/>
      <c r="J577" s="6"/>
      <c r="K577" s="2"/>
      <c r="L577" s="2"/>
    </row>
    <row r="578" ht="15.75" customHeight="1">
      <c r="B578" s="2"/>
      <c r="C578" s="3"/>
      <c r="D578" s="4"/>
      <c r="E578" s="5"/>
      <c r="F578" s="92"/>
      <c r="G578" s="2"/>
      <c r="H578" s="2"/>
      <c r="I578" s="6"/>
      <c r="J578" s="6"/>
      <c r="K578" s="2"/>
      <c r="L578" s="2"/>
    </row>
    <row r="579" ht="15.75" customHeight="1">
      <c r="B579" s="2"/>
      <c r="C579" s="3"/>
      <c r="D579" s="4"/>
      <c r="E579" s="5"/>
      <c r="F579" s="92"/>
      <c r="G579" s="2"/>
      <c r="H579" s="2"/>
      <c r="I579" s="6"/>
      <c r="J579" s="6"/>
      <c r="K579" s="2"/>
      <c r="L579" s="2"/>
    </row>
    <row r="580" ht="15.75" customHeight="1">
      <c r="B580" s="2"/>
      <c r="C580" s="3"/>
      <c r="D580" s="4"/>
      <c r="E580" s="5"/>
      <c r="F580" s="92"/>
      <c r="G580" s="2"/>
      <c r="H580" s="2"/>
      <c r="I580" s="6"/>
      <c r="J580" s="6"/>
      <c r="K580" s="2"/>
      <c r="L580" s="2"/>
    </row>
    <row r="581" ht="15.75" customHeight="1">
      <c r="B581" s="2"/>
      <c r="C581" s="3"/>
      <c r="D581" s="4"/>
      <c r="E581" s="5"/>
      <c r="F581" s="92"/>
      <c r="G581" s="2"/>
      <c r="H581" s="2"/>
      <c r="I581" s="6"/>
      <c r="J581" s="6"/>
      <c r="K581" s="2"/>
      <c r="L581" s="2"/>
    </row>
    <row r="582" ht="15.75" customHeight="1">
      <c r="B582" s="2"/>
      <c r="C582" s="3"/>
      <c r="D582" s="4"/>
      <c r="E582" s="5"/>
      <c r="F582" s="92"/>
      <c r="G582" s="2"/>
      <c r="H582" s="2"/>
      <c r="I582" s="6"/>
      <c r="J582" s="6"/>
      <c r="K582" s="2"/>
      <c r="L582" s="2"/>
    </row>
    <row r="583" ht="15.75" customHeight="1">
      <c r="B583" s="2"/>
      <c r="C583" s="3"/>
      <c r="D583" s="4"/>
      <c r="E583" s="5"/>
      <c r="F583" s="92"/>
      <c r="G583" s="2"/>
      <c r="H583" s="2"/>
      <c r="I583" s="6"/>
      <c r="J583" s="6"/>
      <c r="K583" s="2"/>
      <c r="L583" s="2"/>
    </row>
    <row r="584" ht="15.75" customHeight="1">
      <c r="B584" s="2"/>
      <c r="C584" s="3"/>
      <c r="D584" s="4"/>
      <c r="E584" s="5"/>
      <c r="F584" s="92"/>
      <c r="G584" s="2"/>
      <c r="H584" s="2"/>
      <c r="I584" s="6"/>
      <c r="J584" s="6"/>
      <c r="K584" s="2"/>
      <c r="L584" s="2"/>
    </row>
    <row r="585" ht="15.75" customHeight="1">
      <c r="B585" s="2"/>
      <c r="C585" s="3"/>
      <c r="D585" s="4"/>
      <c r="E585" s="5"/>
      <c r="F585" s="92"/>
      <c r="G585" s="2"/>
      <c r="H585" s="2"/>
      <c r="I585" s="6"/>
      <c r="J585" s="6"/>
      <c r="K585" s="2"/>
      <c r="L585" s="2"/>
    </row>
    <row r="586" ht="15.75" customHeight="1">
      <c r="B586" s="2"/>
      <c r="C586" s="3"/>
      <c r="D586" s="4"/>
      <c r="E586" s="5"/>
      <c r="F586" s="92"/>
      <c r="G586" s="2"/>
      <c r="H586" s="2"/>
      <c r="I586" s="6"/>
      <c r="J586" s="6"/>
      <c r="K586" s="2"/>
      <c r="L586" s="2"/>
    </row>
    <row r="587" ht="15.75" customHeight="1">
      <c r="B587" s="2"/>
      <c r="C587" s="3"/>
      <c r="D587" s="4"/>
      <c r="E587" s="5"/>
      <c r="F587" s="92"/>
      <c r="G587" s="2"/>
      <c r="H587" s="2"/>
      <c r="I587" s="6"/>
      <c r="J587" s="6"/>
      <c r="K587" s="2"/>
      <c r="L587" s="2"/>
    </row>
    <row r="588" ht="15.75" customHeight="1">
      <c r="B588" s="2"/>
      <c r="C588" s="3"/>
      <c r="D588" s="4"/>
      <c r="E588" s="5"/>
      <c r="F588" s="92"/>
      <c r="G588" s="2"/>
      <c r="H588" s="2"/>
      <c r="I588" s="6"/>
      <c r="J588" s="6"/>
      <c r="K588" s="2"/>
      <c r="L588" s="2"/>
    </row>
    <row r="589" ht="15.75" customHeight="1">
      <c r="B589" s="2"/>
      <c r="C589" s="3"/>
      <c r="D589" s="4"/>
      <c r="E589" s="5"/>
      <c r="F589" s="92"/>
      <c r="G589" s="2"/>
      <c r="H589" s="2"/>
      <c r="I589" s="6"/>
      <c r="J589" s="6"/>
      <c r="K589" s="2"/>
      <c r="L589" s="2"/>
    </row>
    <row r="590" ht="15.75" customHeight="1">
      <c r="B590" s="2"/>
      <c r="C590" s="3"/>
      <c r="D590" s="4"/>
      <c r="E590" s="5"/>
      <c r="F590" s="92"/>
      <c r="G590" s="2"/>
      <c r="H590" s="2"/>
      <c r="I590" s="6"/>
      <c r="J590" s="6"/>
      <c r="K590" s="2"/>
      <c r="L590" s="2"/>
    </row>
    <row r="591" ht="15.75" customHeight="1">
      <c r="B591" s="2"/>
      <c r="C591" s="3"/>
      <c r="D591" s="4"/>
      <c r="E591" s="5"/>
      <c r="F591" s="92"/>
      <c r="G591" s="2"/>
      <c r="H591" s="2"/>
      <c r="I591" s="6"/>
      <c r="J591" s="6"/>
      <c r="K591" s="2"/>
      <c r="L591" s="2"/>
    </row>
    <row r="592" ht="15.75" customHeight="1">
      <c r="B592" s="2"/>
      <c r="C592" s="3"/>
      <c r="D592" s="4"/>
      <c r="E592" s="5"/>
      <c r="F592" s="92"/>
      <c r="G592" s="2"/>
      <c r="H592" s="2"/>
      <c r="I592" s="6"/>
      <c r="J592" s="6"/>
      <c r="K592" s="2"/>
      <c r="L592" s="2"/>
    </row>
    <row r="593" ht="15.75" customHeight="1">
      <c r="B593" s="2"/>
      <c r="C593" s="3"/>
      <c r="D593" s="4"/>
      <c r="E593" s="5"/>
      <c r="F593" s="92"/>
      <c r="G593" s="2"/>
      <c r="H593" s="2"/>
      <c r="I593" s="6"/>
      <c r="J593" s="6"/>
      <c r="K593" s="2"/>
      <c r="L593" s="2"/>
    </row>
    <row r="594" ht="15.75" customHeight="1">
      <c r="B594" s="2"/>
      <c r="C594" s="3"/>
      <c r="D594" s="4"/>
      <c r="E594" s="5"/>
      <c r="F594" s="92"/>
      <c r="G594" s="2"/>
      <c r="H594" s="2"/>
      <c r="I594" s="6"/>
      <c r="J594" s="6"/>
      <c r="K594" s="2"/>
      <c r="L594" s="2"/>
    </row>
    <row r="595" ht="15.75" customHeight="1">
      <c r="B595" s="2"/>
      <c r="C595" s="3"/>
      <c r="D595" s="4"/>
      <c r="E595" s="5"/>
      <c r="F595" s="92"/>
      <c r="G595" s="2"/>
      <c r="H595" s="2"/>
      <c r="I595" s="6"/>
      <c r="J595" s="6"/>
      <c r="K595" s="2"/>
      <c r="L595" s="2"/>
    </row>
    <row r="596" ht="15.75" customHeight="1">
      <c r="B596" s="2"/>
      <c r="C596" s="3"/>
      <c r="D596" s="4"/>
      <c r="E596" s="5"/>
      <c r="F596" s="92"/>
      <c r="G596" s="2"/>
      <c r="H596" s="2"/>
      <c r="I596" s="6"/>
      <c r="J596" s="6"/>
      <c r="K596" s="2"/>
      <c r="L596" s="2"/>
    </row>
    <row r="597" ht="15.75" customHeight="1">
      <c r="B597" s="2"/>
      <c r="C597" s="3"/>
      <c r="D597" s="4"/>
      <c r="E597" s="5"/>
      <c r="F597" s="92"/>
      <c r="G597" s="2"/>
      <c r="H597" s="2"/>
      <c r="I597" s="6"/>
      <c r="J597" s="6"/>
      <c r="K597" s="2"/>
      <c r="L597" s="2"/>
    </row>
    <row r="598" ht="15.75" customHeight="1">
      <c r="B598" s="2"/>
      <c r="C598" s="3"/>
      <c r="D598" s="4"/>
      <c r="E598" s="5"/>
      <c r="F598" s="92"/>
      <c r="G598" s="2"/>
      <c r="H598" s="2"/>
      <c r="I598" s="6"/>
      <c r="J598" s="6"/>
      <c r="K598" s="2"/>
      <c r="L598" s="2"/>
    </row>
    <row r="599" ht="15.75" customHeight="1">
      <c r="B599" s="2"/>
      <c r="C599" s="3"/>
      <c r="D599" s="4"/>
      <c r="E599" s="5"/>
      <c r="F599" s="92"/>
      <c r="G599" s="2"/>
      <c r="H599" s="2"/>
      <c r="I599" s="6"/>
      <c r="J599" s="6"/>
      <c r="K599" s="2"/>
      <c r="L599" s="2"/>
    </row>
    <row r="600" ht="15.75" customHeight="1">
      <c r="B600" s="2"/>
      <c r="C600" s="3"/>
      <c r="D600" s="4"/>
      <c r="E600" s="5"/>
      <c r="F600" s="92"/>
      <c r="G600" s="2"/>
      <c r="H600" s="2"/>
      <c r="I600" s="6"/>
      <c r="J600" s="6"/>
      <c r="K600" s="2"/>
      <c r="L600" s="2"/>
    </row>
    <row r="601" ht="15.75" customHeight="1">
      <c r="B601" s="2"/>
      <c r="C601" s="3"/>
      <c r="D601" s="4"/>
      <c r="E601" s="5"/>
      <c r="F601" s="92"/>
      <c r="G601" s="2"/>
      <c r="H601" s="2"/>
      <c r="I601" s="6"/>
      <c r="J601" s="6"/>
      <c r="K601" s="2"/>
      <c r="L601" s="2"/>
    </row>
    <row r="602" ht="15.75" customHeight="1">
      <c r="B602" s="2"/>
      <c r="C602" s="3"/>
      <c r="D602" s="4"/>
      <c r="E602" s="5"/>
      <c r="F602" s="92"/>
      <c r="G602" s="2"/>
      <c r="H602" s="2"/>
      <c r="I602" s="6"/>
      <c r="J602" s="6"/>
      <c r="K602" s="2"/>
      <c r="L602" s="2"/>
    </row>
    <row r="603" ht="15.75" customHeight="1">
      <c r="B603" s="2"/>
      <c r="C603" s="3"/>
      <c r="D603" s="4"/>
      <c r="E603" s="5"/>
      <c r="F603" s="92"/>
      <c r="G603" s="2"/>
      <c r="H603" s="2"/>
      <c r="I603" s="6"/>
      <c r="J603" s="6"/>
      <c r="K603" s="2"/>
      <c r="L603" s="2"/>
    </row>
    <row r="604" ht="15.75" customHeight="1">
      <c r="B604" s="2"/>
      <c r="C604" s="3"/>
      <c r="D604" s="4"/>
      <c r="E604" s="5"/>
      <c r="F604" s="92"/>
      <c r="G604" s="2"/>
      <c r="H604" s="2"/>
      <c r="I604" s="6"/>
      <c r="J604" s="6"/>
      <c r="K604" s="2"/>
      <c r="L604" s="2"/>
    </row>
    <row r="605" ht="15.75" customHeight="1">
      <c r="B605" s="2"/>
      <c r="C605" s="3"/>
      <c r="D605" s="4"/>
      <c r="E605" s="5"/>
      <c r="F605" s="92"/>
      <c r="G605" s="2"/>
      <c r="H605" s="2"/>
      <c r="I605" s="6"/>
      <c r="J605" s="6"/>
      <c r="K605" s="2"/>
      <c r="L605" s="2"/>
    </row>
    <row r="606" ht="15.75" customHeight="1">
      <c r="B606" s="2"/>
      <c r="C606" s="3"/>
      <c r="D606" s="4"/>
      <c r="E606" s="5"/>
      <c r="F606" s="92"/>
      <c r="G606" s="2"/>
      <c r="H606" s="2"/>
      <c r="I606" s="6"/>
      <c r="J606" s="6"/>
      <c r="K606" s="2"/>
      <c r="L606" s="2"/>
    </row>
    <row r="607" ht="15.75" customHeight="1">
      <c r="B607" s="2"/>
      <c r="C607" s="3"/>
      <c r="D607" s="4"/>
      <c r="E607" s="5"/>
      <c r="F607" s="92"/>
      <c r="G607" s="2"/>
      <c r="H607" s="2"/>
      <c r="I607" s="6"/>
      <c r="J607" s="6"/>
      <c r="K607" s="2"/>
      <c r="L607" s="2"/>
    </row>
    <row r="608" ht="15.75" customHeight="1">
      <c r="B608" s="2"/>
      <c r="C608" s="3"/>
      <c r="D608" s="4"/>
      <c r="E608" s="5"/>
      <c r="F608" s="92"/>
      <c r="G608" s="2"/>
      <c r="H608" s="2"/>
      <c r="I608" s="6"/>
      <c r="J608" s="6"/>
      <c r="K608" s="2"/>
      <c r="L608" s="2"/>
    </row>
    <row r="609" ht="15.75" customHeight="1">
      <c r="B609" s="2"/>
      <c r="C609" s="3"/>
      <c r="D609" s="4"/>
      <c r="E609" s="5"/>
      <c r="F609" s="92"/>
      <c r="G609" s="2"/>
      <c r="H609" s="2"/>
      <c r="I609" s="6"/>
      <c r="J609" s="6"/>
      <c r="K609" s="2"/>
      <c r="L609" s="2"/>
    </row>
    <row r="610" ht="15.75" customHeight="1">
      <c r="B610" s="2"/>
      <c r="C610" s="3"/>
      <c r="D610" s="4"/>
      <c r="E610" s="5"/>
      <c r="F610" s="92"/>
      <c r="G610" s="2"/>
      <c r="H610" s="2"/>
      <c r="I610" s="6"/>
      <c r="J610" s="6"/>
      <c r="K610" s="2"/>
      <c r="L610" s="2"/>
    </row>
    <row r="611" ht="15.75" customHeight="1">
      <c r="B611" s="2"/>
      <c r="C611" s="3"/>
      <c r="D611" s="4"/>
      <c r="E611" s="5"/>
      <c r="F611" s="92"/>
      <c r="G611" s="2"/>
      <c r="H611" s="2"/>
      <c r="I611" s="6"/>
      <c r="J611" s="6"/>
      <c r="K611" s="2"/>
      <c r="L611" s="2"/>
    </row>
    <row r="612" ht="15.75" customHeight="1">
      <c r="B612" s="2"/>
      <c r="C612" s="3"/>
      <c r="D612" s="4"/>
      <c r="E612" s="5"/>
      <c r="F612" s="92"/>
      <c r="G612" s="2"/>
      <c r="H612" s="2"/>
      <c r="I612" s="6"/>
      <c r="J612" s="6"/>
      <c r="K612" s="2"/>
      <c r="L612" s="2"/>
    </row>
    <row r="613" ht="15.75" customHeight="1">
      <c r="B613" s="2"/>
      <c r="C613" s="3"/>
      <c r="D613" s="4"/>
      <c r="E613" s="5"/>
      <c r="F613" s="92"/>
      <c r="G613" s="2"/>
      <c r="H613" s="2"/>
      <c r="I613" s="6"/>
      <c r="J613" s="6"/>
      <c r="K613" s="2"/>
      <c r="L613" s="2"/>
    </row>
    <row r="614" ht="15.75" customHeight="1">
      <c r="B614" s="2"/>
      <c r="C614" s="3"/>
      <c r="D614" s="4"/>
      <c r="E614" s="5"/>
      <c r="F614" s="92"/>
      <c r="G614" s="2"/>
      <c r="H614" s="2"/>
      <c r="I614" s="6"/>
      <c r="J614" s="6"/>
      <c r="K614" s="2"/>
      <c r="L614" s="2"/>
    </row>
    <row r="615" ht="15.75" customHeight="1">
      <c r="B615" s="2"/>
      <c r="C615" s="3"/>
      <c r="D615" s="4"/>
      <c r="E615" s="5"/>
      <c r="F615" s="92"/>
      <c r="G615" s="2"/>
      <c r="H615" s="2"/>
      <c r="I615" s="6"/>
      <c r="J615" s="6"/>
      <c r="K615" s="2"/>
      <c r="L615" s="2"/>
    </row>
    <row r="616" ht="15.75" customHeight="1">
      <c r="B616" s="2"/>
      <c r="C616" s="3"/>
      <c r="D616" s="4"/>
      <c r="E616" s="5"/>
      <c r="F616" s="92"/>
      <c r="G616" s="2"/>
      <c r="H616" s="2"/>
      <c r="I616" s="6"/>
      <c r="J616" s="6"/>
      <c r="K616" s="2"/>
      <c r="L616" s="2"/>
    </row>
    <row r="617" ht="15.75" customHeight="1">
      <c r="B617" s="2"/>
      <c r="C617" s="3"/>
      <c r="D617" s="4"/>
      <c r="E617" s="5"/>
      <c r="F617" s="92"/>
      <c r="G617" s="2"/>
      <c r="H617" s="2"/>
      <c r="I617" s="6"/>
      <c r="J617" s="6"/>
      <c r="K617" s="2"/>
      <c r="L617" s="2"/>
    </row>
    <row r="618" ht="15.75" customHeight="1">
      <c r="B618" s="2"/>
      <c r="C618" s="3"/>
      <c r="D618" s="4"/>
      <c r="E618" s="5"/>
      <c r="F618" s="92"/>
      <c r="G618" s="2"/>
      <c r="H618" s="2"/>
      <c r="I618" s="6"/>
      <c r="J618" s="6"/>
      <c r="K618" s="2"/>
      <c r="L618" s="2"/>
    </row>
    <row r="619" ht="15.75" customHeight="1">
      <c r="B619" s="2"/>
      <c r="C619" s="3"/>
      <c r="D619" s="4"/>
      <c r="E619" s="5"/>
      <c r="F619" s="92"/>
      <c r="G619" s="2"/>
      <c r="H619" s="2"/>
      <c r="I619" s="6"/>
      <c r="J619" s="6"/>
      <c r="K619" s="2"/>
      <c r="L619" s="2"/>
    </row>
    <row r="620" ht="15.75" customHeight="1">
      <c r="B620" s="2"/>
      <c r="C620" s="3"/>
      <c r="D620" s="4"/>
      <c r="E620" s="5"/>
      <c r="F620" s="92"/>
      <c r="G620" s="2"/>
      <c r="H620" s="2"/>
      <c r="I620" s="6"/>
      <c r="J620" s="6"/>
      <c r="K620" s="2"/>
      <c r="L620" s="2"/>
    </row>
    <row r="621" ht="15.75" customHeight="1">
      <c r="B621" s="2"/>
      <c r="C621" s="3"/>
      <c r="D621" s="4"/>
      <c r="E621" s="5"/>
      <c r="F621" s="92"/>
      <c r="G621" s="2"/>
      <c r="H621" s="2"/>
      <c r="I621" s="6"/>
      <c r="J621" s="6"/>
      <c r="K621" s="2"/>
      <c r="L621" s="2"/>
    </row>
    <row r="622" ht="15.75" customHeight="1">
      <c r="B622" s="2"/>
      <c r="C622" s="3"/>
      <c r="D622" s="4"/>
      <c r="E622" s="5"/>
      <c r="F622" s="92"/>
      <c r="G622" s="2"/>
      <c r="H622" s="2"/>
      <c r="I622" s="6"/>
      <c r="J622" s="6"/>
      <c r="K622" s="2"/>
      <c r="L622" s="2"/>
    </row>
    <row r="623" ht="15.75" customHeight="1">
      <c r="B623" s="2"/>
      <c r="C623" s="3"/>
      <c r="D623" s="4"/>
      <c r="E623" s="5"/>
      <c r="F623" s="92"/>
      <c r="G623" s="2"/>
      <c r="H623" s="2"/>
      <c r="I623" s="6"/>
      <c r="J623" s="6"/>
      <c r="K623" s="2"/>
      <c r="L623" s="2"/>
    </row>
    <row r="624" ht="15.75" customHeight="1">
      <c r="B624" s="2"/>
      <c r="C624" s="3"/>
      <c r="D624" s="4"/>
      <c r="E624" s="5"/>
      <c r="F624" s="92"/>
      <c r="G624" s="2"/>
      <c r="H624" s="2"/>
      <c r="I624" s="6"/>
      <c r="J624" s="6"/>
      <c r="K624" s="2"/>
      <c r="L624" s="2"/>
    </row>
    <row r="625" ht="15.75" customHeight="1">
      <c r="B625" s="2"/>
      <c r="C625" s="3"/>
      <c r="D625" s="4"/>
      <c r="E625" s="5"/>
      <c r="F625" s="92"/>
      <c r="G625" s="2"/>
      <c r="H625" s="2"/>
      <c r="I625" s="6"/>
      <c r="J625" s="6"/>
      <c r="K625" s="2"/>
      <c r="L625" s="2"/>
    </row>
    <row r="626" ht="15.75" customHeight="1">
      <c r="B626" s="2"/>
      <c r="C626" s="3"/>
      <c r="D626" s="4"/>
      <c r="E626" s="5"/>
      <c r="F626" s="92"/>
      <c r="G626" s="2"/>
      <c r="H626" s="2"/>
      <c r="I626" s="6"/>
      <c r="J626" s="6"/>
      <c r="K626" s="2"/>
      <c r="L626" s="2"/>
    </row>
    <row r="627" ht="15.75" customHeight="1">
      <c r="B627" s="2"/>
      <c r="C627" s="3"/>
      <c r="D627" s="4"/>
      <c r="E627" s="5"/>
      <c r="F627" s="92"/>
      <c r="G627" s="2"/>
      <c r="H627" s="2"/>
      <c r="I627" s="6"/>
      <c r="J627" s="6"/>
      <c r="K627" s="2"/>
      <c r="L627" s="2"/>
    </row>
    <row r="628" ht="15.75" customHeight="1">
      <c r="B628" s="2"/>
      <c r="C628" s="3"/>
      <c r="D628" s="4"/>
      <c r="E628" s="5"/>
      <c r="F628" s="92"/>
      <c r="G628" s="2"/>
      <c r="H628" s="2"/>
      <c r="I628" s="6"/>
      <c r="J628" s="6"/>
      <c r="K628" s="2"/>
      <c r="L628" s="2"/>
    </row>
    <row r="629" ht="15.75" customHeight="1">
      <c r="B629" s="2"/>
      <c r="C629" s="3"/>
      <c r="D629" s="4"/>
      <c r="E629" s="5"/>
      <c r="F629" s="92"/>
      <c r="G629" s="2"/>
      <c r="H629" s="2"/>
      <c r="I629" s="6"/>
      <c r="J629" s="6"/>
      <c r="K629" s="2"/>
      <c r="L629" s="2"/>
    </row>
    <row r="630" ht="15.75" customHeight="1">
      <c r="B630" s="2"/>
      <c r="C630" s="3"/>
      <c r="D630" s="4"/>
      <c r="E630" s="5"/>
      <c r="F630" s="92"/>
      <c r="G630" s="2"/>
      <c r="H630" s="2"/>
      <c r="I630" s="6"/>
      <c r="J630" s="6"/>
      <c r="K630" s="2"/>
      <c r="L630" s="2"/>
    </row>
    <row r="631" ht="15.75" customHeight="1">
      <c r="B631" s="2"/>
      <c r="C631" s="3"/>
      <c r="D631" s="4"/>
      <c r="E631" s="5"/>
      <c r="F631" s="92"/>
      <c r="G631" s="2"/>
      <c r="H631" s="2"/>
      <c r="I631" s="6"/>
      <c r="J631" s="6"/>
      <c r="K631" s="2"/>
      <c r="L631" s="2"/>
    </row>
    <row r="632" ht="15.75" customHeight="1">
      <c r="B632" s="2"/>
      <c r="C632" s="3"/>
      <c r="D632" s="4"/>
      <c r="E632" s="5"/>
      <c r="F632" s="92"/>
      <c r="G632" s="2"/>
      <c r="H632" s="2"/>
      <c r="I632" s="6"/>
      <c r="J632" s="6"/>
      <c r="K632" s="2"/>
      <c r="L632" s="2"/>
    </row>
    <row r="633" ht="15.75" customHeight="1">
      <c r="B633" s="2"/>
      <c r="C633" s="3"/>
      <c r="D633" s="4"/>
      <c r="E633" s="5"/>
      <c r="F633" s="92"/>
      <c r="G633" s="2"/>
      <c r="H633" s="2"/>
      <c r="I633" s="6"/>
      <c r="J633" s="6"/>
      <c r="K633" s="2"/>
      <c r="L633" s="2"/>
    </row>
    <row r="634" ht="15.75" customHeight="1">
      <c r="B634" s="2"/>
      <c r="C634" s="3"/>
      <c r="D634" s="4"/>
      <c r="E634" s="5"/>
      <c r="F634" s="92"/>
      <c r="G634" s="2"/>
      <c r="H634" s="2"/>
      <c r="I634" s="6"/>
      <c r="J634" s="6"/>
      <c r="K634" s="2"/>
      <c r="L634" s="2"/>
    </row>
    <row r="635" ht="15.75" customHeight="1">
      <c r="B635" s="2"/>
      <c r="C635" s="3"/>
      <c r="D635" s="4"/>
      <c r="E635" s="5"/>
      <c r="F635" s="92"/>
      <c r="G635" s="2"/>
      <c r="H635" s="2"/>
      <c r="I635" s="6"/>
      <c r="J635" s="6"/>
      <c r="K635" s="2"/>
      <c r="L635" s="2"/>
    </row>
    <row r="636" ht="15.75" customHeight="1">
      <c r="B636" s="2"/>
      <c r="C636" s="3"/>
      <c r="D636" s="4"/>
      <c r="E636" s="5"/>
      <c r="F636" s="92"/>
      <c r="G636" s="2"/>
      <c r="H636" s="2"/>
      <c r="I636" s="6"/>
      <c r="J636" s="6"/>
      <c r="K636" s="2"/>
      <c r="L636" s="2"/>
    </row>
    <row r="637" ht="15.75" customHeight="1">
      <c r="B637" s="2"/>
      <c r="C637" s="3"/>
      <c r="D637" s="4"/>
      <c r="E637" s="5"/>
      <c r="F637" s="92"/>
      <c r="G637" s="2"/>
      <c r="H637" s="2"/>
      <c r="I637" s="6"/>
      <c r="J637" s="6"/>
      <c r="K637" s="2"/>
      <c r="L637" s="2"/>
    </row>
    <row r="638" ht="15.75" customHeight="1">
      <c r="B638" s="2"/>
      <c r="C638" s="3"/>
      <c r="D638" s="4"/>
      <c r="E638" s="5"/>
      <c r="F638" s="92"/>
      <c r="G638" s="2"/>
      <c r="H638" s="2"/>
      <c r="I638" s="6"/>
      <c r="J638" s="6"/>
      <c r="K638" s="2"/>
      <c r="L638" s="2"/>
    </row>
    <row r="639" ht="15.75" customHeight="1">
      <c r="B639" s="2"/>
      <c r="C639" s="3"/>
      <c r="D639" s="4"/>
      <c r="E639" s="5"/>
      <c r="F639" s="92"/>
      <c r="G639" s="2"/>
      <c r="H639" s="2"/>
      <c r="I639" s="6"/>
      <c r="J639" s="6"/>
      <c r="K639" s="2"/>
      <c r="L639" s="2"/>
    </row>
    <row r="640" ht="15.75" customHeight="1">
      <c r="B640" s="2"/>
      <c r="C640" s="3"/>
      <c r="D640" s="4"/>
      <c r="E640" s="5"/>
      <c r="F640" s="92"/>
      <c r="G640" s="2"/>
      <c r="H640" s="2"/>
      <c r="I640" s="6"/>
      <c r="J640" s="6"/>
      <c r="K640" s="2"/>
      <c r="L640" s="2"/>
    </row>
    <row r="641" ht="15.75" customHeight="1">
      <c r="B641" s="2"/>
      <c r="C641" s="3"/>
      <c r="D641" s="4"/>
      <c r="E641" s="5"/>
      <c r="F641" s="92"/>
      <c r="G641" s="2"/>
      <c r="H641" s="2"/>
      <c r="I641" s="6"/>
      <c r="J641" s="6"/>
      <c r="K641" s="2"/>
      <c r="L641" s="2"/>
    </row>
    <row r="642" ht="15.75" customHeight="1">
      <c r="B642" s="2"/>
      <c r="C642" s="3"/>
      <c r="D642" s="4"/>
      <c r="E642" s="5"/>
      <c r="F642" s="92"/>
      <c r="G642" s="2"/>
      <c r="H642" s="2"/>
      <c r="I642" s="6"/>
      <c r="J642" s="6"/>
      <c r="K642" s="2"/>
      <c r="L642" s="2"/>
    </row>
    <row r="643" ht="15.75" customHeight="1">
      <c r="B643" s="2"/>
      <c r="C643" s="3"/>
      <c r="D643" s="4"/>
      <c r="E643" s="5"/>
      <c r="F643" s="92"/>
      <c r="G643" s="2"/>
      <c r="H643" s="2"/>
      <c r="I643" s="6"/>
      <c r="J643" s="6"/>
      <c r="K643" s="2"/>
      <c r="L643" s="2"/>
    </row>
    <row r="644" ht="15.75" customHeight="1">
      <c r="B644" s="2"/>
      <c r="C644" s="3"/>
      <c r="D644" s="4"/>
      <c r="E644" s="5"/>
      <c r="F644" s="92"/>
      <c r="G644" s="2"/>
      <c r="H644" s="2"/>
      <c r="I644" s="6"/>
      <c r="J644" s="6"/>
      <c r="K644" s="2"/>
      <c r="L644" s="2"/>
    </row>
    <row r="645" ht="15.75" customHeight="1">
      <c r="B645" s="2"/>
      <c r="C645" s="3"/>
      <c r="D645" s="4"/>
      <c r="E645" s="5"/>
      <c r="F645" s="92"/>
      <c r="G645" s="2"/>
      <c r="H645" s="2"/>
      <c r="I645" s="6"/>
      <c r="J645" s="6"/>
      <c r="K645" s="2"/>
      <c r="L645" s="2"/>
    </row>
    <row r="646" ht="15.75" customHeight="1">
      <c r="B646" s="2"/>
      <c r="C646" s="3"/>
      <c r="D646" s="4"/>
      <c r="E646" s="5"/>
      <c r="F646" s="92"/>
      <c r="G646" s="2"/>
      <c r="H646" s="2"/>
      <c r="I646" s="6"/>
      <c r="J646" s="6"/>
      <c r="K646" s="2"/>
      <c r="L646" s="2"/>
    </row>
    <row r="647" ht="15.75" customHeight="1">
      <c r="B647" s="2"/>
      <c r="C647" s="3"/>
      <c r="D647" s="4"/>
      <c r="E647" s="5"/>
      <c r="F647" s="92"/>
      <c r="G647" s="2"/>
      <c r="H647" s="2"/>
      <c r="I647" s="6"/>
      <c r="J647" s="6"/>
      <c r="K647" s="2"/>
      <c r="L647" s="2"/>
    </row>
    <row r="648" ht="15.75" customHeight="1">
      <c r="B648" s="2"/>
      <c r="C648" s="3"/>
      <c r="D648" s="4"/>
      <c r="E648" s="5"/>
      <c r="F648" s="92"/>
      <c r="G648" s="2"/>
      <c r="H648" s="2"/>
      <c r="I648" s="6"/>
      <c r="J648" s="6"/>
      <c r="K648" s="2"/>
      <c r="L648" s="2"/>
    </row>
    <row r="649" ht="15.75" customHeight="1">
      <c r="B649" s="2"/>
      <c r="C649" s="3"/>
      <c r="D649" s="4"/>
      <c r="E649" s="5"/>
      <c r="F649" s="92"/>
      <c r="G649" s="2"/>
      <c r="H649" s="2"/>
      <c r="I649" s="6"/>
      <c r="J649" s="6"/>
      <c r="K649" s="2"/>
      <c r="L649" s="2"/>
    </row>
    <row r="650" ht="15.75" customHeight="1">
      <c r="B650" s="2"/>
      <c r="C650" s="3"/>
      <c r="D650" s="4"/>
      <c r="E650" s="5"/>
      <c r="F650" s="92"/>
      <c r="G650" s="2"/>
      <c r="H650" s="2"/>
      <c r="I650" s="6"/>
      <c r="J650" s="6"/>
      <c r="K650" s="2"/>
      <c r="L650" s="2"/>
    </row>
    <row r="651" ht="15.75" customHeight="1">
      <c r="B651" s="2"/>
      <c r="C651" s="3"/>
      <c r="D651" s="4"/>
      <c r="E651" s="5"/>
      <c r="F651" s="92"/>
      <c r="G651" s="2"/>
      <c r="H651" s="2"/>
      <c r="I651" s="6"/>
      <c r="J651" s="6"/>
      <c r="K651" s="2"/>
      <c r="L651" s="2"/>
    </row>
    <row r="652" ht="15.75" customHeight="1">
      <c r="B652" s="2"/>
      <c r="C652" s="3"/>
      <c r="D652" s="4"/>
      <c r="E652" s="5"/>
      <c r="F652" s="92"/>
      <c r="G652" s="2"/>
      <c r="H652" s="2"/>
      <c r="I652" s="6"/>
      <c r="J652" s="6"/>
      <c r="K652" s="2"/>
      <c r="L652" s="2"/>
    </row>
    <row r="653" ht="15.75" customHeight="1">
      <c r="B653" s="2"/>
      <c r="C653" s="3"/>
      <c r="D653" s="4"/>
      <c r="E653" s="5"/>
      <c r="F653" s="92"/>
      <c r="G653" s="2"/>
      <c r="H653" s="2"/>
      <c r="I653" s="6"/>
      <c r="J653" s="6"/>
      <c r="K653" s="2"/>
      <c r="L653" s="2"/>
    </row>
    <row r="654" ht="15.75" customHeight="1">
      <c r="B654" s="2"/>
      <c r="C654" s="3"/>
      <c r="D654" s="4"/>
      <c r="E654" s="5"/>
      <c r="F654" s="92"/>
      <c r="G654" s="2"/>
      <c r="H654" s="2"/>
      <c r="I654" s="6"/>
      <c r="J654" s="6"/>
      <c r="K654" s="2"/>
      <c r="L654" s="2"/>
    </row>
    <row r="655" ht="15.75" customHeight="1">
      <c r="B655" s="2"/>
      <c r="C655" s="3"/>
      <c r="D655" s="4"/>
      <c r="E655" s="5"/>
      <c r="F655" s="92"/>
      <c r="G655" s="2"/>
      <c r="H655" s="2"/>
      <c r="I655" s="6"/>
      <c r="J655" s="6"/>
      <c r="K655" s="2"/>
      <c r="L655" s="2"/>
    </row>
    <row r="656" ht="15.75" customHeight="1">
      <c r="B656" s="2"/>
      <c r="C656" s="3"/>
      <c r="D656" s="4"/>
      <c r="E656" s="5"/>
      <c r="F656" s="92"/>
      <c r="G656" s="2"/>
      <c r="H656" s="2"/>
      <c r="I656" s="6"/>
      <c r="J656" s="6"/>
      <c r="K656" s="2"/>
      <c r="L656" s="2"/>
    </row>
    <row r="657" ht="15.75" customHeight="1">
      <c r="B657" s="2"/>
      <c r="C657" s="3"/>
      <c r="D657" s="4"/>
      <c r="E657" s="5"/>
      <c r="F657" s="92"/>
      <c r="G657" s="2"/>
      <c r="H657" s="2"/>
      <c r="I657" s="6"/>
      <c r="J657" s="6"/>
      <c r="K657" s="2"/>
      <c r="L657" s="2"/>
    </row>
    <row r="658" ht="15.75" customHeight="1">
      <c r="B658" s="2"/>
      <c r="C658" s="3"/>
      <c r="D658" s="4"/>
      <c r="E658" s="5"/>
      <c r="F658" s="92"/>
      <c r="G658" s="2"/>
      <c r="H658" s="2"/>
      <c r="I658" s="6"/>
      <c r="J658" s="6"/>
      <c r="K658" s="2"/>
      <c r="L658" s="2"/>
    </row>
    <row r="659" ht="15.75" customHeight="1">
      <c r="B659" s="2"/>
      <c r="C659" s="3"/>
      <c r="D659" s="4"/>
      <c r="E659" s="5"/>
      <c r="F659" s="92"/>
      <c r="G659" s="2"/>
      <c r="H659" s="2"/>
      <c r="I659" s="6"/>
      <c r="J659" s="6"/>
      <c r="K659" s="2"/>
      <c r="L659" s="2"/>
    </row>
    <row r="660" ht="15.75" customHeight="1">
      <c r="B660" s="2"/>
      <c r="C660" s="3"/>
      <c r="D660" s="4"/>
      <c r="E660" s="5"/>
      <c r="F660" s="92"/>
      <c r="G660" s="2"/>
      <c r="H660" s="2"/>
      <c r="I660" s="6"/>
      <c r="J660" s="6"/>
      <c r="K660" s="2"/>
      <c r="L660" s="2"/>
    </row>
    <row r="661" ht="15.75" customHeight="1">
      <c r="B661" s="2"/>
      <c r="C661" s="3"/>
      <c r="D661" s="4"/>
      <c r="E661" s="5"/>
      <c r="F661" s="92"/>
      <c r="G661" s="2"/>
      <c r="H661" s="2"/>
      <c r="I661" s="6"/>
      <c r="J661" s="6"/>
      <c r="K661" s="2"/>
      <c r="L661" s="2"/>
    </row>
    <row r="662" ht="15.75" customHeight="1">
      <c r="B662" s="2"/>
      <c r="C662" s="3"/>
      <c r="D662" s="4"/>
      <c r="E662" s="5"/>
      <c r="F662" s="92"/>
      <c r="G662" s="2"/>
      <c r="H662" s="2"/>
      <c r="I662" s="6"/>
      <c r="J662" s="6"/>
      <c r="K662" s="2"/>
      <c r="L662" s="2"/>
    </row>
    <row r="663" ht="15.75" customHeight="1">
      <c r="B663" s="2"/>
      <c r="C663" s="3"/>
      <c r="D663" s="4"/>
      <c r="E663" s="5"/>
      <c r="F663" s="92"/>
      <c r="G663" s="2"/>
      <c r="H663" s="2"/>
      <c r="I663" s="6"/>
      <c r="J663" s="6"/>
      <c r="K663" s="2"/>
      <c r="L663" s="2"/>
    </row>
    <row r="664" ht="15.75" customHeight="1">
      <c r="B664" s="2"/>
      <c r="C664" s="3"/>
      <c r="D664" s="4"/>
      <c r="E664" s="5"/>
      <c r="F664" s="92"/>
      <c r="G664" s="2"/>
      <c r="H664" s="2"/>
      <c r="I664" s="6"/>
      <c r="J664" s="6"/>
      <c r="K664" s="2"/>
      <c r="L664" s="2"/>
    </row>
    <row r="665" ht="15.75" customHeight="1">
      <c r="B665" s="2"/>
      <c r="C665" s="3"/>
      <c r="D665" s="4"/>
      <c r="E665" s="5"/>
      <c r="F665" s="92"/>
      <c r="G665" s="2"/>
      <c r="H665" s="2"/>
      <c r="I665" s="6"/>
      <c r="J665" s="6"/>
      <c r="K665" s="2"/>
      <c r="L665" s="2"/>
    </row>
    <row r="666" ht="15.75" customHeight="1">
      <c r="B666" s="2"/>
      <c r="C666" s="3"/>
      <c r="D666" s="4"/>
      <c r="E666" s="5"/>
      <c r="F666" s="92"/>
      <c r="G666" s="2"/>
      <c r="H666" s="2"/>
      <c r="I666" s="6"/>
      <c r="J666" s="6"/>
      <c r="K666" s="2"/>
      <c r="L666" s="2"/>
    </row>
    <row r="667" ht="15.75" customHeight="1">
      <c r="B667" s="2"/>
      <c r="C667" s="3"/>
      <c r="D667" s="4"/>
      <c r="E667" s="5"/>
      <c r="F667" s="92"/>
      <c r="G667" s="2"/>
      <c r="H667" s="2"/>
      <c r="I667" s="6"/>
      <c r="J667" s="6"/>
      <c r="K667" s="2"/>
      <c r="L667" s="2"/>
    </row>
    <row r="668" ht="15.75" customHeight="1">
      <c r="B668" s="2"/>
      <c r="C668" s="3"/>
      <c r="D668" s="4"/>
      <c r="E668" s="5"/>
      <c r="F668" s="92"/>
      <c r="G668" s="2"/>
      <c r="H668" s="2"/>
      <c r="I668" s="6"/>
      <c r="J668" s="6"/>
      <c r="K668" s="2"/>
      <c r="L668" s="2"/>
    </row>
    <row r="669" ht="15.75" customHeight="1">
      <c r="B669" s="2"/>
      <c r="C669" s="3"/>
      <c r="D669" s="4"/>
      <c r="E669" s="5"/>
      <c r="F669" s="92"/>
      <c r="G669" s="2"/>
      <c r="H669" s="2"/>
      <c r="I669" s="6"/>
      <c r="J669" s="6"/>
      <c r="K669" s="2"/>
      <c r="L669" s="2"/>
    </row>
    <row r="670" ht="15.75" customHeight="1">
      <c r="B670" s="2"/>
      <c r="C670" s="3"/>
      <c r="D670" s="4"/>
      <c r="E670" s="5"/>
      <c r="F670" s="92"/>
      <c r="G670" s="2"/>
      <c r="H670" s="2"/>
      <c r="I670" s="6"/>
      <c r="J670" s="6"/>
      <c r="K670" s="2"/>
      <c r="L670" s="2"/>
    </row>
    <row r="671" ht="15.75" customHeight="1">
      <c r="B671" s="2"/>
      <c r="C671" s="3"/>
      <c r="D671" s="4"/>
      <c r="E671" s="5"/>
      <c r="F671" s="92"/>
      <c r="G671" s="2"/>
      <c r="H671" s="2"/>
      <c r="I671" s="6"/>
      <c r="J671" s="6"/>
      <c r="K671" s="2"/>
      <c r="L671" s="2"/>
    </row>
    <row r="672" ht="15.75" customHeight="1">
      <c r="B672" s="2"/>
      <c r="C672" s="3"/>
      <c r="D672" s="4"/>
      <c r="E672" s="5"/>
      <c r="F672" s="92"/>
      <c r="G672" s="2"/>
      <c r="H672" s="2"/>
      <c r="I672" s="6"/>
      <c r="J672" s="6"/>
      <c r="K672" s="2"/>
      <c r="L672" s="2"/>
    </row>
    <row r="673" ht="15.75" customHeight="1">
      <c r="B673" s="2"/>
      <c r="C673" s="3"/>
      <c r="D673" s="4"/>
      <c r="E673" s="5"/>
      <c r="F673" s="92"/>
      <c r="G673" s="2"/>
      <c r="H673" s="2"/>
      <c r="I673" s="6"/>
      <c r="J673" s="6"/>
      <c r="K673" s="2"/>
      <c r="L673" s="2"/>
    </row>
    <row r="674" ht="15.75" customHeight="1">
      <c r="B674" s="2"/>
      <c r="C674" s="3"/>
      <c r="D674" s="4"/>
      <c r="E674" s="5"/>
      <c r="F674" s="92"/>
      <c r="G674" s="2"/>
      <c r="H674" s="2"/>
      <c r="I674" s="6"/>
      <c r="J674" s="6"/>
      <c r="K674" s="2"/>
      <c r="L674" s="2"/>
    </row>
    <row r="675" ht="15.75" customHeight="1">
      <c r="B675" s="2"/>
      <c r="C675" s="3"/>
      <c r="D675" s="4"/>
      <c r="E675" s="5"/>
      <c r="F675" s="92"/>
      <c r="G675" s="2"/>
      <c r="H675" s="2"/>
      <c r="I675" s="6"/>
      <c r="J675" s="6"/>
      <c r="K675" s="2"/>
      <c r="L675" s="2"/>
    </row>
    <row r="676" ht="15.75" customHeight="1">
      <c r="B676" s="2"/>
      <c r="C676" s="3"/>
      <c r="D676" s="4"/>
      <c r="E676" s="5"/>
      <c r="F676" s="92"/>
      <c r="G676" s="2"/>
      <c r="H676" s="2"/>
      <c r="I676" s="6"/>
      <c r="J676" s="6"/>
      <c r="K676" s="2"/>
      <c r="L676" s="2"/>
    </row>
    <row r="677" ht="15.75" customHeight="1">
      <c r="B677" s="2"/>
      <c r="C677" s="3"/>
      <c r="D677" s="4"/>
      <c r="E677" s="5"/>
      <c r="F677" s="92"/>
      <c r="G677" s="2"/>
      <c r="H677" s="2"/>
      <c r="I677" s="6"/>
      <c r="J677" s="6"/>
      <c r="K677" s="2"/>
      <c r="L677" s="2"/>
    </row>
    <row r="678" ht="15.75" customHeight="1">
      <c r="B678" s="2"/>
      <c r="C678" s="3"/>
      <c r="D678" s="4"/>
      <c r="E678" s="5"/>
      <c r="F678" s="92"/>
      <c r="G678" s="2"/>
      <c r="H678" s="2"/>
      <c r="I678" s="6"/>
      <c r="J678" s="6"/>
      <c r="K678" s="2"/>
      <c r="L678" s="2"/>
    </row>
    <row r="679" ht="15.75" customHeight="1">
      <c r="B679" s="2"/>
      <c r="C679" s="3"/>
      <c r="D679" s="4"/>
      <c r="E679" s="5"/>
      <c r="F679" s="92"/>
      <c r="G679" s="2"/>
      <c r="H679" s="2"/>
      <c r="I679" s="6"/>
      <c r="J679" s="6"/>
      <c r="K679" s="2"/>
      <c r="L679" s="2"/>
    </row>
    <row r="680" ht="15.75" customHeight="1">
      <c r="B680" s="2"/>
      <c r="C680" s="3"/>
      <c r="D680" s="4"/>
      <c r="E680" s="5"/>
      <c r="F680" s="92"/>
      <c r="G680" s="2"/>
      <c r="H680" s="2"/>
      <c r="I680" s="6"/>
      <c r="J680" s="6"/>
      <c r="K680" s="2"/>
      <c r="L680" s="2"/>
    </row>
    <row r="681" ht="15.75" customHeight="1">
      <c r="B681" s="2"/>
      <c r="C681" s="3"/>
      <c r="D681" s="4"/>
      <c r="E681" s="5"/>
      <c r="F681" s="92"/>
      <c r="G681" s="2"/>
      <c r="H681" s="2"/>
      <c r="I681" s="6"/>
      <c r="J681" s="6"/>
      <c r="K681" s="2"/>
      <c r="L681" s="2"/>
    </row>
    <row r="682" ht="15.75" customHeight="1">
      <c r="B682" s="2"/>
      <c r="C682" s="3"/>
      <c r="D682" s="4"/>
      <c r="E682" s="5"/>
      <c r="F682" s="92"/>
      <c r="G682" s="2"/>
      <c r="H682" s="2"/>
      <c r="I682" s="6"/>
      <c r="J682" s="6"/>
      <c r="K682" s="2"/>
      <c r="L682" s="2"/>
    </row>
    <row r="683" ht="15.75" customHeight="1">
      <c r="B683" s="2"/>
      <c r="C683" s="3"/>
      <c r="D683" s="4"/>
      <c r="E683" s="5"/>
      <c r="F683" s="92"/>
      <c r="G683" s="2"/>
      <c r="H683" s="2"/>
      <c r="I683" s="6"/>
      <c r="J683" s="6"/>
      <c r="K683" s="2"/>
      <c r="L683" s="2"/>
    </row>
    <row r="684" ht="15.75" customHeight="1">
      <c r="B684" s="2"/>
      <c r="C684" s="3"/>
      <c r="D684" s="4"/>
      <c r="E684" s="5"/>
      <c r="F684" s="92"/>
      <c r="G684" s="2"/>
      <c r="H684" s="2"/>
      <c r="I684" s="6"/>
      <c r="J684" s="6"/>
      <c r="K684" s="2"/>
      <c r="L684" s="2"/>
    </row>
    <row r="685" ht="15.75" customHeight="1">
      <c r="B685" s="2"/>
      <c r="C685" s="3"/>
      <c r="D685" s="4"/>
      <c r="E685" s="5"/>
      <c r="F685" s="92"/>
      <c r="G685" s="2"/>
      <c r="H685" s="2"/>
      <c r="I685" s="6"/>
      <c r="J685" s="6"/>
      <c r="K685" s="2"/>
      <c r="L685" s="2"/>
    </row>
    <row r="686" ht="15.75" customHeight="1">
      <c r="B686" s="2"/>
      <c r="C686" s="3"/>
      <c r="D686" s="4"/>
      <c r="E686" s="5"/>
      <c r="F686" s="92"/>
      <c r="G686" s="2"/>
      <c r="H686" s="2"/>
      <c r="I686" s="6"/>
      <c r="J686" s="6"/>
      <c r="K686" s="2"/>
      <c r="L686" s="2"/>
    </row>
    <row r="687" ht="15.75" customHeight="1">
      <c r="B687" s="2"/>
      <c r="C687" s="3"/>
      <c r="D687" s="4"/>
      <c r="E687" s="5"/>
      <c r="F687" s="92"/>
      <c r="G687" s="2"/>
      <c r="H687" s="2"/>
      <c r="I687" s="6"/>
      <c r="J687" s="6"/>
      <c r="K687" s="2"/>
      <c r="L687" s="2"/>
    </row>
    <row r="688" ht="15.75" customHeight="1">
      <c r="B688" s="2"/>
      <c r="C688" s="3"/>
      <c r="D688" s="4"/>
      <c r="E688" s="5"/>
      <c r="F688" s="92"/>
      <c r="G688" s="2"/>
      <c r="H688" s="2"/>
      <c r="I688" s="6"/>
      <c r="J688" s="6"/>
      <c r="K688" s="2"/>
      <c r="L688" s="2"/>
    </row>
    <row r="689" ht="15.75" customHeight="1">
      <c r="B689" s="2"/>
      <c r="C689" s="3"/>
      <c r="D689" s="4"/>
      <c r="E689" s="5"/>
      <c r="F689" s="92"/>
      <c r="G689" s="2"/>
      <c r="H689" s="2"/>
      <c r="I689" s="6"/>
      <c r="J689" s="6"/>
      <c r="K689" s="2"/>
      <c r="L689" s="2"/>
    </row>
    <row r="690" ht="15.75" customHeight="1">
      <c r="B690" s="2"/>
      <c r="C690" s="3"/>
      <c r="D690" s="4"/>
      <c r="E690" s="5"/>
      <c r="F690" s="92"/>
      <c r="G690" s="2"/>
      <c r="H690" s="2"/>
      <c r="I690" s="6"/>
      <c r="J690" s="6"/>
      <c r="K690" s="2"/>
      <c r="L690" s="2"/>
    </row>
    <row r="691" ht="15.75" customHeight="1">
      <c r="B691" s="2"/>
      <c r="C691" s="3"/>
      <c r="D691" s="4"/>
      <c r="E691" s="5"/>
      <c r="F691" s="92"/>
      <c r="G691" s="2"/>
      <c r="H691" s="2"/>
      <c r="I691" s="6"/>
      <c r="J691" s="6"/>
      <c r="K691" s="2"/>
      <c r="L691" s="2"/>
    </row>
    <row r="692" ht="15.75" customHeight="1">
      <c r="B692" s="2"/>
      <c r="C692" s="3"/>
      <c r="D692" s="4"/>
      <c r="E692" s="5"/>
      <c r="F692" s="92"/>
      <c r="G692" s="2"/>
      <c r="H692" s="2"/>
      <c r="I692" s="6"/>
      <c r="J692" s="6"/>
      <c r="K692" s="2"/>
      <c r="L692" s="2"/>
    </row>
    <row r="693" ht="15.75" customHeight="1">
      <c r="B693" s="2"/>
      <c r="C693" s="3"/>
      <c r="D693" s="4"/>
      <c r="E693" s="5"/>
      <c r="F693" s="92"/>
      <c r="G693" s="2"/>
      <c r="H693" s="2"/>
      <c r="I693" s="6"/>
      <c r="J693" s="6"/>
      <c r="K693" s="2"/>
      <c r="L693" s="2"/>
    </row>
    <row r="694" ht="15.75" customHeight="1">
      <c r="B694" s="2"/>
      <c r="C694" s="3"/>
      <c r="D694" s="4"/>
      <c r="E694" s="5"/>
      <c r="F694" s="92"/>
      <c r="G694" s="2"/>
      <c r="H694" s="2"/>
      <c r="I694" s="6"/>
      <c r="J694" s="6"/>
      <c r="K694" s="2"/>
      <c r="L694" s="2"/>
    </row>
    <row r="695" ht="15.75" customHeight="1">
      <c r="B695" s="2"/>
      <c r="C695" s="3"/>
      <c r="D695" s="4"/>
      <c r="E695" s="5"/>
      <c r="F695" s="92"/>
      <c r="G695" s="2"/>
      <c r="H695" s="2"/>
      <c r="I695" s="6"/>
      <c r="J695" s="6"/>
      <c r="K695" s="2"/>
      <c r="L695" s="2"/>
    </row>
    <row r="696" ht="15.75" customHeight="1">
      <c r="B696" s="2"/>
      <c r="C696" s="3"/>
      <c r="D696" s="4"/>
      <c r="E696" s="5"/>
      <c r="F696" s="92"/>
      <c r="G696" s="2"/>
      <c r="H696" s="2"/>
      <c r="I696" s="6"/>
      <c r="J696" s="6"/>
      <c r="K696" s="2"/>
      <c r="L696" s="2"/>
    </row>
    <row r="697" ht="15.75" customHeight="1">
      <c r="B697" s="2"/>
      <c r="C697" s="3"/>
      <c r="D697" s="4"/>
      <c r="E697" s="5"/>
      <c r="F697" s="92"/>
      <c r="G697" s="2"/>
      <c r="H697" s="2"/>
      <c r="I697" s="6"/>
      <c r="J697" s="6"/>
      <c r="K697" s="2"/>
      <c r="L697" s="2"/>
    </row>
    <row r="698" ht="15.75" customHeight="1">
      <c r="B698" s="2"/>
      <c r="C698" s="3"/>
      <c r="D698" s="4"/>
      <c r="E698" s="5"/>
      <c r="F698" s="92"/>
      <c r="G698" s="2"/>
      <c r="H698" s="2"/>
      <c r="I698" s="6"/>
      <c r="J698" s="6"/>
      <c r="K698" s="2"/>
      <c r="L698" s="2"/>
    </row>
    <row r="699" ht="15.75" customHeight="1">
      <c r="B699" s="2"/>
      <c r="C699" s="3"/>
      <c r="D699" s="4"/>
      <c r="E699" s="5"/>
      <c r="F699" s="92"/>
      <c r="G699" s="2"/>
      <c r="H699" s="2"/>
      <c r="I699" s="6"/>
      <c r="J699" s="6"/>
      <c r="K699" s="2"/>
      <c r="L699" s="2"/>
    </row>
    <row r="700" ht="15.75" customHeight="1">
      <c r="B700" s="2"/>
      <c r="C700" s="3"/>
      <c r="D700" s="4"/>
      <c r="E700" s="5"/>
      <c r="F700" s="92"/>
      <c r="G700" s="2"/>
      <c r="H700" s="2"/>
      <c r="I700" s="6"/>
      <c r="J700" s="6"/>
      <c r="K700" s="2"/>
      <c r="L700" s="2"/>
    </row>
    <row r="701" ht="15.75" customHeight="1">
      <c r="B701" s="2"/>
      <c r="C701" s="3"/>
      <c r="D701" s="4"/>
      <c r="E701" s="5"/>
      <c r="F701" s="92"/>
      <c r="G701" s="2"/>
      <c r="H701" s="2"/>
      <c r="I701" s="6"/>
      <c r="J701" s="6"/>
      <c r="K701" s="2"/>
      <c r="L701" s="2"/>
    </row>
    <row r="702" ht="15.75" customHeight="1">
      <c r="B702" s="2"/>
      <c r="C702" s="3"/>
      <c r="D702" s="4"/>
      <c r="E702" s="5"/>
      <c r="F702" s="92"/>
      <c r="G702" s="2"/>
      <c r="H702" s="2"/>
      <c r="I702" s="6"/>
      <c r="J702" s="6"/>
      <c r="K702" s="2"/>
      <c r="L702" s="2"/>
    </row>
    <row r="703" ht="15.75" customHeight="1">
      <c r="B703" s="2"/>
      <c r="C703" s="3"/>
      <c r="D703" s="4"/>
      <c r="E703" s="5"/>
      <c r="F703" s="92"/>
      <c r="G703" s="2"/>
      <c r="H703" s="2"/>
      <c r="I703" s="6"/>
      <c r="J703" s="6"/>
      <c r="K703" s="2"/>
      <c r="L703" s="2"/>
    </row>
    <row r="704" ht="15.75" customHeight="1">
      <c r="B704" s="2"/>
      <c r="C704" s="3"/>
      <c r="D704" s="4"/>
      <c r="E704" s="5"/>
      <c r="F704" s="92"/>
      <c r="G704" s="2"/>
      <c r="H704" s="2"/>
      <c r="I704" s="6"/>
      <c r="J704" s="6"/>
      <c r="K704" s="2"/>
      <c r="L704" s="2"/>
    </row>
    <row r="705" ht="15.75" customHeight="1">
      <c r="B705" s="2"/>
      <c r="C705" s="3"/>
      <c r="D705" s="4"/>
      <c r="E705" s="5"/>
      <c r="F705" s="92"/>
      <c r="G705" s="2"/>
      <c r="H705" s="2"/>
      <c r="I705" s="6"/>
      <c r="J705" s="6"/>
      <c r="K705" s="2"/>
      <c r="L705" s="2"/>
    </row>
    <row r="706" ht="15.75" customHeight="1">
      <c r="B706" s="2"/>
      <c r="C706" s="3"/>
      <c r="D706" s="4"/>
      <c r="E706" s="5"/>
      <c r="F706" s="92"/>
      <c r="G706" s="2"/>
      <c r="H706" s="2"/>
      <c r="I706" s="6"/>
      <c r="J706" s="6"/>
      <c r="K706" s="2"/>
      <c r="L706" s="2"/>
    </row>
    <row r="707" ht="15.75" customHeight="1">
      <c r="B707" s="2"/>
      <c r="C707" s="3"/>
      <c r="D707" s="4"/>
      <c r="E707" s="5"/>
      <c r="F707" s="92"/>
      <c r="G707" s="2"/>
      <c r="H707" s="2"/>
      <c r="I707" s="6"/>
      <c r="J707" s="6"/>
      <c r="K707" s="2"/>
      <c r="L707" s="2"/>
    </row>
    <row r="708" ht="15.75" customHeight="1">
      <c r="B708" s="2"/>
      <c r="C708" s="3"/>
      <c r="D708" s="4"/>
      <c r="E708" s="5"/>
      <c r="F708" s="92"/>
      <c r="G708" s="2"/>
      <c r="H708" s="2"/>
      <c r="I708" s="6"/>
      <c r="J708" s="6"/>
      <c r="K708" s="2"/>
      <c r="L708" s="2"/>
    </row>
    <row r="709" ht="15.75" customHeight="1">
      <c r="B709" s="2"/>
      <c r="C709" s="3"/>
      <c r="D709" s="4"/>
      <c r="E709" s="5"/>
      <c r="F709" s="92"/>
      <c r="G709" s="2"/>
      <c r="H709" s="2"/>
      <c r="I709" s="6"/>
      <c r="J709" s="6"/>
      <c r="K709" s="2"/>
      <c r="L709" s="2"/>
    </row>
    <row r="710" ht="15.75" customHeight="1">
      <c r="B710" s="2"/>
      <c r="C710" s="3"/>
      <c r="D710" s="4"/>
      <c r="E710" s="5"/>
      <c r="F710" s="92"/>
      <c r="G710" s="2"/>
      <c r="H710" s="2"/>
      <c r="I710" s="6"/>
      <c r="J710" s="6"/>
      <c r="K710" s="2"/>
      <c r="L710" s="2"/>
    </row>
    <row r="711" ht="15.75" customHeight="1">
      <c r="B711" s="2"/>
      <c r="C711" s="3"/>
      <c r="D711" s="4"/>
      <c r="E711" s="5"/>
      <c r="F711" s="92"/>
      <c r="G711" s="2"/>
      <c r="H711" s="2"/>
      <c r="I711" s="6"/>
      <c r="J711" s="6"/>
      <c r="K711" s="2"/>
      <c r="L711" s="2"/>
    </row>
    <row r="712" ht="15.75" customHeight="1">
      <c r="B712" s="2"/>
      <c r="C712" s="3"/>
      <c r="D712" s="4"/>
      <c r="E712" s="5"/>
      <c r="F712" s="92"/>
      <c r="G712" s="2"/>
      <c r="H712" s="2"/>
      <c r="I712" s="6"/>
      <c r="J712" s="6"/>
      <c r="K712" s="2"/>
      <c r="L712" s="2"/>
    </row>
    <row r="713" ht="15.75" customHeight="1">
      <c r="B713" s="2"/>
      <c r="C713" s="3"/>
      <c r="D713" s="4"/>
      <c r="E713" s="5"/>
      <c r="F713" s="92"/>
      <c r="G713" s="2"/>
      <c r="H713" s="2"/>
      <c r="I713" s="6"/>
      <c r="J713" s="6"/>
      <c r="K713" s="2"/>
      <c r="L713" s="2"/>
    </row>
    <row r="714" ht="15.75" customHeight="1">
      <c r="B714" s="2"/>
      <c r="C714" s="3"/>
      <c r="D714" s="4"/>
      <c r="E714" s="5"/>
      <c r="F714" s="92"/>
      <c r="G714" s="2"/>
      <c r="H714" s="2"/>
      <c r="I714" s="6"/>
      <c r="J714" s="6"/>
      <c r="K714" s="2"/>
      <c r="L714" s="2"/>
    </row>
    <row r="715" ht="15.75" customHeight="1">
      <c r="B715" s="2"/>
      <c r="C715" s="3"/>
      <c r="D715" s="4"/>
      <c r="E715" s="5"/>
      <c r="F715" s="92"/>
      <c r="G715" s="2"/>
      <c r="H715" s="2"/>
      <c r="I715" s="6"/>
      <c r="J715" s="6"/>
      <c r="K715" s="2"/>
      <c r="L715" s="2"/>
    </row>
    <row r="716" ht="15.75" customHeight="1">
      <c r="B716" s="2"/>
      <c r="C716" s="3"/>
      <c r="D716" s="4"/>
      <c r="E716" s="5"/>
      <c r="F716" s="92"/>
      <c r="G716" s="2"/>
      <c r="H716" s="2"/>
      <c r="I716" s="6"/>
      <c r="J716" s="6"/>
      <c r="K716" s="2"/>
      <c r="L716" s="2"/>
    </row>
    <row r="717" ht="15.75" customHeight="1">
      <c r="B717" s="2"/>
      <c r="C717" s="3"/>
      <c r="D717" s="4"/>
      <c r="E717" s="5"/>
      <c r="F717" s="92"/>
      <c r="G717" s="2"/>
      <c r="H717" s="2"/>
      <c r="I717" s="6"/>
      <c r="J717" s="6"/>
      <c r="K717" s="2"/>
      <c r="L717" s="2"/>
    </row>
    <row r="718" ht="15.75" customHeight="1">
      <c r="B718" s="2"/>
      <c r="C718" s="3"/>
      <c r="D718" s="4"/>
      <c r="E718" s="5"/>
      <c r="F718" s="92"/>
      <c r="G718" s="2"/>
      <c r="H718" s="2"/>
      <c r="I718" s="6"/>
      <c r="J718" s="6"/>
      <c r="K718" s="2"/>
      <c r="L718" s="2"/>
    </row>
    <row r="719" ht="15.75" customHeight="1">
      <c r="B719" s="2"/>
      <c r="C719" s="3"/>
      <c r="D719" s="4"/>
      <c r="E719" s="5"/>
      <c r="F719" s="92"/>
      <c r="G719" s="2"/>
      <c r="H719" s="2"/>
      <c r="I719" s="6"/>
      <c r="J719" s="6"/>
      <c r="K719" s="2"/>
      <c r="L719" s="2"/>
    </row>
    <row r="720" ht="15.75" customHeight="1">
      <c r="B720" s="2"/>
      <c r="C720" s="3"/>
      <c r="D720" s="4"/>
      <c r="E720" s="5"/>
      <c r="F720" s="92"/>
      <c r="G720" s="2"/>
      <c r="H720" s="2"/>
      <c r="I720" s="6"/>
      <c r="J720" s="6"/>
      <c r="K720" s="2"/>
      <c r="L720" s="2"/>
    </row>
    <row r="721" ht="15.75" customHeight="1">
      <c r="B721" s="2"/>
      <c r="C721" s="3"/>
      <c r="D721" s="4"/>
      <c r="E721" s="5"/>
      <c r="F721" s="92"/>
      <c r="G721" s="2"/>
      <c r="H721" s="2"/>
      <c r="I721" s="6"/>
      <c r="J721" s="6"/>
      <c r="K721" s="2"/>
      <c r="L721" s="2"/>
    </row>
    <row r="722" ht="15.75" customHeight="1">
      <c r="B722" s="2"/>
      <c r="C722" s="3"/>
      <c r="D722" s="4"/>
      <c r="E722" s="5"/>
      <c r="F722" s="92"/>
      <c r="G722" s="2"/>
      <c r="H722" s="2"/>
      <c r="I722" s="6"/>
      <c r="J722" s="6"/>
      <c r="K722" s="2"/>
      <c r="L722" s="2"/>
    </row>
    <row r="723" ht="15.75" customHeight="1">
      <c r="B723" s="2"/>
      <c r="C723" s="3"/>
      <c r="D723" s="4"/>
      <c r="E723" s="5"/>
      <c r="F723" s="92"/>
      <c r="G723" s="2"/>
      <c r="H723" s="2"/>
      <c r="I723" s="6"/>
      <c r="J723" s="6"/>
      <c r="K723" s="2"/>
      <c r="L723" s="2"/>
    </row>
    <row r="724" ht="15.75" customHeight="1">
      <c r="B724" s="2"/>
      <c r="C724" s="3"/>
      <c r="D724" s="4"/>
      <c r="E724" s="5"/>
      <c r="F724" s="92"/>
      <c r="G724" s="2"/>
      <c r="H724" s="2"/>
      <c r="I724" s="6"/>
      <c r="J724" s="6"/>
      <c r="K724" s="2"/>
      <c r="L724" s="2"/>
    </row>
    <row r="725" ht="15.75" customHeight="1">
      <c r="B725" s="2"/>
      <c r="C725" s="3"/>
      <c r="D725" s="4"/>
      <c r="E725" s="5"/>
      <c r="F725" s="92"/>
      <c r="G725" s="2"/>
      <c r="H725" s="2"/>
      <c r="I725" s="6"/>
      <c r="J725" s="6"/>
      <c r="K725" s="2"/>
      <c r="L725" s="2"/>
    </row>
    <row r="726" ht="15.75" customHeight="1">
      <c r="B726" s="2"/>
      <c r="C726" s="3"/>
      <c r="D726" s="4"/>
      <c r="E726" s="5"/>
      <c r="F726" s="92"/>
      <c r="G726" s="2"/>
      <c r="H726" s="2"/>
      <c r="I726" s="6"/>
      <c r="J726" s="6"/>
      <c r="K726" s="2"/>
      <c r="L726" s="2"/>
    </row>
    <row r="727" ht="15.75" customHeight="1">
      <c r="B727" s="2"/>
      <c r="C727" s="3"/>
      <c r="D727" s="4"/>
      <c r="E727" s="5"/>
      <c r="F727" s="92"/>
      <c r="G727" s="2"/>
      <c r="H727" s="2"/>
      <c r="I727" s="6"/>
      <c r="J727" s="6"/>
      <c r="K727" s="2"/>
      <c r="L727" s="2"/>
    </row>
    <row r="728" ht="15.75" customHeight="1">
      <c r="B728" s="2"/>
      <c r="C728" s="3"/>
      <c r="D728" s="4"/>
      <c r="E728" s="5"/>
      <c r="F728" s="92"/>
      <c r="G728" s="2"/>
      <c r="H728" s="2"/>
      <c r="I728" s="6"/>
      <c r="J728" s="6"/>
      <c r="K728" s="2"/>
      <c r="L728" s="2"/>
    </row>
    <row r="729" ht="15.75" customHeight="1">
      <c r="B729" s="2"/>
      <c r="C729" s="3"/>
      <c r="D729" s="4"/>
      <c r="E729" s="5"/>
      <c r="F729" s="92"/>
      <c r="G729" s="2"/>
      <c r="H729" s="2"/>
      <c r="I729" s="6"/>
      <c r="J729" s="6"/>
      <c r="K729" s="2"/>
      <c r="L729" s="2"/>
    </row>
    <row r="730" ht="15.75" customHeight="1">
      <c r="B730" s="2"/>
      <c r="C730" s="3"/>
      <c r="D730" s="4"/>
      <c r="E730" s="5"/>
      <c r="F730" s="92"/>
      <c r="G730" s="2"/>
      <c r="H730" s="2"/>
      <c r="I730" s="6"/>
      <c r="J730" s="6"/>
      <c r="K730" s="2"/>
      <c r="L730" s="2"/>
    </row>
    <row r="731" ht="15.75" customHeight="1">
      <c r="B731" s="2"/>
      <c r="C731" s="3"/>
      <c r="D731" s="4"/>
      <c r="E731" s="5"/>
      <c r="F731" s="92"/>
      <c r="G731" s="2"/>
      <c r="H731" s="2"/>
      <c r="I731" s="6"/>
      <c r="J731" s="6"/>
      <c r="K731" s="2"/>
      <c r="L731" s="2"/>
    </row>
    <row r="732" ht="15.75" customHeight="1">
      <c r="B732" s="2"/>
      <c r="C732" s="3"/>
      <c r="D732" s="4"/>
      <c r="E732" s="5"/>
      <c r="F732" s="92"/>
      <c r="G732" s="2"/>
      <c r="H732" s="2"/>
      <c r="I732" s="6"/>
      <c r="J732" s="6"/>
      <c r="K732" s="2"/>
      <c r="L732" s="2"/>
    </row>
    <row r="733" ht="15.75" customHeight="1">
      <c r="B733" s="2"/>
      <c r="C733" s="3"/>
      <c r="D733" s="4"/>
      <c r="E733" s="5"/>
      <c r="F733" s="92"/>
      <c r="G733" s="2"/>
      <c r="H733" s="2"/>
      <c r="I733" s="6"/>
      <c r="J733" s="6"/>
      <c r="K733" s="2"/>
      <c r="L733" s="2"/>
    </row>
    <row r="734" ht="15.75" customHeight="1">
      <c r="B734" s="2"/>
      <c r="C734" s="3"/>
      <c r="D734" s="4"/>
      <c r="E734" s="5"/>
      <c r="F734" s="92"/>
      <c r="G734" s="2"/>
      <c r="H734" s="2"/>
      <c r="I734" s="6"/>
      <c r="J734" s="6"/>
      <c r="K734" s="2"/>
      <c r="L734" s="2"/>
    </row>
    <row r="735" ht="15.75" customHeight="1">
      <c r="B735" s="2"/>
      <c r="C735" s="3"/>
      <c r="D735" s="4"/>
      <c r="E735" s="5"/>
      <c r="F735" s="92"/>
      <c r="G735" s="2"/>
      <c r="H735" s="2"/>
      <c r="I735" s="6"/>
      <c r="J735" s="6"/>
      <c r="K735" s="2"/>
      <c r="L735" s="2"/>
    </row>
    <row r="736" ht="15.75" customHeight="1">
      <c r="B736" s="2"/>
      <c r="C736" s="3"/>
      <c r="D736" s="4"/>
      <c r="E736" s="5"/>
      <c r="F736" s="92"/>
      <c r="G736" s="2"/>
      <c r="H736" s="2"/>
      <c r="I736" s="6"/>
      <c r="J736" s="6"/>
      <c r="K736" s="2"/>
      <c r="L736" s="2"/>
    </row>
    <row r="737" ht="15.75" customHeight="1">
      <c r="B737" s="2"/>
      <c r="C737" s="3"/>
      <c r="D737" s="4"/>
      <c r="E737" s="5"/>
      <c r="F737" s="92"/>
      <c r="G737" s="2"/>
      <c r="H737" s="2"/>
      <c r="I737" s="6"/>
      <c r="J737" s="6"/>
      <c r="K737" s="2"/>
      <c r="L737" s="2"/>
    </row>
    <row r="738" ht="15.75" customHeight="1">
      <c r="B738" s="2"/>
      <c r="C738" s="3"/>
      <c r="D738" s="4"/>
      <c r="E738" s="5"/>
      <c r="F738" s="92"/>
      <c r="G738" s="2"/>
      <c r="H738" s="2"/>
      <c r="I738" s="6"/>
      <c r="J738" s="6"/>
      <c r="K738" s="2"/>
      <c r="L738" s="2"/>
    </row>
    <row r="739" ht="15.75" customHeight="1">
      <c r="B739" s="2"/>
      <c r="C739" s="3"/>
      <c r="D739" s="4"/>
      <c r="E739" s="5"/>
      <c r="F739" s="92"/>
      <c r="G739" s="2"/>
      <c r="H739" s="2"/>
      <c r="I739" s="6"/>
      <c r="J739" s="6"/>
      <c r="K739" s="2"/>
      <c r="L739" s="2"/>
    </row>
    <row r="740" ht="15.75" customHeight="1">
      <c r="B740" s="2"/>
      <c r="C740" s="3"/>
      <c r="D740" s="4"/>
      <c r="E740" s="5"/>
      <c r="F740" s="92"/>
      <c r="G740" s="2"/>
      <c r="H740" s="2"/>
      <c r="I740" s="6"/>
      <c r="J740" s="6"/>
      <c r="K740" s="2"/>
      <c r="L740" s="2"/>
    </row>
    <row r="741" ht="15.75" customHeight="1">
      <c r="B741" s="2"/>
      <c r="C741" s="3"/>
      <c r="D741" s="4"/>
      <c r="E741" s="5"/>
      <c r="F741" s="92"/>
      <c r="G741" s="2"/>
      <c r="H741" s="2"/>
      <c r="I741" s="6"/>
      <c r="J741" s="6"/>
      <c r="K741" s="2"/>
      <c r="L741" s="2"/>
    </row>
    <row r="742" ht="15.75" customHeight="1">
      <c r="B742" s="2"/>
      <c r="C742" s="3"/>
      <c r="D742" s="4"/>
      <c r="E742" s="5"/>
      <c r="F742" s="92"/>
      <c r="G742" s="2"/>
      <c r="H742" s="2"/>
      <c r="I742" s="6"/>
      <c r="J742" s="6"/>
      <c r="K742" s="2"/>
      <c r="L742" s="2"/>
    </row>
    <row r="743" ht="15.75" customHeight="1">
      <c r="B743" s="2"/>
      <c r="C743" s="3"/>
      <c r="D743" s="4"/>
      <c r="E743" s="5"/>
      <c r="F743" s="92"/>
      <c r="G743" s="2"/>
      <c r="H743" s="2"/>
      <c r="I743" s="6"/>
      <c r="J743" s="6"/>
      <c r="K743" s="2"/>
      <c r="L743" s="2"/>
    </row>
    <row r="744" ht="15.75" customHeight="1">
      <c r="B744" s="2"/>
      <c r="C744" s="3"/>
      <c r="D744" s="4"/>
      <c r="E744" s="5"/>
      <c r="F744" s="92"/>
      <c r="G744" s="2"/>
      <c r="H744" s="2"/>
      <c r="I744" s="6"/>
      <c r="J744" s="6"/>
      <c r="K744" s="2"/>
      <c r="L744" s="2"/>
    </row>
    <row r="745" ht="15.75" customHeight="1">
      <c r="B745" s="2"/>
      <c r="C745" s="3"/>
      <c r="D745" s="4"/>
      <c r="E745" s="5"/>
      <c r="F745" s="92"/>
      <c r="G745" s="2"/>
      <c r="H745" s="2"/>
      <c r="I745" s="6"/>
      <c r="J745" s="6"/>
      <c r="K745" s="2"/>
      <c r="L745" s="2"/>
    </row>
    <row r="746" ht="15.75" customHeight="1">
      <c r="B746" s="2"/>
      <c r="C746" s="3"/>
      <c r="D746" s="4"/>
      <c r="E746" s="5"/>
      <c r="F746" s="92"/>
      <c r="G746" s="2"/>
      <c r="H746" s="2"/>
      <c r="I746" s="6"/>
      <c r="J746" s="6"/>
      <c r="K746" s="2"/>
      <c r="L746" s="2"/>
    </row>
    <row r="747" ht="15.75" customHeight="1">
      <c r="B747" s="2"/>
      <c r="C747" s="3"/>
      <c r="D747" s="4"/>
      <c r="E747" s="5"/>
      <c r="F747" s="92"/>
      <c r="G747" s="2"/>
      <c r="H747" s="2"/>
      <c r="I747" s="6"/>
      <c r="J747" s="6"/>
      <c r="K747" s="2"/>
      <c r="L747" s="2"/>
    </row>
    <row r="748" ht="15.75" customHeight="1">
      <c r="B748" s="2"/>
      <c r="C748" s="3"/>
      <c r="D748" s="4"/>
      <c r="E748" s="5"/>
      <c r="F748" s="92"/>
      <c r="G748" s="2"/>
      <c r="H748" s="2"/>
      <c r="I748" s="6"/>
      <c r="J748" s="6"/>
      <c r="K748" s="2"/>
      <c r="L748" s="2"/>
    </row>
    <row r="749" ht="15.75" customHeight="1">
      <c r="B749" s="2"/>
      <c r="C749" s="3"/>
      <c r="D749" s="4"/>
      <c r="E749" s="5"/>
      <c r="F749" s="92"/>
      <c r="G749" s="2"/>
      <c r="H749" s="2"/>
      <c r="I749" s="6"/>
      <c r="J749" s="6"/>
      <c r="K749" s="2"/>
      <c r="L749" s="2"/>
    </row>
    <row r="750" ht="15.75" customHeight="1">
      <c r="B750" s="2"/>
      <c r="C750" s="3"/>
      <c r="D750" s="4"/>
      <c r="E750" s="5"/>
      <c r="F750" s="92"/>
      <c r="G750" s="2"/>
      <c r="H750" s="2"/>
      <c r="I750" s="6"/>
      <c r="J750" s="6"/>
      <c r="K750" s="2"/>
      <c r="L750" s="2"/>
    </row>
    <row r="751" ht="15.75" customHeight="1">
      <c r="B751" s="2"/>
      <c r="C751" s="3"/>
      <c r="D751" s="4"/>
      <c r="E751" s="5"/>
      <c r="F751" s="92"/>
      <c r="G751" s="2"/>
      <c r="H751" s="2"/>
      <c r="I751" s="6"/>
      <c r="J751" s="6"/>
      <c r="K751" s="2"/>
      <c r="L751" s="2"/>
    </row>
    <row r="752" ht="15.75" customHeight="1">
      <c r="B752" s="2"/>
      <c r="C752" s="3"/>
      <c r="D752" s="4"/>
      <c r="E752" s="5"/>
      <c r="F752" s="92"/>
      <c r="G752" s="2"/>
      <c r="H752" s="2"/>
      <c r="I752" s="6"/>
      <c r="J752" s="6"/>
      <c r="K752" s="2"/>
      <c r="L752" s="2"/>
    </row>
    <row r="753" ht="15.75" customHeight="1">
      <c r="B753" s="2"/>
      <c r="C753" s="3"/>
      <c r="D753" s="4"/>
      <c r="E753" s="5"/>
      <c r="F753" s="92"/>
      <c r="G753" s="2"/>
      <c r="H753" s="2"/>
      <c r="I753" s="6"/>
      <c r="J753" s="6"/>
      <c r="K753" s="2"/>
      <c r="L753" s="2"/>
    </row>
    <row r="754" ht="15.75" customHeight="1">
      <c r="B754" s="2"/>
      <c r="C754" s="3"/>
      <c r="D754" s="4"/>
      <c r="E754" s="5"/>
      <c r="F754" s="92"/>
      <c r="G754" s="2"/>
      <c r="H754" s="2"/>
      <c r="I754" s="6"/>
      <c r="J754" s="6"/>
      <c r="K754" s="2"/>
      <c r="L754" s="2"/>
    </row>
    <row r="755" ht="15.75" customHeight="1">
      <c r="B755" s="2"/>
      <c r="C755" s="3"/>
      <c r="D755" s="4"/>
      <c r="E755" s="5"/>
      <c r="F755" s="92"/>
      <c r="G755" s="2"/>
      <c r="H755" s="2"/>
      <c r="I755" s="6"/>
      <c r="J755" s="6"/>
      <c r="K755" s="2"/>
      <c r="L755" s="2"/>
    </row>
    <row r="756" ht="15.75" customHeight="1">
      <c r="B756" s="2"/>
      <c r="C756" s="3"/>
      <c r="D756" s="4"/>
      <c r="E756" s="5"/>
      <c r="F756" s="92"/>
      <c r="G756" s="2"/>
      <c r="H756" s="2"/>
      <c r="I756" s="6"/>
      <c r="J756" s="6"/>
      <c r="K756" s="2"/>
      <c r="L756" s="2"/>
    </row>
    <row r="757" ht="15.75" customHeight="1">
      <c r="B757" s="2"/>
      <c r="C757" s="3"/>
      <c r="D757" s="4"/>
      <c r="E757" s="5"/>
      <c r="F757" s="92"/>
      <c r="G757" s="2"/>
      <c r="H757" s="2"/>
      <c r="I757" s="6"/>
      <c r="J757" s="6"/>
      <c r="K757" s="2"/>
      <c r="L757" s="2"/>
    </row>
    <row r="758" ht="15.75" customHeight="1">
      <c r="B758" s="2"/>
      <c r="C758" s="3"/>
      <c r="D758" s="4"/>
      <c r="E758" s="5"/>
      <c r="F758" s="92"/>
      <c r="G758" s="2"/>
      <c r="H758" s="2"/>
      <c r="I758" s="6"/>
      <c r="J758" s="6"/>
      <c r="K758" s="2"/>
      <c r="L758" s="2"/>
    </row>
    <row r="759" ht="15.75" customHeight="1">
      <c r="B759" s="2"/>
      <c r="C759" s="3"/>
      <c r="D759" s="4"/>
      <c r="E759" s="5"/>
      <c r="F759" s="92"/>
      <c r="G759" s="2"/>
      <c r="H759" s="2"/>
      <c r="I759" s="6"/>
      <c r="J759" s="6"/>
      <c r="K759" s="2"/>
      <c r="L759" s="2"/>
    </row>
    <row r="760" ht="15.75" customHeight="1">
      <c r="B760" s="2"/>
      <c r="C760" s="3"/>
      <c r="D760" s="4"/>
      <c r="E760" s="5"/>
      <c r="F760" s="92"/>
      <c r="G760" s="2"/>
      <c r="H760" s="2"/>
      <c r="I760" s="6"/>
      <c r="J760" s="6"/>
      <c r="K760" s="2"/>
      <c r="L760" s="2"/>
    </row>
    <row r="761" ht="15.75" customHeight="1">
      <c r="B761" s="2"/>
      <c r="C761" s="3"/>
      <c r="D761" s="4"/>
      <c r="E761" s="5"/>
      <c r="F761" s="92"/>
      <c r="G761" s="2"/>
      <c r="H761" s="2"/>
      <c r="I761" s="6"/>
      <c r="J761" s="6"/>
      <c r="K761" s="2"/>
      <c r="L761" s="2"/>
    </row>
    <row r="762" ht="15.75" customHeight="1">
      <c r="B762" s="2"/>
      <c r="C762" s="3"/>
      <c r="D762" s="4"/>
      <c r="E762" s="5"/>
      <c r="F762" s="92"/>
      <c r="G762" s="2"/>
      <c r="H762" s="2"/>
      <c r="I762" s="6"/>
      <c r="J762" s="6"/>
      <c r="K762" s="2"/>
      <c r="L762" s="2"/>
    </row>
    <row r="763" ht="15.75" customHeight="1">
      <c r="B763" s="2"/>
      <c r="C763" s="3"/>
      <c r="D763" s="4"/>
      <c r="E763" s="5"/>
      <c r="F763" s="92"/>
      <c r="G763" s="2"/>
      <c r="H763" s="2"/>
      <c r="I763" s="6"/>
      <c r="J763" s="6"/>
      <c r="K763" s="2"/>
      <c r="L763" s="2"/>
    </row>
    <row r="764" ht="15.75" customHeight="1">
      <c r="B764" s="2"/>
      <c r="C764" s="3"/>
      <c r="D764" s="4"/>
      <c r="E764" s="5"/>
      <c r="F764" s="92"/>
      <c r="G764" s="2"/>
      <c r="H764" s="2"/>
      <c r="I764" s="6"/>
      <c r="J764" s="6"/>
      <c r="K764" s="2"/>
      <c r="L764" s="2"/>
    </row>
    <row r="765" ht="15.75" customHeight="1">
      <c r="B765" s="2"/>
      <c r="C765" s="3"/>
      <c r="D765" s="4"/>
      <c r="E765" s="5"/>
      <c r="F765" s="92"/>
      <c r="G765" s="2"/>
      <c r="H765" s="2"/>
      <c r="I765" s="6"/>
      <c r="J765" s="6"/>
      <c r="K765" s="2"/>
      <c r="L765" s="2"/>
    </row>
    <row r="766" ht="15.75" customHeight="1">
      <c r="B766" s="2"/>
      <c r="C766" s="3"/>
      <c r="D766" s="4"/>
      <c r="E766" s="5"/>
      <c r="F766" s="92"/>
      <c r="G766" s="2"/>
      <c r="H766" s="2"/>
      <c r="I766" s="6"/>
      <c r="J766" s="6"/>
      <c r="K766" s="2"/>
      <c r="L766" s="2"/>
    </row>
    <row r="767" ht="15.75" customHeight="1">
      <c r="B767" s="2"/>
      <c r="C767" s="3"/>
      <c r="D767" s="4"/>
      <c r="E767" s="5"/>
      <c r="F767" s="92"/>
      <c r="G767" s="2"/>
      <c r="H767" s="2"/>
      <c r="I767" s="6"/>
      <c r="J767" s="6"/>
      <c r="K767" s="2"/>
      <c r="L767" s="2"/>
    </row>
    <row r="768" ht="15.75" customHeight="1">
      <c r="B768" s="2"/>
      <c r="C768" s="3"/>
      <c r="D768" s="4"/>
      <c r="E768" s="5"/>
      <c r="F768" s="92"/>
      <c r="G768" s="2"/>
      <c r="H768" s="2"/>
      <c r="I768" s="6"/>
      <c r="J768" s="6"/>
      <c r="K768" s="2"/>
      <c r="L768" s="2"/>
    </row>
    <row r="769" ht="15.75" customHeight="1">
      <c r="B769" s="2"/>
      <c r="C769" s="3"/>
      <c r="D769" s="4"/>
      <c r="E769" s="5"/>
      <c r="F769" s="92"/>
      <c r="G769" s="2"/>
      <c r="H769" s="2"/>
      <c r="I769" s="6"/>
      <c r="J769" s="6"/>
      <c r="K769" s="2"/>
      <c r="L769" s="2"/>
    </row>
    <row r="770" ht="15.75" customHeight="1">
      <c r="B770" s="2"/>
      <c r="C770" s="3"/>
      <c r="D770" s="4"/>
      <c r="E770" s="5"/>
      <c r="F770" s="92"/>
      <c r="G770" s="2"/>
      <c r="H770" s="2"/>
      <c r="I770" s="6"/>
      <c r="J770" s="6"/>
      <c r="K770" s="2"/>
      <c r="L770" s="2"/>
    </row>
    <row r="771" ht="15.75" customHeight="1">
      <c r="B771" s="2"/>
      <c r="C771" s="3"/>
      <c r="D771" s="4"/>
      <c r="E771" s="5"/>
      <c r="F771" s="92"/>
      <c r="G771" s="2"/>
      <c r="H771" s="2"/>
      <c r="I771" s="6"/>
      <c r="J771" s="6"/>
      <c r="K771" s="2"/>
      <c r="L771" s="2"/>
    </row>
    <row r="772" ht="15.75" customHeight="1">
      <c r="B772" s="2"/>
      <c r="C772" s="3"/>
      <c r="D772" s="4"/>
      <c r="E772" s="5"/>
      <c r="F772" s="92"/>
      <c r="G772" s="2"/>
      <c r="H772" s="2"/>
      <c r="I772" s="6"/>
      <c r="J772" s="6"/>
      <c r="K772" s="2"/>
      <c r="L772" s="2"/>
    </row>
    <row r="773" ht="15.75" customHeight="1">
      <c r="B773" s="2"/>
      <c r="C773" s="3"/>
      <c r="D773" s="4"/>
      <c r="E773" s="5"/>
      <c r="F773" s="92"/>
      <c r="G773" s="2"/>
      <c r="H773" s="2"/>
      <c r="I773" s="6"/>
      <c r="J773" s="6"/>
      <c r="K773" s="2"/>
      <c r="L773" s="2"/>
    </row>
    <row r="774" ht="15.75" customHeight="1">
      <c r="B774" s="2"/>
      <c r="C774" s="3"/>
      <c r="D774" s="4"/>
      <c r="E774" s="5"/>
      <c r="F774" s="92"/>
      <c r="G774" s="2"/>
      <c r="H774" s="2"/>
      <c r="I774" s="6"/>
      <c r="J774" s="6"/>
      <c r="K774" s="2"/>
      <c r="L774" s="2"/>
    </row>
    <row r="775" ht="15.75" customHeight="1">
      <c r="B775" s="2"/>
      <c r="C775" s="3"/>
      <c r="D775" s="4"/>
      <c r="E775" s="5"/>
      <c r="F775" s="92"/>
      <c r="G775" s="2"/>
      <c r="H775" s="2"/>
      <c r="I775" s="6"/>
      <c r="J775" s="6"/>
      <c r="K775" s="2"/>
      <c r="L775" s="2"/>
    </row>
    <row r="776" ht="15.75" customHeight="1">
      <c r="B776" s="2"/>
      <c r="C776" s="3"/>
      <c r="D776" s="4"/>
      <c r="E776" s="5"/>
      <c r="F776" s="92"/>
      <c r="G776" s="2"/>
      <c r="H776" s="2"/>
      <c r="I776" s="6"/>
      <c r="J776" s="6"/>
      <c r="K776" s="2"/>
      <c r="L776" s="2"/>
    </row>
    <row r="777" ht="15.75" customHeight="1">
      <c r="B777" s="2"/>
      <c r="C777" s="3"/>
      <c r="D777" s="4"/>
      <c r="E777" s="5"/>
      <c r="F777" s="92"/>
      <c r="G777" s="2"/>
      <c r="H777" s="2"/>
      <c r="I777" s="6"/>
      <c r="J777" s="6"/>
      <c r="K777" s="2"/>
      <c r="L777" s="2"/>
    </row>
    <row r="778" ht="15.75" customHeight="1">
      <c r="B778" s="2"/>
      <c r="C778" s="3"/>
      <c r="D778" s="4"/>
      <c r="E778" s="5"/>
      <c r="F778" s="92"/>
      <c r="G778" s="2"/>
      <c r="H778" s="2"/>
      <c r="I778" s="6"/>
      <c r="J778" s="6"/>
      <c r="K778" s="2"/>
      <c r="L778" s="2"/>
    </row>
    <row r="779" ht="15.75" customHeight="1">
      <c r="B779" s="2"/>
      <c r="C779" s="3"/>
      <c r="D779" s="4"/>
      <c r="E779" s="5"/>
      <c r="F779" s="92"/>
      <c r="G779" s="2"/>
      <c r="H779" s="2"/>
      <c r="I779" s="6"/>
      <c r="J779" s="6"/>
      <c r="K779" s="2"/>
      <c r="L779" s="2"/>
    </row>
    <row r="780" ht="15.75" customHeight="1">
      <c r="B780" s="2"/>
      <c r="C780" s="3"/>
      <c r="D780" s="4"/>
      <c r="E780" s="5"/>
      <c r="F780" s="92"/>
      <c r="G780" s="2"/>
      <c r="H780" s="2"/>
      <c r="I780" s="6"/>
      <c r="J780" s="6"/>
      <c r="K780" s="2"/>
      <c r="L780" s="2"/>
    </row>
    <row r="781" ht="15.75" customHeight="1">
      <c r="B781" s="2"/>
      <c r="C781" s="3"/>
      <c r="D781" s="4"/>
      <c r="E781" s="5"/>
      <c r="F781" s="92"/>
      <c r="G781" s="2"/>
      <c r="H781" s="2"/>
      <c r="I781" s="6"/>
      <c r="J781" s="6"/>
      <c r="K781" s="2"/>
      <c r="L781" s="2"/>
    </row>
    <row r="782" ht="15.75" customHeight="1">
      <c r="B782" s="2"/>
      <c r="C782" s="3"/>
      <c r="D782" s="4"/>
      <c r="E782" s="5"/>
      <c r="F782" s="92"/>
      <c r="G782" s="2"/>
      <c r="H782" s="2"/>
      <c r="I782" s="6"/>
      <c r="J782" s="6"/>
      <c r="K782" s="2"/>
      <c r="L782" s="2"/>
    </row>
    <row r="783" ht="15.75" customHeight="1">
      <c r="B783" s="2"/>
      <c r="C783" s="3"/>
      <c r="D783" s="4"/>
      <c r="E783" s="5"/>
      <c r="F783" s="92"/>
      <c r="G783" s="2"/>
      <c r="H783" s="2"/>
      <c r="I783" s="6"/>
      <c r="J783" s="6"/>
      <c r="K783" s="2"/>
      <c r="L783" s="2"/>
    </row>
    <row r="784" ht="15.75" customHeight="1">
      <c r="B784" s="2"/>
      <c r="C784" s="3"/>
      <c r="D784" s="4"/>
      <c r="E784" s="5"/>
      <c r="F784" s="92"/>
      <c r="G784" s="2"/>
      <c r="H784" s="2"/>
      <c r="I784" s="6"/>
      <c r="J784" s="6"/>
      <c r="K784" s="2"/>
      <c r="L784" s="2"/>
    </row>
    <row r="785" ht="15.75" customHeight="1">
      <c r="B785" s="2"/>
      <c r="C785" s="3"/>
      <c r="D785" s="4"/>
      <c r="E785" s="5"/>
      <c r="F785" s="92"/>
      <c r="G785" s="2"/>
      <c r="H785" s="2"/>
      <c r="I785" s="6"/>
      <c r="J785" s="6"/>
      <c r="K785" s="2"/>
      <c r="L785" s="2"/>
    </row>
    <row r="786" ht="15.75" customHeight="1">
      <c r="B786" s="2"/>
      <c r="C786" s="3"/>
      <c r="D786" s="4"/>
      <c r="E786" s="5"/>
      <c r="F786" s="92"/>
      <c r="G786" s="2"/>
      <c r="H786" s="2"/>
      <c r="I786" s="6"/>
      <c r="J786" s="6"/>
      <c r="K786" s="2"/>
      <c r="L786" s="2"/>
    </row>
    <row r="787" ht="15.75" customHeight="1">
      <c r="B787" s="2"/>
      <c r="C787" s="3"/>
      <c r="D787" s="4"/>
      <c r="E787" s="5"/>
      <c r="F787" s="92"/>
      <c r="G787" s="2"/>
      <c r="H787" s="2"/>
      <c r="I787" s="6"/>
      <c r="J787" s="6"/>
      <c r="K787" s="2"/>
      <c r="L787" s="2"/>
    </row>
    <row r="788" ht="15.75" customHeight="1">
      <c r="B788" s="2"/>
      <c r="C788" s="3"/>
      <c r="D788" s="4"/>
      <c r="E788" s="5"/>
      <c r="F788" s="92"/>
      <c r="G788" s="2"/>
      <c r="H788" s="2"/>
      <c r="I788" s="6"/>
      <c r="J788" s="6"/>
      <c r="K788" s="2"/>
      <c r="L788" s="2"/>
    </row>
    <row r="789" ht="15.75" customHeight="1">
      <c r="B789" s="2"/>
      <c r="C789" s="3"/>
      <c r="D789" s="4"/>
      <c r="E789" s="5"/>
      <c r="F789" s="92"/>
      <c r="G789" s="2"/>
      <c r="H789" s="2"/>
      <c r="I789" s="6"/>
      <c r="J789" s="6"/>
      <c r="K789" s="2"/>
      <c r="L789" s="2"/>
    </row>
    <row r="790" ht="15.75" customHeight="1">
      <c r="B790" s="2"/>
      <c r="C790" s="3"/>
      <c r="D790" s="4"/>
      <c r="E790" s="5"/>
      <c r="F790" s="92"/>
      <c r="G790" s="2"/>
      <c r="H790" s="2"/>
      <c r="I790" s="6"/>
      <c r="J790" s="6"/>
      <c r="K790" s="2"/>
      <c r="L790" s="2"/>
    </row>
    <row r="791" ht="15.75" customHeight="1">
      <c r="B791" s="2"/>
      <c r="C791" s="3"/>
      <c r="D791" s="4"/>
      <c r="E791" s="5"/>
      <c r="F791" s="92"/>
      <c r="G791" s="2"/>
      <c r="H791" s="2"/>
      <c r="I791" s="6"/>
      <c r="J791" s="6"/>
      <c r="K791" s="2"/>
      <c r="L791" s="2"/>
    </row>
    <row r="792" ht="15.75" customHeight="1">
      <c r="B792" s="2"/>
      <c r="C792" s="3"/>
      <c r="D792" s="4"/>
      <c r="E792" s="5"/>
      <c r="F792" s="92"/>
      <c r="G792" s="2"/>
      <c r="H792" s="2"/>
      <c r="I792" s="6"/>
      <c r="J792" s="6"/>
      <c r="K792" s="2"/>
      <c r="L792" s="2"/>
    </row>
    <row r="793" ht="15.75" customHeight="1">
      <c r="B793" s="2"/>
      <c r="C793" s="3"/>
      <c r="D793" s="4"/>
      <c r="E793" s="5"/>
      <c r="F793" s="92"/>
      <c r="G793" s="2"/>
      <c r="H793" s="2"/>
      <c r="I793" s="6"/>
      <c r="J793" s="6"/>
      <c r="K793" s="2"/>
      <c r="L793" s="2"/>
    </row>
    <row r="794" ht="15.75" customHeight="1">
      <c r="B794" s="2"/>
      <c r="C794" s="3"/>
      <c r="D794" s="4"/>
      <c r="E794" s="5"/>
      <c r="F794" s="92"/>
      <c r="G794" s="2"/>
      <c r="H794" s="2"/>
      <c r="I794" s="6"/>
      <c r="J794" s="6"/>
      <c r="K794" s="2"/>
      <c r="L794" s="2"/>
    </row>
    <row r="795" ht="15.75" customHeight="1">
      <c r="B795" s="2"/>
      <c r="C795" s="3"/>
      <c r="D795" s="4"/>
      <c r="E795" s="5"/>
      <c r="F795" s="92"/>
      <c r="G795" s="2"/>
      <c r="H795" s="2"/>
      <c r="I795" s="6"/>
      <c r="J795" s="6"/>
      <c r="K795" s="2"/>
      <c r="L795" s="2"/>
    </row>
    <row r="796" ht="15.75" customHeight="1">
      <c r="B796" s="2"/>
      <c r="C796" s="3"/>
      <c r="D796" s="4"/>
      <c r="E796" s="5"/>
      <c r="F796" s="92"/>
      <c r="G796" s="2"/>
      <c r="H796" s="2"/>
      <c r="I796" s="6"/>
      <c r="J796" s="6"/>
      <c r="K796" s="2"/>
      <c r="L796" s="2"/>
    </row>
    <row r="797" ht="15.75" customHeight="1">
      <c r="B797" s="2"/>
      <c r="C797" s="3"/>
      <c r="D797" s="4"/>
      <c r="E797" s="5"/>
      <c r="F797" s="92"/>
      <c r="G797" s="2"/>
      <c r="H797" s="2"/>
      <c r="I797" s="6"/>
      <c r="J797" s="6"/>
      <c r="K797" s="2"/>
      <c r="L797" s="2"/>
    </row>
    <row r="798" ht="15.75" customHeight="1">
      <c r="B798" s="2"/>
      <c r="C798" s="3"/>
      <c r="D798" s="4"/>
      <c r="E798" s="5"/>
      <c r="F798" s="92"/>
      <c r="G798" s="2"/>
      <c r="H798" s="2"/>
      <c r="I798" s="6"/>
      <c r="J798" s="6"/>
      <c r="K798" s="2"/>
      <c r="L798" s="2"/>
    </row>
    <row r="799" ht="15.75" customHeight="1">
      <c r="B799" s="2"/>
      <c r="C799" s="3"/>
      <c r="D799" s="4"/>
      <c r="E799" s="5"/>
      <c r="F799" s="92"/>
      <c r="G799" s="2"/>
      <c r="H799" s="2"/>
      <c r="I799" s="6"/>
      <c r="J799" s="6"/>
      <c r="K799" s="2"/>
      <c r="L799" s="2"/>
    </row>
    <row r="800" ht="15.75" customHeight="1">
      <c r="B800" s="2"/>
      <c r="C800" s="3"/>
      <c r="D800" s="4"/>
      <c r="E800" s="5"/>
      <c r="F800" s="92"/>
      <c r="G800" s="2"/>
      <c r="H800" s="2"/>
      <c r="I800" s="6"/>
      <c r="J800" s="6"/>
      <c r="K800" s="2"/>
      <c r="L800" s="2"/>
    </row>
    <row r="801" ht="15.75" customHeight="1">
      <c r="B801" s="2"/>
      <c r="C801" s="3"/>
      <c r="D801" s="4"/>
      <c r="E801" s="5"/>
      <c r="F801" s="92"/>
      <c r="G801" s="2"/>
      <c r="H801" s="2"/>
      <c r="I801" s="6"/>
      <c r="J801" s="6"/>
      <c r="K801" s="2"/>
      <c r="L801" s="2"/>
    </row>
    <row r="802" ht="15.75" customHeight="1">
      <c r="B802" s="2"/>
      <c r="C802" s="3"/>
      <c r="D802" s="4"/>
      <c r="E802" s="5"/>
      <c r="F802" s="92"/>
      <c r="G802" s="2"/>
      <c r="H802" s="2"/>
      <c r="I802" s="6"/>
      <c r="J802" s="6"/>
      <c r="K802" s="2"/>
      <c r="L802" s="2"/>
    </row>
    <row r="803" ht="15.75" customHeight="1">
      <c r="B803" s="2"/>
      <c r="C803" s="3"/>
      <c r="D803" s="4"/>
      <c r="E803" s="5"/>
      <c r="F803" s="92"/>
      <c r="G803" s="2"/>
      <c r="H803" s="2"/>
      <c r="I803" s="6"/>
      <c r="J803" s="6"/>
      <c r="K803" s="2"/>
      <c r="L803" s="2"/>
    </row>
    <row r="804" ht="15.75" customHeight="1">
      <c r="B804" s="2"/>
      <c r="C804" s="3"/>
      <c r="D804" s="4"/>
      <c r="E804" s="5"/>
      <c r="F804" s="92"/>
      <c r="G804" s="2"/>
      <c r="H804" s="2"/>
      <c r="I804" s="6"/>
      <c r="J804" s="6"/>
      <c r="K804" s="2"/>
      <c r="L804" s="2"/>
    </row>
    <row r="805" ht="15.75" customHeight="1">
      <c r="B805" s="2"/>
      <c r="C805" s="3"/>
      <c r="D805" s="4"/>
      <c r="E805" s="5"/>
      <c r="F805" s="92"/>
      <c r="G805" s="2"/>
      <c r="H805" s="2"/>
      <c r="I805" s="6"/>
      <c r="J805" s="6"/>
      <c r="K805" s="2"/>
      <c r="L805" s="2"/>
    </row>
    <row r="806" ht="15.75" customHeight="1">
      <c r="B806" s="2"/>
      <c r="C806" s="3"/>
      <c r="D806" s="4"/>
      <c r="E806" s="5"/>
      <c r="F806" s="92"/>
      <c r="G806" s="2"/>
      <c r="H806" s="2"/>
      <c r="I806" s="6"/>
      <c r="J806" s="6"/>
      <c r="K806" s="2"/>
      <c r="L806" s="2"/>
    </row>
    <row r="807" ht="15.75" customHeight="1">
      <c r="B807" s="2"/>
      <c r="C807" s="3"/>
      <c r="D807" s="4"/>
      <c r="E807" s="5"/>
      <c r="F807" s="92"/>
      <c r="G807" s="2"/>
      <c r="H807" s="2"/>
      <c r="I807" s="6"/>
      <c r="J807" s="6"/>
      <c r="K807" s="2"/>
      <c r="L807" s="2"/>
    </row>
    <row r="808" ht="15.75" customHeight="1">
      <c r="B808" s="2"/>
      <c r="C808" s="3"/>
      <c r="D808" s="4"/>
      <c r="E808" s="5"/>
      <c r="F808" s="92"/>
      <c r="G808" s="2"/>
      <c r="H808" s="2"/>
      <c r="I808" s="6"/>
      <c r="J808" s="6"/>
      <c r="K808" s="2"/>
      <c r="L808" s="2"/>
    </row>
    <row r="809" ht="15.75" customHeight="1">
      <c r="B809" s="2"/>
      <c r="C809" s="3"/>
      <c r="D809" s="4"/>
      <c r="E809" s="5"/>
      <c r="F809" s="92"/>
      <c r="G809" s="2"/>
      <c r="H809" s="2"/>
      <c r="I809" s="6"/>
      <c r="J809" s="6"/>
      <c r="K809" s="2"/>
      <c r="L809" s="2"/>
    </row>
    <row r="810" ht="15.75" customHeight="1">
      <c r="B810" s="2"/>
      <c r="C810" s="3"/>
      <c r="D810" s="4"/>
      <c r="E810" s="5"/>
      <c r="F810" s="92"/>
      <c r="G810" s="2"/>
      <c r="H810" s="2"/>
      <c r="I810" s="6"/>
      <c r="J810" s="6"/>
      <c r="K810" s="2"/>
      <c r="L810" s="2"/>
    </row>
    <row r="811" ht="15.75" customHeight="1">
      <c r="B811" s="2"/>
      <c r="C811" s="3"/>
      <c r="D811" s="4"/>
      <c r="E811" s="5"/>
      <c r="F811" s="92"/>
      <c r="G811" s="2"/>
      <c r="H811" s="2"/>
      <c r="I811" s="6"/>
      <c r="J811" s="6"/>
      <c r="K811" s="2"/>
      <c r="L811" s="2"/>
    </row>
    <row r="812" ht="15.75" customHeight="1">
      <c r="B812" s="2"/>
      <c r="C812" s="3"/>
      <c r="D812" s="4"/>
      <c r="E812" s="5"/>
      <c r="F812" s="92"/>
      <c r="G812" s="2"/>
      <c r="H812" s="2"/>
      <c r="I812" s="6"/>
      <c r="J812" s="6"/>
      <c r="K812" s="2"/>
      <c r="L812" s="2"/>
    </row>
    <row r="813" ht="15.75" customHeight="1">
      <c r="B813" s="2"/>
      <c r="C813" s="3"/>
      <c r="D813" s="4"/>
      <c r="E813" s="5"/>
      <c r="F813" s="92"/>
      <c r="G813" s="2"/>
      <c r="H813" s="2"/>
      <c r="I813" s="6"/>
      <c r="J813" s="6"/>
      <c r="K813" s="2"/>
      <c r="L813" s="2"/>
    </row>
    <row r="814" ht="15.75" customHeight="1">
      <c r="B814" s="2"/>
      <c r="C814" s="3"/>
      <c r="D814" s="4"/>
      <c r="E814" s="5"/>
      <c r="F814" s="92"/>
      <c r="G814" s="2"/>
      <c r="H814" s="2"/>
      <c r="I814" s="6"/>
      <c r="J814" s="6"/>
      <c r="K814" s="2"/>
      <c r="L814" s="2"/>
    </row>
    <row r="815" ht="15.75" customHeight="1">
      <c r="B815" s="2"/>
      <c r="C815" s="3"/>
      <c r="D815" s="4"/>
      <c r="E815" s="5"/>
      <c r="F815" s="92"/>
      <c r="G815" s="2"/>
      <c r="H815" s="2"/>
      <c r="I815" s="6"/>
      <c r="J815" s="6"/>
      <c r="K815" s="2"/>
      <c r="L815" s="2"/>
    </row>
    <row r="816" ht="15.75" customHeight="1">
      <c r="B816" s="2"/>
      <c r="C816" s="3"/>
      <c r="D816" s="4"/>
      <c r="E816" s="5"/>
      <c r="F816" s="92"/>
      <c r="G816" s="2"/>
      <c r="H816" s="2"/>
      <c r="I816" s="6"/>
      <c r="J816" s="6"/>
      <c r="K816" s="2"/>
      <c r="L816" s="2"/>
    </row>
    <row r="817" ht="15.75" customHeight="1">
      <c r="B817" s="2"/>
      <c r="C817" s="3"/>
      <c r="D817" s="4"/>
      <c r="E817" s="5"/>
      <c r="F817" s="92"/>
      <c r="G817" s="2"/>
      <c r="H817" s="2"/>
      <c r="I817" s="6"/>
      <c r="J817" s="6"/>
      <c r="K817" s="2"/>
      <c r="L817" s="2"/>
    </row>
    <row r="818" ht="15.75" customHeight="1">
      <c r="B818" s="2"/>
      <c r="C818" s="3"/>
      <c r="D818" s="4"/>
      <c r="E818" s="5"/>
      <c r="F818" s="92"/>
      <c r="G818" s="2"/>
      <c r="H818" s="2"/>
      <c r="I818" s="6"/>
      <c r="J818" s="6"/>
      <c r="K818" s="2"/>
      <c r="L818" s="2"/>
    </row>
    <row r="819" ht="15.75" customHeight="1">
      <c r="B819" s="2"/>
      <c r="C819" s="3"/>
      <c r="D819" s="4"/>
      <c r="E819" s="5"/>
      <c r="F819" s="92"/>
      <c r="G819" s="2"/>
      <c r="H819" s="2"/>
      <c r="I819" s="6"/>
      <c r="J819" s="6"/>
      <c r="K819" s="2"/>
      <c r="L819" s="2"/>
    </row>
    <row r="820" ht="15.75" customHeight="1">
      <c r="B820" s="2"/>
      <c r="C820" s="3"/>
      <c r="D820" s="4"/>
      <c r="E820" s="5"/>
      <c r="F820" s="92"/>
      <c r="G820" s="2"/>
      <c r="H820" s="2"/>
      <c r="I820" s="6"/>
      <c r="J820" s="6"/>
      <c r="K820" s="2"/>
      <c r="L820" s="2"/>
    </row>
    <row r="821" ht="15.75" customHeight="1">
      <c r="B821" s="2"/>
      <c r="C821" s="3"/>
      <c r="D821" s="4"/>
      <c r="E821" s="5"/>
      <c r="F821" s="92"/>
      <c r="G821" s="2"/>
      <c r="H821" s="2"/>
      <c r="I821" s="6"/>
      <c r="J821" s="6"/>
      <c r="K821" s="2"/>
      <c r="L821" s="2"/>
    </row>
    <row r="822" ht="15.75" customHeight="1">
      <c r="B822" s="2"/>
      <c r="C822" s="3"/>
      <c r="D822" s="4"/>
      <c r="E822" s="5"/>
      <c r="F822" s="92"/>
      <c r="G822" s="2"/>
      <c r="H822" s="2"/>
      <c r="I822" s="6"/>
      <c r="J822" s="6"/>
      <c r="K822" s="2"/>
      <c r="L822" s="2"/>
    </row>
    <row r="823" ht="15.75" customHeight="1">
      <c r="B823" s="2"/>
      <c r="C823" s="3"/>
      <c r="D823" s="4"/>
      <c r="E823" s="5"/>
      <c r="F823" s="92"/>
      <c r="G823" s="2"/>
      <c r="H823" s="2"/>
      <c r="I823" s="6"/>
      <c r="J823" s="6"/>
      <c r="K823" s="2"/>
      <c r="L823" s="2"/>
    </row>
    <row r="824" ht="15.75" customHeight="1">
      <c r="B824" s="2"/>
      <c r="C824" s="3"/>
      <c r="D824" s="4"/>
      <c r="E824" s="5"/>
      <c r="F824" s="92"/>
      <c r="G824" s="2"/>
      <c r="H824" s="2"/>
      <c r="I824" s="6"/>
      <c r="J824" s="6"/>
      <c r="K824" s="2"/>
      <c r="L824" s="2"/>
    </row>
    <row r="825" ht="15.75" customHeight="1">
      <c r="B825" s="2"/>
      <c r="C825" s="3"/>
      <c r="D825" s="4"/>
      <c r="E825" s="5"/>
      <c r="F825" s="92"/>
      <c r="G825" s="2"/>
      <c r="H825" s="2"/>
      <c r="I825" s="6"/>
      <c r="J825" s="6"/>
      <c r="K825" s="2"/>
      <c r="L825" s="2"/>
    </row>
    <row r="826" ht="15.75" customHeight="1">
      <c r="B826" s="2"/>
      <c r="C826" s="3"/>
      <c r="D826" s="4"/>
      <c r="E826" s="5"/>
      <c r="F826" s="92"/>
      <c r="G826" s="2"/>
      <c r="H826" s="2"/>
      <c r="I826" s="6"/>
      <c r="J826" s="6"/>
      <c r="K826" s="2"/>
      <c r="L826" s="2"/>
    </row>
    <row r="827" ht="15.75" customHeight="1">
      <c r="B827" s="2"/>
      <c r="C827" s="3"/>
      <c r="D827" s="4"/>
      <c r="E827" s="5"/>
      <c r="F827" s="92"/>
      <c r="G827" s="2"/>
      <c r="H827" s="2"/>
      <c r="I827" s="6"/>
      <c r="J827" s="6"/>
      <c r="K827" s="2"/>
      <c r="L827" s="2"/>
    </row>
    <row r="828" ht="15.75" customHeight="1">
      <c r="B828" s="2"/>
      <c r="C828" s="3"/>
      <c r="D828" s="4"/>
      <c r="E828" s="5"/>
      <c r="F828" s="92"/>
      <c r="G828" s="2"/>
      <c r="H828" s="2"/>
      <c r="I828" s="6"/>
      <c r="J828" s="6"/>
      <c r="K828" s="2"/>
      <c r="L828" s="2"/>
    </row>
    <row r="829" ht="15.75" customHeight="1">
      <c r="B829" s="2"/>
      <c r="C829" s="3"/>
      <c r="D829" s="4"/>
      <c r="E829" s="5"/>
      <c r="F829" s="92"/>
      <c r="G829" s="2"/>
      <c r="H829" s="2"/>
      <c r="I829" s="6"/>
      <c r="J829" s="6"/>
      <c r="K829" s="2"/>
      <c r="L829" s="2"/>
    </row>
    <row r="830" ht="15.75" customHeight="1">
      <c r="B830" s="2"/>
      <c r="C830" s="3"/>
      <c r="D830" s="4"/>
      <c r="E830" s="5"/>
      <c r="F830" s="92"/>
      <c r="G830" s="2"/>
      <c r="H830" s="2"/>
      <c r="I830" s="6"/>
      <c r="J830" s="6"/>
      <c r="K830" s="2"/>
      <c r="L830" s="2"/>
    </row>
    <row r="831" ht="15.75" customHeight="1">
      <c r="B831" s="2"/>
      <c r="C831" s="3"/>
      <c r="D831" s="4"/>
      <c r="E831" s="5"/>
      <c r="F831" s="92"/>
      <c r="G831" s="2"/>
      <c r="H831" s="2"/>
      <c r="I831" s="6"/>
      <c r="J831" s="6"/>
      <c r="K831" s="2"/>
      <c r="L831" s="2"/>
    </row>
    <row r="832" ht="15.75" customHeight="1">
      <c r="B832" s="2"/>
      <c r="C832" s="3"/>
      <c r="D832" s="4"/>
      <c r="E832" s="5"/>
      <c r="F832" s="92"/>
      <c r="G832" s="2"/>
      <c r="H832" s="2"/>
      <c r="I832" s="6"/>
      <c r="J832" s="6"/>
      <c r="K832" s="2"/>
      <c r="L832" s="2"/>
    </row>
    <row r="833" ht="15.75" customHeight="1">
      <c r="B833" s="2"/>
      <c r="C833" s="3"/>
      <c r="D833" s="4"/>
      <c r="E833" s="5"/>
      <c r="F833" s="92"/>
      <c r="G833" s="2"/>
      <c r="H833" s="2"/>
      <c r="I833" s="6"/>
      <c r="J833" s="6"/>
      <c r="K833" s="2"/>
      <c r="L833" s="2"/>
    </row>
    <row r="834" ht="15.75" customHeight="1">
      <c r="B834" s="2"/>
      <c r="C834" s="3"/>
      <c r="D834" s="4"/>
      <c r="E834" s="5"/>
      <c r="F834" s="92"/>
      <c r="G834" s="2"/>
      <c r="H834" s="2"/>
      <c r="I834" s="6"/>
      <c r="J834" s="6"/>
      <c r="K834" s="2"/>
      <c r="L834" s="2"/>
    </row>
    <row r="835" ht="15.75" customHeight="1">
      <c r="B835" s="2"/>
      <c r="C835" s="3"/>
      <c r="D835" s="4"/>
      <c r="E835" s="5"/>
      <c r="F835" s="92"/>
      <c r="G835" s="2"/>
      <c r="H835" s="2"/>
      <c r="I835" s="6"/>
      <c r="J835" s="6"/>
      <c r="K835" s="2"/>
      <c r="L835" s="2"/>
    </row>
    <row r="836" ht="15.75" customHeight="1">
      <c r="B836" s="2"/>
      <c r="C836" s="3"/>
      <c r="D836" s="4"/>
      <c r="E836" s="5"/>
      <c r="F836" s="92"/>
      <c r="G836" s="2"/>
      <c r="H836" s="2"/>
      <c r="I836" s="6"/>
      <c r="J836" s="6"/>
      <c r="K836" s="2"/>
      <c r="L836" s="2"/>
    </row>
    <row r="837" ht="15.75" customHeight="1">
      <c r="B837" s="2"/>
      <c r="C837" s="3"/>
      <c r="D837" s="4"/>
      <c r="E837" s="5"/>
      <c r="F837" s="92"/>
      <c r="G837" s="2"/>
      <c r="H837" s="2"/>
      <c r="I837" s="6"/>
      <c r="J837" s="6"/>
      <c r="K837" s="2"/>
      <c r="L837" s="2"/>
    </row>
    <row r="838" ht="15.75" customHeight="1">
      <c r="B838" s="2"/>
      <c r="C838" s="3"/>
      <c r="D838" s="4"/>
      <c r="E838" s="5"/>
      <c r="F838" s="92"/>
      <c r="G838" s="2"/>
      <c r="H838" s="2"/>
      <c r="I838" s="6"/>
      <c r="J838" s="6"/>
      <c r="K838" s="2"/>
      <c r="L838" s="2"/>
    </row>
    <row r="839" ht="15.75" customHeight="1">
      <c r="B839" s="2"/>
      <c r="C839" s="3"/>
      <c r="D839" s="4"/>
      <c r="E839" s="5"/>
      <c r="F839" s="92"/>
      <c r="G839" s="2"/>
      <c r="H839" s="2"/>
      <c r="I839" s="6"/>
      <c r="J839" s="6"/>
      <c r="K839" s="2"/>
      <c r="L839" s="2"/>
    </row>
    <row r="840" ht="15.75" customHeight="1">
      <c r="B840" s="2"/>
      <c r="C840" s="3"/>
      <c r="D840" s="4"/>
      <c r="E840" s="5"/>
      <c r="F840" s="92"/>
      <c r="G840" s="2"/>
      <c r="H840" s="2"/>
      <c r="I840" s="6"/>
      <c r="J840" s="6"/>
      <c r="K840" s="2"/>
      <c r="L840" s="2"/>
    </row>
    <row r="841" ht="15.75" customHeight="1">
      <c r="B841" s="2"/>
      <c r="C841" s="3"/>
      <c r="D841" s="4"/>
      <c r="E841" s="5"/>
      <c r="F841" s="92"/>
      <c r="G841" s="2"/>
      <c r="H841" s="2"/>
      <c r="I841" s="6"/>
      <c r="J841" s="6"/>
      <c r="K841" s="2"/>
      <c r="L841" s="2"/>
    </row>
    <row r="842" ht="15.75" customHeight="1">
      <c r="B842" s="2"/>
      <c r="C842" s="3"/>
      <c r="D842" s="4"/>
      <c r="E842" s="5"/>
      <c r="F842" s="92"/>
      <c r="G842" s="2"/>
      <c r="H842" s="2"/>
      <c r="I842" s="6"/>
      <c r="J842" s="6"/>
      <c r="K842" s="2"/>
      <c r="L842" s="2"/>
    </row>
    <row r="843" ht="15.75" customHeight="1">
      <c r="B843" s="2"/>
      <c r="C843" s="3"/>
      <c r="D843" s="4"/>
      <c r="E843" s="5"/>
      <c r="F843" s="92"/>
      <c r="G843" s="2"/>
      <c r="H843" s="2"/>
      <c r="I843" s="6"/>
      <c r="J843" s="6"/>
      <c r="K843" s="2"/>
      <c r="L843" s="2"/>
    </row>
    <row r="844" ht="15.75" customHeight="1">
      <c r="B844" s="2"/>
      <c r="C844" s="3"/>
      <c r="D844" s="4"/>
      <c r="E844" s="5"/>
      <c r="F844" s="92"/>
      <c r="G844" s="2"/>
      <c r="H844" s="2"/>
      <c r="I844" s="6"/>
      <c r="J844" s="6"/>
      <c r="K844" s="2"/>
      <c r="L844" s="2"/>
    </row>
    <row r="845" ht="15.75" customHeight="1">
      <c r="B845" s="2"/>
      <c r="C845" s="3"/>
      <c r="D845" s="4"/>
      <c r="E845" s="5"/>
      <c r="F845" s="92"/>
      <c r="G845" s="2"/>
      <c r="H845" s="2"/>
      <c r="I845" s="6"/>
      <c r="J845" s="6"/>
      <c r="K845" s="2"/>
      <c r="L845" s="2"/>
    </row>
    <row r="846" ht="15.75" customHeight="1">
      <c r="B846" s="2"/>
      <c r="C846" s="3"/>
      <c r="D846" s="4"/>
      <c r="E846" s="5"/>
      <c r="F846" s="92"/>
      <c r="G846" s="2"/>
      <c r="H846" s="2"/>
      <c r="I846" s="6"/>
      <c r="J846" s="6"/>
      <c r="K846" s="2"/>
      <c r="L846" s="2"/>
    </row>
    <row r="847" ht="15.75" customHeight="1">
      <c r="B847" s="2"/>
      <c r="C847" s="3"/>
      <c r="D847" s="4"/>
      <c r="E847" s="5"/>
      <c r="F847" s="92"/>
      <c r="G847" s="2"/>
      <c r="H847" s="2"/>
      <c r="I847" s="6"/>
      <c r="J847" s="6"/>
      <c r="K847" s="2"/>
      <c r="L847" s="2"/>
    </row>
    <row r="848" ht="15.75" customHeight="1">
      <c r="B848" s="2"/>
      <c r="C848" s="3"/>
      <c r="D848" s="4"/>
      <c r="E848" s="5"/>
      <c r="F848" s="92"/>
      <c r="G848" s="2"/>
      <c r="H848" s="2"/>
      <c r="I848" s="6"/>
      <c r="J848" s="6"/>
      <c r="K848" s="2"/>
      <c r="L848" s="2"/>
    </row>
    <row r="849" ht="15.75" customHeight="1">
      <c r="B849" s="2"/>
      <c r="C849" s="3"/>
      <c r="D849" s="4"/>
      <c r="E849" s="5"/>
      <c r="F849" s="92"/>
      <c r="G849" s="2"/>
      <c r="H849" s="2"/>
      <c r="I849" s="6"/>
      <c r="J849" s="6"/>
      <c r="K849" s="2"/>
      <c r="L849" s="2"/>
    </row>
    <row r="850" ht="15.75" customHeight="1">
      <c r="B850" s="2"/>
      <c r="C850" s="3"/>
      <c r="D850" s="4"/>
      <c r="E850" s="5"/>
      <c r="F850" s="92"/>
      <c r="G850" s="2"/>
      <c r="H850" s="2"/>
      <c r="I850" s="6"/>
      <c r="J850" s="6"/>
      <c r="K850" s="2"/>
      <c r="L850" s="2"/>
    </row>
    <row r="851" ht="15.75" customHeight="1">
      <c r="B851" s="2"/>
      <c r="C851" s="3"/>
      <c r="D851" s="4"/>
      <c r="E851" s="5"/>
      <c r="F851" s="92"/>
      <c r="G851" s="2"/>
      <c r="H851" s="2"/>
      <c r="I851" s="6"/>
      <c r="J851" s="6"/>
      <c r="K851" s="2"/>
      <c r="L851" s="2"/>
    </row>
    <row r="852" ht="15.75" customHeight="1">
      <c r="B852" s="2"/>
      <c r="C852" s="3"/>
      <c r="D852" s="4"/>
      <c r="E852" s="5"/>
      <c r="F852" s="92"/>
      <c r="G852" s="2"/>
      <c r="H852" s="2"/>
      <c r="I852" s="6"/>
      <c r="J852" s="6"/>
      <c r="K852" s="2"/>
      <c r="L852" s="2"/>
    </row>
    <row r="853" ht="15.75" customHeight="1">
      <c r="B853" s="2"/>
      <c r="C853" s="3"/>
      <c r="D853" s="4"/>
      <c r="E853" s="5"/>
      <c r="F853" s="92"/>
      <c r="G853" s="2"/>
      <c r="H853" s="2"/>
      <c r="I853" s="6"/>
      <c r="J853" s="6"/>
      <c r="K853" s="2"/>
      <c r="L853" s="2"/>
    </row>
    <row r="854" ht="15.75" customHeight="1">
      <c r="B854" s="2"/>
      <c r="C854" s="3"/>
      <c r="D854" s="4"/>
      <c r="E854" s="5"/>
      <c r="F854" s="92"/>
      <c r="G854" s="2"/>
      <c r="H854" s="2"/>
      <c r="I854" s="6"/>
      <c r="J854" s="6"/>
      <c r="K854" s="2"/>
      <c r="L854" s="2"/>
    </row>
    <row r="855" ht="15.75" customHeight="1">
      <c r="B855" s="2"/>
      <c r="C855" s="3"/>
      <c r="D855" s="4"/>
      <c r="E855" s="5"/>
      <c r="F855" s="92"/>
      <c r="G855" s="2"/>
      <c r="H855" s="2"/>
      <c r="I855" s="6"/>
      <c r="J855" s="6"/>
      <c r="K855" s="2"/>
      <c r="L855" s="2"/>
    </row>
    <row r="856" ht="15.75" customHeight="1">
      <c r="B856" s="2"/>
      <c r="C856" s="3"/>
      <c r="D856" s="4"/>
      <c r="E856" s="5"/>
      <c r="F856" s="92"/>
      <c r="G856" s="2"/>
      <c r="H856" s="2"/>
      <c r="I856" s="6"/>
      <c r="J856" s="6"/>
      <c r="K856" s="2"/>
      <c r="L856" s="2"/>
    </row>
    <row r="857" ht="15.75" customHeight="1">
      <c r="B857" s="2"/>
      <c r="C857" s="3"/>
      <c r="D857" s="4"/>
      <c r="E857" s="5"/>
      <c r="F857" s="92"/>
      <c r="G857" s="2"/>
      <c r="H857" s="2"/>
      <c r="I857" s="6"/>
      <c r="J857" s="6"/>
      <c r="K857" s="2"/>
      <c r="L857" s="2"/>
    </row>
    <row r="858" ht="15.75" customHeight="1">
      <c r="B858" s="2"/>
      <c r="C858" s="3"/>
      <c r="D858" s="4"/>
      <c r="E858" s="5"/>
      <c r="F858" s="92"/>
      <c r="G858" s="2"/>
      <c r="H858" s="2"/>
      <c r="I858" s="6"/>
      <c r="J858" s="6"/>
      <c r="K858" s="2"/>
      <c r="L858" s="2"/>
    </row>
    <row r="859" ht="15.75" customHeight="1">
      <c r="B859" s="2"/>
      <c r="C859" s="3"/>
      <c r="D859" s="4"/>
      <c r="E859" s="5"/>
      <c r="F859" s="92"/>
      <c r="G859" s="2"/>
      <c r="H859" s="2"/>
      <c r="I859" s="6"/>
      <c r="J859" s="6"/>
      <c r="K859" s="2"/>
      <c r="L859" s="2"/>
    </row>
    <row r="860" ht="15.75" customHeight="1">
      <c r="B860" s="2"/>
      <c r="C860" s="3"/>
      <c r="D860" s="4"/>
      <c r="E860" s="5"/>
      <c r="F860" s="92"/>
      <c r="G860" s="2"/>
      <c r="H860" s="2"/>
      <c r="I860" s="6"/>
      <c r="J860" s="6"/>
      <c r="K860" s="2"/>
      <c r="L860" s="2"/>
    </row>
    <row r="861" ht="15.75" customHeight="1">
      <c r="B861" s="2"/>
      <c r="C861" s="3"/>
      <c r="D861" s="4"/>
      <c r="E861" s="5"/>
      <c r="F861" s="92"/>
      <c r="G861" s="2"/>
      <c r="H861" s="2"/>
      <c r="I861" s="6"/>
      <c r="J861" s="6"/>
      <c r="K861" s="2"/>
      <c r="L861" s="2"/>
    </row>
    <row r="862" ht="15.75" customHeight="1">
      <c r="B862" s="2"/>
      <c r="C862" s="3"/>
      <c r="D862" s="4"/>
      <c r="E862" s="5"/>
      <c r="F862" s="92"/>
      <c r="G862" s="2"/>
      <c r="H862" s="2"/>
      <c r="I862" s="6"/>
      <c r="J862" s="6"/>
      <c r="K862" s="2"/>
      <c r="L862" s="2"/>
    </row>
    <row r="863" ht="15.75" customHeight="1">
      <c r="B863" s="2"/>
      <c r="C863" s="3"/>
      <c r="D863" s="4"/>
      <c r="E863" s="5"/>
      <c r="F863" s="92"/>
      <c r="G863" s="2"/>
      <c r="H863" s="2"/>
      <c r="I863" s="6"/>
      <c r="J863" s="6"/>
      <c r="K863" s="2"/>
      <c r="L863" s="2"/>
    </row>
    <row r="864" ht="15.75" customHeight="1">
      <c r="B864" s="2"/>
      <c r="C864" s="3"/>
      <c r="D864" s="4"/>
      <c r="E864" s="5"/>
      <c r="F864" s="92"/>
      <c r="G864" s="2"/>
      <c r="H864" s="2"/>
      <c r="I864" s="6"/>
      <c r="J864" s="6"/>
      <c r="K864" s="2"/>
      <c r="L864" s="2"/>
    </row>
    <row r="865" ht="15.75" customHeight="1">
      <c r="B865" s="2"/>
      <c r="C865" s="3"/>
      <c r="D865" s="4"/>
      <c r="E865" s="5"/>
      <c r="F865" s="92"/>
      <c r="G865" s="2"/>
      <c r="H865" s="2"/>
      <c r="I865" s="6"/>
      <c r="J865" s="6"/>
      <c r="K865" s="2"/>
      <c r="L865" s="2"/>
    </row>
    <row r="866" ht="15.75" customHeight="1">
      <c r="B866" s="2"/>
      <c r="C866" s="3"/>
      <c r="D866" s="4"/>
      <c r="E866" s="5"/>
      <c r="F866" s="92"/>
      <c r="G866" s="2"/>
      <c r="H866" s="2"/>
      <c r="I866" s="6"/>
      <c r="J866" s="6"/>
      <c r="K866" s="2"/>
      <c r="L866" s="2"/>
    </row>
    <row r="867" ht="15.75" customHeight="1">
      <c r="B867" s="2"/>
      <c r="C867" s="3"/>
      <c r="D867" s="4"/>
      <c r="E867" s="5"/>
      <c r="F867" s="92"/>
      <c r="G867" s="2"/>
      <c r="H867" s="2"/>
      <c r="I867" s="6"/>
      <c r="J867" s="6"/>
      <c r="K867" s="2"/>
      <c r="L867" s="2"/>
    </row>
    <row r="868" ht="15.75" customHeight="1">
      <c r="B868" s="2"/>
      <c r="C868" s="3"/>
      <c r="D868" s="4"/>
      <c r="E868" s="5"/>
      <c r="F868" s="92"/>
      <c r="G868" s="2"/>
      <c r="H868" s="2"/>
      <c r="I868" s="6"/>
      <c r="J868" s="6"/>
      <c r="K868" s="2"/>
      <c r="L868" s="2"/>
    </row>
    <row r="869" ht="15.75" customHeight="1">
      <c r="B869" s="2"/>
      <c r="C869" s="3"/>
      <c r="D869" s="4"/>
      <c r="E869" s="5"/>
      <c r="F869" s="92"/>
      <c r="G869" s="2"/>
      <c r="H869" s="2"/>
      <c r="I869" s="6"/>
      <c r="J869" s="6"/>
      <c r="K869" s="2"/>
      <c r="L869" s="2"/>
    </row>
    <row r="870" ht="15.75" customHeight="1">
      <c r="B870" s="2"/>
      <c r="C870" s="3"/>
      <c r="D870" s="4"/>
      <c r="E870" s="5"/>
      <c r="F870" s="92"/>
      <c r="G870" s="2"/>
      <c r="H870" s="2"/>
      <c r="I870" s="6"/>
      <c r="J870" s="6"/>
      <c r="K870" s="2"/>
      <c r="L870" s="2"/>
    </row>
    <row r="871" ht="15.75" customHeight="1">
      <c r="B871" s="2"/>
      <c r="C871" s="3"/>
      <c r="D871" s="4"/>
      <c r="E871" s="5"/>
      <c r="F871" s="92"/>
      <c r="G871" s="2"/>
      <c r="H871" s="2"/>
      <c r="I871" s="6"/>
      <c r="J871" s="6"/>
      <c r="K871" s="2"/>
      <c r="L871" s="2"/>
    </row>
    <row r="872" ht="15.75" customHeight="1">
      <c r="B872" s="2"/>
      <c r="C872" s="3"/>
      <c r="D872" s="4"/>
      <c r="E872" s="5"/>
      <c r="F872" s="92"/>
      <c r="G872" s="2"/>
      <c r="H872" s="2"/>
      <c r="I872" s="6"/>
      <c r="J872" s="6"/>
      <c r="K872" s="2"/>
      <c r="L872" s="2"/>
    </row>
    <row r="873" ht="15.75" customHeight="1">
      <c r="B873" s="2"/>
      <c r="C873" s="3"/>
      <c r="D873" s="4"/>
      <c r="E873" s="5"/>
      <c r="F873" s="92"/>
      <c r="G873" s="2"/>
      <c r="H873" s="2"/>
      <c r="I873" s="6"/>
      <c r="J873" s="6"/>
      <c r="K873" s="2"/>
      <c r="L873" s="2"/>
    </row>
    <row r="874" ht="15.75" customHeight="1">
      <c r="B874" s="2"/>
      <c r="C874" s="3"/>
      <c r="D874" s="4"/>
      <c r="E874" s="5"/>
      <c r="F874" s="92"/>
      <c r="G874" s="2"/>
      <c r="H874" s="2"/>
      <c r="I874" s="6"/>
      <c r="J874" s="6"/>
      <c r="K874" s="2"/>
      <c r="L874" s="2"/>
    </row>
    <row r="875" ht="15.75" customHeight="1">
      <c r="B875" s="2"/>
      <c r="C875" s="3"/>
      <c r="D875" s="4"/>
      <c r="E875" s="5"/>
      <c r="F875" s="92"/>
      <c r="G875" s="2"/>
      <c r="H875" s="2"/>
      <c r="I875" s="6"/>
      <c r="J875" s="6"/>
      <c r="K875" s="2"/>
      <c r="L875" s="2"/>
    </row>
    <row r="876" ht="15.75" customHeight="1">
      <c r="B876" s="2"/>
      <c r="C876" s="3"/>
      <c r="D876" s="4"/>
      <c r="E876" s="5"/>
      <c r="F876" s="92"/>
      <c r="G876" s="2"/>
      <c r="H876" s="2"/>
      <c r="I876" s="6"/>
      <c r="J876" s="6"/>
      <c r="K876" s="2"/>
      <c r="L876" s="2"/>
    </row>
    <row r="877" ht="15.75" customHeight="1">
      <c r="B877" s="2"/>
      <c r="C877" s="3"/>
      <c r="D877" s="4"/>
      <c r="E877" s="5"/>
      <c r="F877" s="92"/>
      <c r="G877" s="2"/>
      <c r="H877" s="2"/>
      <c r="I877" s="6"/>
      <c r="J877" s="6"/>
      <c r="K877" s="2"/>
      <c r="L877" s="2"/>
    </row>
    <row r="878" ht="15.75" customHeight="1">
      <c r="B878" s="2"/>
      <c r="C878" s="3"/>
      <c r="D878" s="4"/>
      <c r="E878" s="5"/>
      <c r="F878" s="92"/>
      <c r="G878" s="2"/>
      <c r="H878" s="2"/>
      <c r="I878" s="6"/>
      <c r="J878" s="6"/>
      <c r="K878" s="2"/>
      <c r="L878" s="2"/>
    </row>
    <row r="879" ht="15.75" customHeight="1">
      <c r="B879" s="2"/>
      <c r="C879" s="3"/>
      <c r="D879" s="4"/>
      <c r="E879" s="5"/>
      <c r="F879" s="92"/>
      <c r="G879" s="2"/>
      <c r="H879" s="2"/>
      <c r="I879" s="6"/>
      <c r="J879" s="6"/>
      <c r="K879" s="2"/>
      <c r="L879" s="2"/>
    </row>
    <row r="880" ht="15.75" customHeight="1">
      <c r="B880" s="2"/>
      <c r="C880" s="3"/>
      <c r="D880" s="4"/>
      <c r="E880" s="5"/>
      <c r="F880" s="92"/>
      <c r="G880" s="2"/>
      <c r="H880" s="2"/>
      <c r="I880" s="6"/>
      <c r="J880" s="6"/>
      <c r="K880" s="2"/>
      <c r="L880" s="2"/>
    </row>
    <row r="881" ht="15.75" customHeight="1">
      <c r="B881" s="2"/>
      <c r="C881" s="3"/>
      <c r="D881" s="4"/>
      <c r="E881" s="5"/>
      <c r="F881" s="92"/>
      <c r="G881" s="2"/>
      <c r="H881" s="2"/>
      <c r="I881" s="6"/>
      <c r="J881" s="6"/>
      <c r="K881" s="2"/>
      <c r="L881" s="2"/>
    </row>
    <row r="882" ht="15.75" customHeight="1">
      <c r="B882" s="2"/>
      <c r="C882" s="3"/>
      <c r="D882" s="4"/>
      <c r="E882" s="5"/>
      <c r="F882" s="92"/>
      <c r="G882" s="2"/>
      <c r="H882" s="2"/>
      <c r="I882" s="6"/>
      <c r="J882" s="6"/>
      <c r="K882" s="2"/>
      <c r="L882" s="2"/>
    </row>
    <row r="883" ht="15.75" customHeight="1">
      <c r="B883" s="2"/>
      <c r="C883" s="3"/>
      <c r="D883" s="4"/>
      <c r="E883" s="5"/>
      <c r="F883" s="92"/>
      <c r="G883" s="2"/>
      <c r="H883" s="2"/>
      <c r="I883" s="6"/>
      <c r="J883" s="6"/>
      <c r="K883" s="2"/>
      <c r="L883" s="2"/>
    </row>
    <row r="884" ht="15.75" customHeight="1">
      <c r="B884" s="2"/>
      <c r="C884" s="3"/>
      <c r="D884" s="4"/>
      <c r="E884" s="5"/>
      <c r="F884" s="92"/>
      <c r="G884" s="2"/>
      <c r="H884" s="2"/>
      <c r="I884" s="6"/>
      <c r="J884" s="6"/>
      <c r="K884" s="2"/>
      <c r="L884" s="2"/>
    </row>
    <row r="885" ht="15.75" customHeight="1">
      <c r="B885" s="2"/>
      <c r="C885" s="3"/>
      <c r="D885" s="4"/>
      <c r="E885" s="5"/>
      <c r="F885" s="92"/>
      <c r="G885" s="2"/>
      <c r="H885" s="2"/>
      <c r="I885" s="6"/>
      <c r="J885" s="6"/>
      <c r="K885" s="2"/>
      <c r="L885" s="2"/>
    </row>
    <row r="886" ht="15.75" customHeight="1">
      <c r="B886" s="2"/>
      <c r="C886" s="3"/>
      <c r="D886" s="4"/>
      <c r="E886" s="5"/>
      <c r="F886" s="92"/>
      <c r="G886" s="2"/>
      <c r="H886" s="2"/>
      <c r="I886" s="6"/>
      <c r="J886" s="6"/>
      <c r="K886" s="2"/>
      <c r="L886" s="2"/>
    </row>
    <row r="887" ht="15.75" customHeight="1">
      <c r="B887" s="2"/>
      <c r="C887" s="3"/>
      <c r="D887" s="4"/>
      <c r="E887" s="5"/>
      <c r="F887" s="92"/>
      <c r="G887" s="2"/>
      <c r="H887" s="2"/>
      <c r="I887" s="6"/>
      <c r="J887" s="6"/>
      <c r="K887" s="2"/>
      <c r="L887" s="2"/>
    </row>
    <row r="888" ht="15.75" customHeight="1">
      <c r="B888" s="2"/>
      <c r="C888" s="3"/>
      <c r="D888" s="4"/>
      <c r="E888" s="5"/>
      <c r="F888" s="92"/>
      <c r="G888" s="2"/>
      <c r="H888" s="2"/>
      <c r="I888" s="6"/>
      <c r="J888" s="6"/>
      <c r="K888" s="2"/>
      <c r="L888" s="2"/>
    </row>
    <row r="889" ht="15.75" customHeight="1">
      <c r="B889" s="2"/>
      <c r="C889" s="3"/>
      <c r="D889" s="4"/>
      <c r="E889" s="5"/>
      <c r="F889" s="92"/>
      <c r="G889" s="2"/>
      <c r="H889" s="2"/>
      <c r="I889" s="6"/>
      <c r="J889" s="6"/>
      <c r="K889" s="2"/>
      <c r="L889" s="2"/>
    </row>
    <row r="890" ht="15.75" customHeight="1">
      <c r="B890" s="2"/>
      <c r="C890" s="3"/>
      <c r="D890" s="4"/>
      <c r="E890" s="5"/>
      <c r="F890" s="92"/>
      <c r="G890" s="2"/>
      <c r="H890" s="2"/>
      <c r="I890" s="6"/>
      <c r="J890" s="6"/>
      <c r="K890" s="2"/>
      <c r="L890" s="2"/>
    </row>
    <row r="891" ht="15.75" customHeight="1">
      <c r="B891" s="2"/>
      <c r="C891" s="3"/>
      <c r="D891" s="4"/>
      <c r="E891" s="5"/>
      <c r="F891" s="92"/>
      <c r="G891" s="2"/>
      <c r="H891" s="2"/>
      <c r="I891" s="6"/>
      <c r="J891" s="6"/>
      <c r="K891" s="2"/>
      <c r="L891" s="2"/>
    </row>
    <row r="892" ht="15.75" customHeight="1">
      <c r="B892" s="2"/>
      <c r="C892" s="3"/>
      <c r="D892" s="4"/>
      <c r="E892" s="5"/>
      <c r="F892" s="92"/>
      <c r="G892" s="2"/>
      <c r="H892" s="2"/>
      <c r="I892" s="6"/>
      <c r="J892" s="6"/>
      <c r="K892" s="2"/>
      <c r="L892" s="2"/>
    </row>
    <row r="893" ht="15.75" customHeight="1">
      <c r="B893" s="2"/>
      <c r="C893" s="3"/>
      <c r="D893" s="4"/>
      <c r="E893" s="5"/>
      <c r="F893" s="92"/>
      <c r="G893" s="2"/>
      <c r="H893" s="2"/>
      <c r="I893" s="6"/>
      <c r="J893" s="6"/>
      <c r="K893" s="2"/>
      <c r="L893" s="2"/>
    </row>
    <row r="894" ht="15.75" customHeight="1">
      <c r="B894" s="2"/>
      <c r="C894" s="3"/>
      <c r="D894" s="4"/>
      <c r="E894" s="5"/>
      <c r="F894" s="92"/>
      <c r="G894" s="2"/>
      <c r="H894" s="2"/>
      <c r="I894" s="6"/>
      <c r="J894" s="6"/>
      <c r="K894" s="2"/>
      <c r="L894" s="2"/>
    </row>
    <row r="895" ht="15.75" customHeight="1">
      <c r="B895" s="2"/>
      <c r="C895" s="3"/>
      <c r="D895" s="4"/>
      <c r="E895" s="5"/>
      <c r="F895" s="92"/>
      <c r="G895" s="2"/>
      <c r="H895" s="2"/>
      <c r="I895" s="6"/>
      <c r="J895" s="6"/>
      <c r="K895" s="2"/>
      <c r="L895" s="2"/>
    </row>
    <row r="896" ht="15.75" customHeight="1">
      <c r="B896" s="2"/>
      <c r="C896" s="3"/>
      <c r="D896" s="4"/>
      <c r="E896" s="5"/>
      <c r="F896" s="92"/>
      <c r="G896" s="2"/>
      <c r="H896" s="2"/>
      <c r="I896" s="6"/>
      <c r="J896" s="6"/>
      <c r="K896" s="2"/>
      <c r="L896" s="2"/>
    </row>
    <row r="897" ht="15.75" customHeight="1">
      <c r="B897" s="2"/>
      <c r="C897" s="3"/>
      <c r="D897" s="4"/>
      <c r="E897" s="5"/>
      <c r="F897" s="92"/>
      <c r="G897" s="2"/>
      <c r="H897" s="2"/>
      <c r="I897" s="6"/>
      <c r="J897" s="6"/>
      <c r="K897" s="2"/>
      <c r="L897" s="2"/>
    </row>
    <row r="898" ht="15.75" customHeight="1">
      <c r="B898" s="2"/>
      <c r="C898" s="3"/>
      <c r="D898" s="4"/>
      <c r="E898" s="5"/>
      <c r="F898" s="92"/>
      <c r="G898" s="2"/>
      <c r="H898" s="2"/>
      <c r="I898" s="6"/>
      <c r="J898" s="6"/>
      <c r="K898" s="2"/>
      <c r="L898" s="2"/>
    </row>
    <row r="899" ht="15.75" customHeight="1">
      <c r="B899" s="2"/>
      <c r="C899" s="3"/>
      <c r="D899" s="4"/>
      <c r="E899" s="5"/>
      <c r="F899" s="92"/>
      <c r="G899" s="2"/>
      <c r="H899" s="2"/>
      <c r="I899" s="6"/>
      <c r="J899" s="6"/>
      <c r="K899" s="2"/>
      <c r="L899" s="2"/>
    </row>
    <row r="900" ht="15.75" customHeight="1">
      <c r="B900" s="2"/>
      <c r="C900" s="3"/>
      <c r="D900" s="4"/>
      <c r="E900" s="5"/>
      <c r="F900" s="92"/>
      <c r="G900" s="2"/>
      <c r="H900" s="2"/>
      <c r="I900" s="6"/>
      <c r="J900" s="6"/>
      <c r="K900" s="2"/>
      <c r="L900" s="2"/>
    </row>
    <row r="901" ht="15.75" customHeight="1">
      <c r="B901" s="2"/>
      <c r="C901" s="3"/>
      <c r="D901" s="4"/>
      <c r="E901" s="5"/>
      <c r="F901" s="92"/>
      <c r="G901" s="2"/>
      <c r="H901" s="2"/>
      <c r="I901" s="6"/>
      <c r="J901" s="6"/>
      <c r="K901" s="2"/>
      <c r="L901" s="2"/>
    </row>
    <row r="902" ht="15.75" customHeight="1">
      <c r="B902" s="2"/>
      <c r="C902" s="3"/>
      <c r="D902" s="4"/>
      <c r="E902" s="5"/>
      <c r="F902" s="92"/>
      <c r="G902" s="2"/>
      <c r="H902" s="2"/>
      <c r="I902" s="6"/>
      <c r="J902" s="6"/>
      <c r="K902" s="2"/>
      <c r="L902" s="2"/>
    </row>
    <row r="903" ht="15.75" customHeight="1">
      <c r="B903" s="2"/>
      <c r="C903" s="3"/>
      <c r="D903" s="4"/>
      <c r="E903" s="5"/>
      <c r="F903" s="92"/>
      <c r="G903" s="2"/>
      <c r="H903" s="2"/>
      <c r="I903" s="6"/>
      <c r="J903" s="6"/>
      <c r="K903" s="2"/>
      <c r="L903" s="2"/>
    </row>
    <row r="904" ht="15.75" customHeight="1">
      <c r="B904" s="2"/>
      <c r="C904" s="3"/>
      <c r="D904" s="4"/>
      <c r="E904" s="5"/>
      <c r="F904" s="92"/>
      <c r="G904" s="2"/>
      <c r="H904" s="2"/>
      <c r="I904" s="6"/>
      <c r="J904" s="6"/>
      <c r="K904" s="2"/>
      <c r="L904" s="2"/>
    </row>
    <row r="905" ht="15.75" customHeight="1">
      <c r="B905" s="2"/>
      <c r="C905" s="3"/>
      <c r="D905" s="4"/>
      <c r="E905" s="5"/>
      <c r="F905" s="92"/>
      <c r="G905" s="2"/>
      <c r="H905" s="2"/>
      <c r="I905" s="6"/>
      <c r="J905" s="6"/>
      <c r="K905" s="2"/>
      <c r="L905" s="2"/>
    </row>
    <row r="906" ht="15.75" customHeight="1">
      <c r="B906" s="2"/>
      <c r="C906" s="3"/>
      <c r="D906" s="4"/>
      <c r="E906" s="5"/>
      <c r="F906" s="92"/>
      <c r="G906" s="2"/>
      <c r="H906" s="2"/>
      <c r="I906" s="6"/>
      <c r="J906" s="6"/>
      <c r="K906" s="2"/>
      <c r="L906" s="2"/>
    </row>
    <row r="907" ht="15.75" customHeight="1">
      <c r="B907" s="2"/>
      <c r="C907" s="3"/>
      <c r="D907" s="4"/>
      <c r="E907" s="5"/>
      <c r="F907" s="92"/>
      <c r="G907" s="2"/>
      <c r="H907" s="2"/>
      <c r="I907" s="6"/>
      <c r="J907" s="6"/>
      <c r="K907" s="2"/>
      <c r="L907" s="2"/>
    </row>
    <row r="908" ht="15.75" customHeight="1">
      <c r="B908" s="2"/>
      <c r="C908" s="3"/>
      <c r="D908" s="4"/>
      <c r="E908" s="5"/>
      <c r="F908" s="92"/>
      <c r="G908" s="2"/>
      <c r="H908" s="2"/>
      <c r="I908" s="6"/>
      <c r="J908" s="6"/>
      <c r="K908" s="2"/>
      <c r="L908" s="2"/>
    </row>
    <row r="909" ht="15.75" customHeight="1">
      <c r="B909" s="2"/>
      <c r="C909" s="3"/>
      <c r="D909" s="4"/>
      <c r="E909" s="5"/>
      <c r="F909" s="92"/>
      <c r="G909" s="2"/>
      <c r="H909" s="2"/>
      <c r="I909" s="6"/>
      <c r="J909" s="6"/>
      <c r="K909" s="2"/>
      <c r="L909" s="2"/>
    </row>
    <row r="910" ht="15.75" customHeight="1">
      <c r="B910" s="2"/>
      <c r="C910" s="3"/>
      <c r="D910" s="4"/>
      <c r="E910" s="5"/>
      <c r="F910" s="92"/>
      <c r="G910" s="2"/>
      <c r="H910" s="2"/>
      <c r="I910" s="6"/>
      <c r="J910" s="6"/>
      <c r="K910" s="2"/>
      <c r="L910" s="2"/>
    </row>
    <row r="911" ht="15.75" customHeight="1">
      <c r="B911" s="2"/>
      <c r="C911" s="3"/>
      <c r="D911" s="4"/>
      <c r="E911" s="5"/>
      <c r="F911" s="92"/>
      <c r="G911" s="2"/>
      <c r="H911" s="2"/>
      <c r="I911" s="6"/>
      <c r="J911" s="6"/>
      <c r="K911" s="2"/>
      <c r="L911" s="2"/>
    </row>
    <row r="912" ht="15.75" customHeight="1">
      <c r="B912" s="2"/>
      <c r="C912" s="3"/>
      <c r="D912" s="4"/>
      <c r="E912" s="5"/>
      <c r="F912" s="92"/>
      <c r="G912" s="2"/>
      <c r="H912" s="2"/>
      <c r="I912" s="6"/>
      <c r="J912" s="6"/>
      <c r="K912" s="2"/>
      <c r="L912" s="2"/>
    </row>
    <row r="913" ht="15.75" customHeight="1">
      <c r="B913" s="2"/>
      <c r="C913" s="3"/>
      <c r="D913" s="4"/>
      <c r="E913" s="5"/>
      <c r="F913" s="92"/>
      <c r="G913" s="2"/>
      <c r="H913" s="2"/>
      <c r="I913" s="6"/>
      <c r="J913" s="6"/>
      <c r="K913" s="2"/>
      <c r="L913" s="2"/>
    </row>
    <row r="914" ht="15.75" customHeight="1">
      <c r="B914" s="2"/>
      <c r="C914" s="3"/>
      <c r="D914" s="4"/>
      <c r="E914" s="5"/>
      <c r="F914" s="92"/>
      <c r="G914" s="2"/>
      <c r="H914" s="2"/>
      <c r="I914" s="6"/>
      <c r="J914" s="6"/>
      <c r="K914" s="2"/>
      <c r="L914" s="2"/>
    </row>
    <row r="915" ht="15.75" customHeight="1">
      <c r="B915" s="2"/>
      <c r="C915" s="3"/>
      <c r="D915" s="4"/>
      <c r="E915" s="5"/>
      <c r="F915" s="92"/>
      <c r="G915" s="2"/>
      <c r="H915" s="2"/>
      <c r="I915" s="6"/>
      <c r="J915" s="6"/>
      <c r="K915" s="2"/>
      <c r="L915" s="2"/>
    </row>
    <row r="916" ht="15.75" customHeight="1">
      <c r="B916" s="2"/>
      <c r="C916" s="3"/>
      <c r="D916" s="4"/>
      <c r="E916" s="5"/>
      <c r="F916" s="92"/>
      <c r="G916" s="2"/>
      <c r="H916" s="2"/>
      <c r="I916" s="6"/>
      <c r="J916" s="6"/>
      <c r="K916" s="2"/>
      <c r="L916" s="2"/>
    </row>
    <row r="917" ht="15.75" customHeight="1">
      <c r="B917" s="2"/>
      <c r="C917" s="3"/>
      <c r="D917" s="4"/>
      <c r="E917" s="5"/>
      <c r="F917" s="92"/>
      <c r="G917" s="2"/>
      <c r="H917" s="2"/>
      <c r="I917" s="6"/>
      <c r="J917" s="6"/>
      <c r="K917" s="2"/>
      <c r="L917" s="2"/>
    </row>
    <row r="918" ht="15.75" customHeight="1">
      <c r="B918" s="2"/>
      <c r="C918" s="3"/>
      <c r="D918" s="4"/>
      <c r="E918" s="5"/>
      <c r="F918" s="92"/>
      <c r="G918" s="2"/>
      <c r="H918" s="2"/>
      <c r="I918" s="6"/>
      <c r="J918" s="6"/>
      <c r="K918" s="2"/>
      <c r="L918" s="2"/>
    </row>
    <row r="919" ht="15.75" customHeight="1">
      <c r="B919" s="2"/>
      <c r="C919" s="3"/>
      <c r="D919" s="4"/>
      <c r="E919" s="5"/>
      <c r="F919" s="92"/>
      <c r="G919" s="2"/>
      <c r="H919" s="2"/>
      <c r="I919" s="6"/>
      <c r="J919" s="6"/>
      <c r="K919" s="2"/>
      <c r="L919" s="2"/>
    </row>
    <row r="920" ht="15.75" customHeight="1">
      <c r="B920" s="2"/>
      <c r="C920" s="3"/>
      <c r="D920" s="4"/>
      <c r="E920" s="5"/>
      <c r="F920" s="92"/>
      <c r="G920" s="2"/>
      <c r="H920" s="2"/>
      <c r="I920" s="6"/>
      <c r="J920" s="6"/>
      <c r="K920" s="2"/>
      <c r="L920" s="2"/>
    </row>
    <row r="921" ht="15.75" customHeight="1">
      <c r="B921" s="2"/>
      <c r="C921" s="3"/>
      <c r="D921" s="4"/>
      <c r="E921" s="5"/>
      <c r="F921" s="92"/>
      <c r="G921" s="2"/>
      <c r="H921" s="2"/>
      <c r="I921" s="6"/>
      <c r="J921" s="6"/>
      <c r="K921" s="2"/>
      <c r="L921" s="2"/>
    </row>
    <row r="922" ht="15.75" customHeight="1">
      <c r="B922" s="2"/>
      <c r="C922" s="3"/>
      <c r="D922" s="4"/>
      <c r="E922" s="5"/>
      <c r="F922" s="92"/>
      <c r="G922" s="2"/>
      <c r="H922" s="2"/>
      <c r="I922" s="6"/>
      <c r="J922" s="6"/>
      <c r="K922" s="2"/>
      <c r="L922" s="2"/>
    </row>
    <row r="923" ht="15.75" customHeight="1">
      <c r="B923" s="2"/>
      <c r="C923" s="3"/>
      <c r="D923" s="4"/>
      <c r="E923" s="5"/>
      <c r="F923" s="92"/>
      <c r="G923" s="2"/>
      <c r="H923" s="2"/>
      <c r="I923" s="6"/>
      <c r="J923" s="6"/>
      <c r="K923" s="2"/>
      <c r="L923" s="2"/>
    </row>
    <row r="924" ht="15.75" customHeight="1">
      <c r="B924" s="2"/>
      <c r="C924" s="3"/>
      <c r="D924" s="4"/>
      <c r="E924" s="5"/>
      <c r="F924" s="92"/>
      <c r="G924" s="2"/>
      <c r="H924" s="2"/>
      <c r="I924" s="6"/>
      <c r="J924" s="6"/>
      <c r="K924" s="2"/>
      <c r="L924" s="2"/>
    </row>
    <row r="925" ht="15.75" customHeight="1">
      <c r="B925" s="2"/>
      <c r="C925" s="3"/>
      <c r="D925" s="4"/>
      <c r="E925" s="5"/>
      <c r="F925" s="92"/>
      <c r="G925" s="2"/>
      <c r="H925" s="2"/>
      <c r="I925" s="6"/>
      <c r="J925" s="6"/>
      <c r="K925" s="2"/>
      <c r="L925" s="2"/>
    </row>
    <row r="926" ht="15.75" customHeight="1">
      <c r="B926" s="2"/>
      <c r="C926" s="3"/>
      <c r="D926" s="4"/>
      <c r="E926" s="5"/>
      <c r="F926" s="92"/>
      <c r="G926" s="2"/>
      <c r="H926" s="2"/>
      <c r="I926" s="6"/>
      <c r="J926" s="6"/>
      <c r="K926" s="2"/>
      <c r="L926" s="2"/>
    </row>
    <row r="927" ht="15.75" customHeight="1">
      <c r="B927" s="2"/>
      <c r="C927" s="3"/>
      <c r="D927" s="4"/>
      <c r="E927" s="5"/>
      <c r="F927" s="92"/>
      <c r="G927" s="2"/>
      <c r="H927" s="2"/>
      <c r="I927" s="6"/>
      <c r="J927" s="6"/>
      <c r="K927" s="2"/>
      <c r="L927" s="2"/>
    </row>
    <row r="928" ht="15.75" customHeight="1">
      <c r="B928" s="2"/>
      <c r="C928" s="3"/>
      <c r="D928" s="4"/>
      <c r="E928" s="5"/>
      <c r="F928" s="92"/>
      <c r="G928" s="2"/>
      <c r="H928" s="2"/>
      <c r="I928" s="6"/>
      <c r="J928" s="6"/>
      <c r="K928" s="2"/>
      <c r="L928" s="2"/>
    </row>
    <row r="929" ht="15.75" customHeight="1">
      <c r="B929" s="2"/>
      <c r="C929" s="3"/>
      <c r="D929" s="4"/>
      <c r="E929" s="5"/>
      <c r="F929" s="92"/>
      <c r="G929" s="2"/>
      <c r="H929" s="2"/>
      <c r="I929" s="6"/>
      <c r="J929" s="6"/>
      <c r="K929" s="2"/>
      <c r="L929" s="2"/>
    </row>
    <row r="930" ht="15.75" customHeight="1">
      <c r="B930" s="2"/>
      <c r="C930" s="3"/>
      <c r="D930" s="4"/>
      <c r="E930" s="5"/>
      <c r="F930" s="92"/>
      <c r="G930" s="2"/>
      <c r="H930" s="2"/>
      <c r="I930" s="6"/>
      <c r="J930" s="6"/>
      <c r="K930" s="2"/>
      <c r="L930" s="2"/>
    </row>
    <row r="931" ht="15.75" customHeight="1">
      <c r="B931" s="2"/>
      <c r="C931" s="3"/>
      <c r="D931" s="4"/>
      <c r="E931" s="5"/>
      <c r="F931" s="92"/>
      <c r="G931" s="2"/>
      <c r="H931" s="2"/>
      <c r="I931" s="6"/>
      <c r="J931" s="6"/>
      <c r="K931" s="2"/>
      <c r="L931" s="2"/>
    </row>
    <row r="932" ht="15.75" customHeight="1">
      <c r="B932" s="2"/>
      <c r="C932" s="3"/>
      <c r="D932" s="4"/>
      <c r="E932" s="5"/>
      <c r="F932" s="92"/>
      <c r="G932" s="2"/>
      <c r="H932" s="2"/>
      <c r="I932" s="6"/>
      <c r="J932" s="6"/>
      <c r="K932" s="2"/>
      <c r="L932" s="2"/>
    </row>
    <row r="933" ht="15.75" customHeight="1">
      <c r="B933" s="2"/>
      <c r="C933" s="3"/>
      <c r="D933" s="4"/>
      <c r="E933" s="5"/>
      <c r="F933" s="92"/>
      <c r="G933" s="2"/>
      <c r="H933" s="2"/>
      <c r="I933" s="6"/>
      <c r="J933" s="6"/>
      <c r="K933" s="2"/>
      <c r="L933" s="2"/>
    </row>
    <row r="934" ht="15.75" customHeight="1">
      <c r="B934" s="2"/>
      <c r="C934" s="3"/>
      <c r="D934" s="4"/>
      <c r="E934" s="5"/>
      <c r="F934" s="92"/>
      <c r="G934" s="2"/>
      <c r="H934" s="2"/>
      <c r="I934" s="6"/>
      <c r="J934" s="6"/>
      <c r="K934" s="2"/>
      <c r="L934" s="2"/>
    </row>
    <row r="935" ht="15.75" customHeight="1">
      <c r="B935" s="2"/>
      <c r="C935" s="3"/>
      <c r="D935" s="4"/>
      <c r="E935" s="5"/>
      <c r="F935" s="92"/>
      <c r="G935" s="2"/>
      <c r="H935" s="2"/>
      <c r="I935" s="6"/>
      <c r="J935" s="6"/>
      <c r="K935" s="2"/>
      <c r="L935" s="2"/>
    </row>
    <row r="936" ht="15.75" customHeight="1">
      <c r="B936" s="2"/>
      <c r="C936" s="3"/>
      <c r="D936" s="4"/>
      <c r="E936" s="5"/>
      <c r="F936" s="92"/>
      <c r="G936" s="2"/>
      <c r="H936" s="2"/>
      <c r="I936" s="6"/>
      <c r="J936" s="6"/>
      <c r="K936" s="2"/>
      <c r="L936" s="2"/>
    </row>
    <row r="937" ht="15.75" customHeight="1">
      <c r="B937" s="2"/>
      <c r="C937" s="3"/>
      <c r="D937" s="4"/>
      <c r="E937" s="5"/>
      <c r="F937" s="92"/>
      <c r="G937" s="2"/>
      <c r="H937" s="2"/>
      <c r="I937" s="6"/>
      <c r="J937" s="6"/>
      <c r="K937" s="2"/>
      <c r="L937" s="2"/>
    </row>
    <row r="938" ht="15.75" customHeight="1">
      <c r="B938" s="2"/>
      <c r="C938" s="3"/>
      <c r="D938" s="4"/>
      <c r="E938" s="5"/>
      <c r="F938" s="92"/>
      <c r="G938" s="2"/>
      <c r="H938" s="2"/>
      <c r="I938" s="6"/>
      <c r="J938" s="6"/>
      <c r="K938" s="2"/>
      <c r="L938" s="2"/>
    </row>
    <row r="939" ht="15.75" customHeight="1">
      <c r="B939" s="2"/>
      <c r="C939" s="3"/>
      <c r="D939" s="4"/>
      <c r="E939" s="5"/>
      <c r="F939" s="92"/>
      <c r="G939" s="2"/>
      <c r="H939" s="2"/>
      <c r="I939" s="6"/>
      <c r="J939" s="6"/>
      <c r="K939" s="2"/>
      <c r="L939" s="2"/>
    </row>
    <row r="940" ht="15.75" customHeight="1">
      <c r="B940" s="2"/>
      <c r="C940" s="3"/>
      <c r="D940" s="4"/>
      <c r="E940" s="5"/>
      <c r="F940" s="92"/>
      <c r="G940" s="2"/>
      <c r="H940" s="2"/>
      <c r="I940" s="6"/>
      <c r="J940" s="6"/>
      <c r="K940" s="2"/>
      <c r="L940" s="2"/>
    </row>
    <row r="941" ht="15.75" customHeight="1">
      <c r="B941" s="2"/>
      <c r="C941" s="3"/>
      <c r="D941" s="4"/>
      <c r="E941" s="5"/>
      <c r="F941" s="92"/>
      <c r="G941" s="2"/>
      <c r="H941" s="2"/>
      <c r="I941" s="6"/>
      <c r="J941" s="6"/>
      <c r="K941" s="2"/>
      <c r="L941" s="2"/>
    </row>
    <row r="942" ht="15.75" customHeight="1">
      <c r="B942" s="2"/>
      <c r="C942" s="3"/>
      <c r="D942" s="4"/>
      <c r="E942" s="5"/>
      <c r="F942" s="92"/>
      <c r="G942" s="2"/>
      <c r="H942" s="2"/>
      <c r="I942" s="6"/>
      <c r="J942" s="6"/>
      <c r="K942" s="2"/>
      <c r="L942" s="2"/>
    </row>
    <row r="943" ht="15.75" customHeight="1">
      <c r="B943" s="2"/>
      <c r="C943" s="3"/>
      <c r="D943" s="4"/>
      <c r="E943" s="5"/>
      <c r="F943" s="92"/>
      <c r="G943" s="2"/>
      <c r="H943" s="2"/>
      <c r="I943" s="6"/>
      <c r="J943" s="6"/>
      <c r="K943" s="2"/>
      <c r="L943" s="2"/>
    </row>
    <row r="944" ht="15.75" customHeight="1">
      <c r="B944" s="2"/>
      <c r="C944" s="3"/>
      <c r="D944" s="4"/>
      <c r="E944" s="5"/>
      <c r="F944" s="92"/>
      <c r="G944" s="2"/>
      <c r="H944" s="2"/>
      <c r="I944" s="6"/>
      <c r="J944" s="6"/>
      <c r="K944" s="2"/>
      <c r="L944" s="2"/>
    </row>
    <row r="945" ht="15.75" customHeight="1">
      <c r="B945" s="2"/>
      <c r="C945" s="3"/>
      <c r="D945" s="4"/>
      <c r="E945" s="5"/>
      <c r="F945" s="92"/>
      <c r="G945" s="2"/>
      <c r="H945" s="2"/>
      <c r="I945" s="6"/>
      <c r="J945" s="6"/>
      <c r="K945" s="2"/>
      <c r="L945" s="2"/>
    </row>
    <row r="946" ht="15.75" customHeight="1">
      <c r="B946" s="2"/>
      <c r="C946" s="3"/>
      <c r="D946" s="4"/>
      <c r="E946" s="5"/>
      <c r="F946" s="92"/>
      <c r="G946" s="2"/>
      <c r="H946" s="2"/>
      <c r="I946" s="6"/>
      <c r="J946" s="6"/>
      <c r="K946" s="2"/>
      <c r="L946" s="2"/>
    </row>
    <row r="947" ht="15.75" customHeight="1">
      <c r="B947" s="2"/>
      <c r="C947" s="3"/>
      <c r="D947" s="4"/>
      <c r="E947" s="5"/>
      <c r="F947" s="92"/>
      <c r="G947" s="2"/>
      <c r="H947" s="2"/>
      <c r="I947" s="6"/>
      <c r="J947" s="6"/>
      <c r="K947" s="2"/>
      <c r="L947" s="2"/>
    </row>
    <row r="948" ht="15.75" customHeight="1">
      <c r="B948" s="2"/>
      <c r="C948" s="3"/>
      <c r="D948" s="4"/>
      <c r="E948" s="5"/>
      <c r="F948" s="92"/>
      <c r="G948" s="2"/>
      <c r="H948" s="2"/>
      <c r="I948" s="6"/>
      <c r="J948" s="6"/>
      <c r="K948" s="2"/>
      <c r="L948" s="2"/>
    </row>
    <row r="949" ht="15.75" customHeight="1">
      <c r="B949" s="2"/>
      <c r="C949" s="3"/>
      <c r="D949" s="4"/>
      <c r="E949" s="5"/>
      <c r="F949" s="92"/>
      <c r="G949" s="2"/>
      <c r="H949" s="2"/>
      <c r="I949" s="6"/>
      <c r="J949" s="6"/>
      <c r="K949" s="2"/>
      <c r="L949" s="2"/>
    </row>
    <row r="950" ht="15.75" customHeight="1">
      <c r="B950" s="2"/>
      <c r="C950" s="3"/>
      <c r="D950" s="4"/>
      <c r="E950" s="5"/>
      <c r="F950" s="92"/>
      <c r="G950" s="2"/>
      <c r="H950" s="2"/>
      <c r="I950" s="6"/>
      <c r="J950" s="6"/>
      <c r="K950" s="2"/>
      <c r="L950" s="2"/>
    </row>
    <row r="951" ht="15.75" customHeight="1">
      <c r="B951" s="2"/>
      <c r="C951" s="3"/>
      <c r="D951" s="4"/>
      <c r="E951" s="5"/>
      <c r="F951" s="92"/>
      <c r="G951" s="2"/>
      <c r="H951" s="2"/>
      <c r="I951" s="6"/>
      <c r="J951" s="6"/>
      <c r="K951" s="2"/>
      <c r="L951" s="2"/>
    </row>
    <row r="952" ht="15.75" customHeight="1">
      <c r="B952" s="2"/>
      <c r="C952" s="3"/>
      <c r="D952" s="4"/>
      <c r="E952" s="5"/>
      <c r="F952" s="92"/>
      <c r="G952" s="2"/>
      <c r="H952" s="2"/>
      <c r="I952" s="6"/>
      <c r="J952" s="6"/>
      <c r="K952" s="2"/>
      <c r="L952" s="2"/>
    </row>
    <row r="953" ht="15.75" customHeight="1">
      <c r="B953" s="2"/>
      <c r="C953" s="3"/>
      <c r="D953" s="4"/>
      <c r="E953" s="5"/>
      <c r="F953" s="92"/>
      <c r="G953" s="2"/>
      <c r="H953" s="2"/>
      <c r="I953" s="6"/>
      <c r="J953" s="6"/>
      <c r="K953" s="2"/>
      <c r="L953" s="2"/>
    </row>
    <row r="954" ht="15.75" customHeight="1">
      <c r="B954" s="2"/>
      <c r="C954" s="3"/>
      <c r="D954" s="4"/>
      <c r="E954" s="5"/>
      <c r="F954" s="92"/>
      <c r="G954" s="2"/>
      <c r="H954" s="2"/>
      <c r="I954" s="6"/>
      <c r="J954" s="6"/>
      <c r="K954" s="2"/>
      <c r="L954" s="2"/>
    </row>
    <row r="955" ht="15.75" customHeight="1">
      <c r="B955" s="2"/>
      <c r="C955" s="3"/>
      <c r="D955" s="4"/>
      <c r="E955" s="5"/>
      <c r="F955" s="92"/>
      <c r="G955" s="2"/>
      <c r="H955" s="2"/>
      <c r="I955" s="6"/>
      <c r="J955" s="6"/>
      <c r="K955" s="2"/>
      <c r="L955" s="2"/>
    </row>
    <row r="956" ht="15.75" customHeight="1">
      <c r="B956" s="2"/>
      <c r="C956" s="3"/>
      <c r="D956" s="4"/>
      <c r="E956" s="5"/>
      <c r="F956" s="92"/>
      <c r="G956" s="2"/>
      <c r="H956" s="2"/>
      <c r="I956" s="6"/>
      <c r="J956" s="6"/>
      <c r="K956" s="2"/>
      <c r="L956" s="2"/>
    </row>
    <row r="957" ht="15.75" customHeight="1">
      <c r="B957" s="2"/>
      <c r="C957" s="3"/>
      <c r="D957" s="4"/>
      <c r="E957" s="5"/>
      <c r="F957" s="92"/>
      <c r="G957" s="2"/>
      <c r="H957" s="2"/>
      <c r="I957" s="6"/>
      <c r="J957" s="6"/>
      <c r="K957" s="2"/>
      <c r="L957" s="2"/>
    </row>
    <row r="958" ht="15.75" customHeight="1">
      <c r="B958" s="2"/>
      <c r="C958" s="3"/>
      <c r="D958" s="4"/>
      <c r="E958" s="5"/>
      <c r="F958" s="92"/>
      <c r="G958" s="2"/>
      <c r="H958" s="2"/>
      <c r="I958" s="6"/>
      <c r="J958" s="6"/>
      <c r="K958" s="2"/>
      <c r="L958" s="2"/>
    </row>
    <row r="959" ht="15.75" customHeight="1">
      <c r="B959" s="2"/>
      <c r="C959" s="3"/>
      <c r="D959" s="4"/>
      <c r="E959" s="5"/>
      <c r="F959" s="92"/>
      <c r="G959" s="2"/>
      <c r="H959" s="2"/>
      <c r="I959" s="6"/>
      <c r="J959" s="6"/>
      <c r="K959" s="2"/>
      <c r="L959" s="2"/>
    </row>
    <row r="960" ht="15.75" customHeight="1">
      <c r="B960" s="2"/>
      <c r="C960" s="3"/>
      <c r="D960" s="4"/>
      <c r="E960" s="5"/>
      <c r="F960" s="92"/>
      <c r="G960" s="2"/>
      <c r="H960" s="2"/>
      <c r="I960" s="6"/>
      <c r="J960" s="6"/>
      <c r="K960" s="2"/>
      <c r="L960" s="2"/>
    </row>
    <row r="961" ht="15.75" customHeight="1">
      <c r="B961" s="2"/>
      <c r="C961" s="3"/>
      <c r="D961" s="4"/>
      <c r="E961" s="5"/>
      <c r="F961" s="92"/>
      <c r="G961" s="2"/>
      <c r="H961" s="2"/>
      <c r="I961" s="6"/>
      <c r="J961" s="6"/>
      <c r="K961" s="2"/>
      <c r="L961" s="2"/>
    </row>
    <row r="962" ht="15.75" customHeight="1">
      <c r="B962" s="2"/>
      <c r="C962" s="3"/>
      <c r="D962" s="4"/>
      <c r="E962" s="5"/>
      <c r="F962" s="92"/>
      <c r="G962" s="2"/>
      <c r="H962" s="2"/>
      <c r="I962" s="6"/>
      <c r="J962" s="6"/>
      <c r="K962" s="2"/>
      <c r="L962" s="2"/>
    </row>
    <row r="963" ht="15.75" customHeight="1">
      <c r="B963" s="2"/>
      <c r="C963" s="3"/>
      <c r="D963" s="4"/>
      <c r="E963" s="5"/>
      <c r="F963" s="92"/>
      <c r="G963" s="2"/>
      <c r="H963" s="2"/>
      <c r="I963" s="6"/>
      <c r="J963" s="6"/>
      <c r="K963" s="2"/>
      <c r="L963" s="2"/>
    </row>
    <row r="964" ht="15.75" customHeight="1">
      <c r="B964" s="2"/>
      <c r="C964" s="3"/>
      <c r="D964" s="4"/>
      <c r="E964" s="5"/>
      <c r="F964" s="92"/>
      <c r="G964" s="2"/>
      <c r="H964" s="2"/>
      <c r="I964" s="6"/>
      <c r="J964" s="6"/>
      <c r="K964" s="2"/>
      <c r="L964" s="2"/>
    </row>
    <row r="965" ht="15.75" customHeight="1">
      <c r="B965" s="2"/>
      <c r="C965" s="3"/>
      <c r="D965" s="4"/>
      <c r="E965" s="5"/>
      <c r="F965" s="92"/>
      <c r="G965" s="2"/>
      <c r="H965" s="2"/>
      <c r="I965" s="6"/>
      <c r="J965" s="6"/>
      <c r="K965" s="2"/>
      <c r="L965" s="2"/>
    </row>
    <row r="966" ht="15.75" customHeight="1">
      <c r="B966" s="2"/>
      <c r="C966" s="3"/>
      <c r="D966" s="4"/>
      <c r="E966" s="5"/>
      <c r="F966" s="92"/>
      <c r="G966" s="2"/>
      <c r="H966" s="2"/>
      <c r="I966" s="6"/>
      <c r="J966" s="6"/>
      <c r="K966" s="2"/>
      <c r="L966" s="2"/>
    </row>
    <row r="967" ht="15.75" customHeight="1">
      <c r="B967" s="2"/>
      <c r="C967" s="3"/>
      <c r="D967" s="4"/>
      <c r="E967" s="5"/>
      <c r="F967" s="92"/>
      <c r="G967" s="2"/>
      <c r="H967" s="2"/>
      <c r="I967" s="6"/>
      <c r="J967" s="6"/>
      <c r="K967" s="2"/>
      <c r="L967" s="2"/>
    </row>
    <row r="968" ht="15.75" customHeight="1">
      <c r="B968" s="2"/>
      <c r="C968" s="3"/>
      <c r="D968" s="4"/>
      <c r="E968" s="5"/>
      <c r="F968" s="92"/>
      <c r="G968" s="2"/>
      <c r="H968" s="2"/>
      <c r="I968" s="6"/>
      <c r="J968" s="6"/>
      <c r="K968" s="2"/>
      <c r="L968" s="2"/>
    </row>
    <row r="969" ht="15.75" customHeight="1">
      <c r="B969" s="2"/>
      <c r="C969" s="3"/>
      <c r="D969" s="4"/>
      <c r="E969" s="5"/>
      <c r="F969" s="92"/>
      <c r="G969" s="2"/>
      <c r="H969" s="2"/>
      <c r="I969" s="6"/>
      <c r="J969" s="6"/>
      <c r="K969" s="2"/>
      <c r="L969" s="2"/>
    </row>
    <row r="970" ht="15.75" customHeight="1">
      <c r="B970" s="2"/>
      <c r="C970" s="3"/>
      <c r="D970" s="4"/>
      <c r="E970" s="5"/>
      <c r="F970" s="92"/>
      <c r="G970" s="2"/>
      <c r="H970" s="2"/>
      <c r="I970" s="6"/>
      <c r="J970" s="6"/>
      <c r="K970" s="2"/>
      <c r="L970" s="2"/>
    </row>
    <row r="971" ht="15.75" customHeight="1">
      <c r="B971" s="2"/>
      <c r="C971" s="3"/>
      <c r="D971" s="4"/>
      <c r="E971" s="5"/>
      <c r="F971" s="92"/>
      <c r="G971" s="2"/>
      <c r="H971" s="2"/>
      <c r="I971" s="6"/>
      <c r="J971" s="6"/>
      <c r="K971" s="2"/>
      <c r="L971" s="2"/>
    </row>
    <row r="972" ht="15.75" customHeight="1">
      <c r="B972" s="2"/>
      <c r="C972" s="3"/>
      <c r="D972" s="4"/>
      <c r="E972" s="5"/>
      <c r="F972" s="92"/>
      <c r="G972" s="2"/>
      <c r="H972" s="2"/>
      <c r="I972" s="6"/>
      <c r="J972" s="6"/>
      <c r="K972" s="2"/>
      <c r="L972" s="2"/>
    </row>
    <row r="973" ht="15.75" customHeight="1">
      <c r="B973" s="2"/>
      <c r="C973" s="3"/>
      <c r="D973" s="4"/>
      <c r="E973" s="5"/>
      <c r="F973" s="92"/>
      <c r="G973" s="2"/>
      <c r="H973" s="2"/>
      <c r="I973" s="6"/>
      <c r="J973" s="6"/>
      <c r="K973" s="2"/>
      <c r="L973" s="2"/>
    </row>
    <row r="974" ht="15.75" customHeight="1">
      <c r="B974" s="2"/>
      <c r="C974" s="3"/>
      <c r="D974" s="4"/>
      <c r="E974" s="5"/>
      <c r="F974" s="92"/>
      <c r="G974" s="2"/>
      <c r="H974" s="2"/>
      <c r="I974" s="6"/>
      <c r="J974" s="6"/>
      <c r="K974" s="2"/>
      <c r="L974" s="2"/>
    </row>
    <row r="975" ht="15.75" customHeight="1">
      <c r="B975" s="2"/>
      <c r="C975" s="3"/>
      <c r="D975" s="4"/>
      <c r="E975" s="5"/>
      <c r="F975" s="92"/>
      <c r="G975" s="2"/>
      <c r="H975" s="2"/>
      <c r="I975" s="6"/>
      <c r="J975" s="6"/>
      <c r="K975" s="2"/>
      <c r="L975" s="2"/>
    </row>
    <row r="976" ht="15.75" customHeight="1">
      <c r="B976" s="2"/>
      <c r="C976" s="3"/>
      <c r="D976" s="4"/>
      <c r="E976" s="5"/>
      <c r="F976" s="92"/>
      <c r="G976" s="2"/>
      <c r="H976" s="2"/>
      <c r="I976" s="6"/>
      <c r="J976" s="6"/>
      <c r="K976" s="2"/>
      <c r="L976" s="2"/>
    </row>
    <row r="977" ht="15.75" customHeight="1">
      <c r="B977" s="2"/>
      <c r="C977" s="3"/>
      <c r="D977" s="4"/>
      <c r="E977" s="5"/>
      <c r="F977" s="92"/>
      <c r="G977" s="2"/>
      <c r="H977" s="2"/>
      <c r="I977" s="6"/>
      <c r="J977" s="6"/>
      <c r="K977" s="2"/>
      <c r="L977" s="2"/>
    </row>
    <row r="978" ht="15.75" customHeight="1">
      <c r="B978" s="2"/>
      <c r="C978" s="3"/>
      <c r="D978" s="4"/>
      <c r="E978" s="5"/>
      <c r="F978" s="92"/>
      <c r="G978" s="2"/>
      <c r="H978" s="2"/>
      <c r="I978" s="6"/>
      <c r="J978" s="6"/>
      <c r="K978" s="2"/>
      <c r="L978" s="2"/>
    </row>
    <row r="979" ht="15.75" customHeight="1">
      <c r="B979" s="2"/>
      <c r="C979" s="3"/>
      <c r="D979" s="4"/>
      <c r="E979" s="5"/>
      <c r="F979" s="92"/>
      <c r="G979" s="2"/>
      <c r="H979" s="2"/>
      <c r="I979" s="6"/>
      <c r="J979" s="6"/>
      <c r="K979" s="2"/>
      <c r="L979" s="2"/>
    </row>
    <row r="980" ht="15.75" customHeight="1">
      <c r="B980" s="2"/>
      <c r="C980" s="3"/>
      <c r="D980" s="4"/>
      <c r="E980" s="5"/>
      <c r="F980" s="92"/>
      <c r="G980" s="2"/>
      <c r="H980" s="2"/>
      <c r="I980" s="6"/>
      <c r="J980" s="6"/>
      <c r="K980" s="2"/>
      <c r="L980" s="2"/>
    </row>
    <row r="981" ht="15.75" customHeight="1">
      <c r="B981" s="2"/>
      <c r="C981" s="3"/>
      <c r="D981" s="4"/>
      <c r="E981" s="5"/>
      <c r="F981" s="92"/>
      <c r="G981" s="2"/>
      <c r="H981" s="2"/>
      <c r="I981" s="6"/>
      <c r="J981" s="6"/>
      <c r="K981" s="2"/>
      <c r="L981" s="2"/>
    </row>
    <row r="982" ht="15.75" customHeight="1">
      <c r="B982" s="2"/>
      <c r="C982" s="3"/>
      <c r="D982" s="4"/>
      <c r="E982" s="5"/>
      <c r="F982" s="92"/>
      <c r="G982" s="2"/>
      <c r="H982" s="2"/>
      <c r="I982" s="6"/>
      <c r="J982" s="6"/>
      <c r="K982" s="2"/>
      <c r="L982" s="2"/>
    </row>
    <row r="983" ht="15.75" customHeight="1">
      <c r="B983" s="2"/>
      <c r="C983" s="3"/>
      <c r="D983" s="4"/>
      <c r="E983" s="5"/>
      <c r="F983" s="92"/>
      <c r="G983" s="2"/>
      <c r="H983" s="2"/>
      <c r="I983" s="6"/>
      <c r="J983" s="6"/>
      <c r="K983" s="2"/>
      <c r="L983" s="2"/>
    </row>
    <row r="984" ht="15.75" customHeight="1">
      <c r="B984" s="2"/>
      <c r="C984" s="3"/>
      <c r="D984" s="4"/>
      <c r="E984" s="5"/>
      <c r="F984" s="92"/>
      <c r="G984" s="2"/>
      <c r="H984" s="2"/>
      <c r="I984" s="6"/>
      <c r="J984" s="6"/>
      <c r="K984" s="2"/>
      <c r="L984" s="2"/>
    </row>
    <row r="985" ht="15.75" customHeight="1">
      <c r="B985" s="2"/>
      <c r="C985" s="3"/>
      <c r="D985" s="4"/>
      <c r="E985" s="5"/>
      <c r="F985" s="92"/>
      <c r="G985" s="2"/>
      <c r="H985" s="2"/>
      <c r="I985" s="6"/>
      <c r="J985" s="6"/>
      <c r="K985" s="2"/>
      <c r="L985" s="2"/>
    </row>
    <row r="986" ht="15.75" customHeight="1">
      <c r="B986" s="2"/>
      <c r="C986" s="3"/>
      <c r="D986" s="4"/>
      <c r="E986" s="5"/>
      <c r="F986" s="92"/>
      <c r="G986" s="2"/>
      <c r="H986" s="2"/>
      <c r="I986" s="6"/>
      <c r="J986" s="6"/>
      <c r="K986" s="2"/>
      <c r="L986" s="2"/>
    </row>
    <row r="987" ht="15.75" customHeight="1">
      <c r="B987" s="2"/>
      <c r="C987" s="3"/>
      <c r="D987" s="4"/>
      <c r="E987" s="5"/>
      <c r="F987" s="92"/>
      <c r="G987" s="2"/>
      <c r="H987" s="2"/>
      <c r="I987" s="6"/>
      <c r="J987" s="6"/>
      <c r="K987" s="2"/>
      <c r="L987" s="2"/>
    </row>
    <row r="988" ht="15.75" customHeight="1">
      <c r="B988" s="2"/>
      <c r="C988" s="3"/>
      <c r="D988" s="4"/>
      <c r="E988" s="5"/>
      <c r="F988" s="92"/>
      <c r="G988" s="2"/>
      <c r="H988" s="2"/>
      <c r="I988" s="6"/>
      <c r="J988" s="6"/>
      <c r="K988" s="2"/>
      <c r="L988" s="2"/>
    </row>
    <row r="989" ht="15.75" customHeight="1">
      <c r="B989" s="2"/>
      <c r="C989" s="3"/>
      <c r="D989" s="4"/>
      <c r="E989" s="5"/>
      <c r="F989" s="92"/>
      <c r="G989" s="2"/>
      <c r="H989" s="2"/>
      <c r="I989" s="6"/>
      <c r="J989" s="6"/>
      <c r="K989" s="2"/>
      <c r="L989" s="2"/>
    </row>
    <row r="990" ht="15.75" customHeight="1">
      <c r="B990" s="2"/>
      <c r="C990" s="3"/>
      <c r="D990" s="4"/>
      <c r="E990" s="5"/>
      <c r="F990" s="92"/>
      <c r="G990" s="2"/>
      <c r="H990" s="2"/>
      <c r="I990" s="6"/>
      <c r="J990" s="6"/>
      <c r="K990" s="2"/>
      <c r="L990" s="2"/>
    </row>
    <row r="991" ht="15.75" customHeight="1">
      <c r="B991" s="2"/>
      <c r="C991" s="3"/>
      <c r="D991" s="4"/>
      <c r="E991" s="5"/>
      <c r="F991" s="92"/>
      <c r="G991" s="2"/>
      <c r="H991" s="2"/>
      <c r="I991" s="6"/>
      <c r="J991" s="6"/>
      <c r="K991" s="2"/>
      <c r="L991" s="2"/>
    </row>
    <row r="992" ht="15.75" customHeight="1">
      <c r="B992" s="2"/>
      <c r="C992" s="3"/>
      <c r="D992" s="4"/>
      <c r="E992" s="5"/>
      <c r="F992" s="92"/>
      <c r="G992" s="2"/>
      <c r="H992" s="2"/>
      <c r="I992" s="6"/>
      <c r="J992" s="6"/>
      <c r="K992" s="2"/>
      <c r="L992" s="2"/>
    </row>
    <row r="993" ht="15.75" customHeight="1">
      <c r="B993" s="2"/>
      <c r="C993" s="3"/>
      <c r="D993" s="4"/>
      <c r="E993" s="5"/>
      <c r="F993" s="92"/>
      <c r="G993" s="2"/>
      <c r="H993" s="2"/>
      <c r="I993" s="6"/>
      <c r="J993" s="6"/>
      <c r="K993" s="2"/>
      <c r="L993" s="2"/>
    </row>
    <row r="994" ht="15.75" customHeight="1">
      <c r="B994" s="2"/>
      <c r="C994" s="3"/>
      <c r="D994" s="4"/>
      <c r="E994" s="5"/>
      <c r="F994" s="92"/>
      <c r="G994" s="2"/>
      <c r="H994" s="2"/>
      <c r="I994" s="6"/>
      <c r="J994" s="6"/>
      <c r="K994" s="2"/>
      <c r="L994" s="2"/>
    </row>
    <row r="995" ht="15.75" customHeight="1">
      <c r="B995" s="2"/>
      <c r="C995" s="3"/>
      <c r="D995" s="4"/>
      <c r="E995" s="5"/>
      <c r="F995" s="92"/>
      <c r="G995" s="2"/>
      <c r="H995" s="2"/>
      <c r="I995" s="6"/>
      <c r="J995" s="6"/>
      <c r="K995" s="2"/>
      <c r="L995" s="2"/>
    </row>
    <row r="996" ht="15.75" customHeight="1">
      <c r="B996" s="2"/>
      <c r="C996" s="3"/>
      <c r="D996" s="4"/>
      <c r="E996" s="5"/>
      <c r="F996" s="92"/>
      <c r="G996" s="2"/>
      <c r="H996" s="2"/>
      <c r="I996" s="6"/>
      <c r="J996" s="6"/>
      <c r="K996" s="2"/>
      <c r="L996" s="2"/>
    </row>
    <row r="997" ht="15.75" customHeight="1">
      <c r="B997" s="2"/>
      <c r="C997" s="3"/>
      <c r="D997" s="4"/>
      <c r="E997" s="5"/>
      <c r="F997" s="92"/>
      <c r="G997" s="2"/>
      <c r="H997" s="2"/>
      <c r="I997" s="6"/>
      <c r="J997" s="6"/>
      <c r="K997" s="2"/>
      <c r="L997" s="2"/>
    </row>
    <row r="998" ht="15.75" customHeight="1">
      <c r="B998" s="2"/>
      <c r="C998" s="3"/>
      <c r="D998" s="4"/>
      <c r="E998" s="5"/>
      <c r="F998" s="92"/>
      <c r="G998" s="2"/>
      <c r="H998" s="2"/>
      <c r="I998" s="6"/>
      <c r="J998" s="6"/>
      <c r="K998" s="2"/>
      <c r="L998" s="2"/>
    </row>
    <row r="999" ht="15.75" customHeight="1">
      <c r="B999" s="2"/>
      <c r="C999" s="3"/>
      <c r="D999" s="4"/>
      <c r="E999" s="5"/>
      <c r="F999" s="92"/>
      <c r="G999" s="2"/>
      <c r="H999" s="2"/>
      <c r="I999" s="6"/>
      <c r="J999" s="6"/>
      <c r="K999" s="2"/>
      <c r="L999" s="2"/>
    </row>
    <row r="1000" ht="15.75" customHeight="1">
      <c r="B1000" s="2"/>
      <c r="C1000" s="3"/>
      <c r="D1000" s="4"/>
      <c r="E1000" s="5"/>
      <c r="F1000" s="92"/>
      <c r="G1000" s="2"/>
      <c r="H1000" s="2"/>
      <c r="I1000" s="6"/>
      <c r="J1000" s="6"/>
      <c r="K1000" s="2"/>
      <c r="L1000" s="2"/>
    </row>
  </sheetData>
  <dataValidations>
    <dataValidation type="list" allowBlank="1" showErrorMessage="1" sqref="C20:C21 C23:C25 C27 C29:C31 C33 C36:C37 C39 C41:C48 C50:C55">
      <formula1>'Auto Responses'!$J$3:$J$4</formula1>
    </dataValidation>
    <dataValidation type="list" allowBlank="1" showErrorMessage="1" sqref="C32 C35">
      <formula1>'Auto Responses'!$J$3:$J$5</formula1>
    </dataValidation>
  </dataValidations>
  <printOptions/>
  <pageMargins bottom="1.0" footer="0.0" header="0.0" left="0.75" right="0.75" top="1.0"/>
  <pageSetup orientation="landscape"/>
  <headerFooter>
    <oddFooter>&amp;L000000	&amp;P</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6.64"/>
    <col customWidth="1" min="12" max="26" width="8.45"/>
  </cols>
  <sheetData>
    <row r="1" hidden="1" customHeight="1">
      <c r="A1" s="1" t="s">
        <v>0</v>
      </c>
      <c r="B1" s="2"/>
      <c r="C1" s="3"/>
      <c r="D1" s="4"/>
      <c r="E1" s="96"/>
      <c r="F1" s="97"/>
      <c r="G1" s="2"/>
      <c r="H1" s="6"/>
      <c r="I1" s="2"/>
      <c r="J1" s="2"/>
      <c r="K1" s="2"/>
    </row>
    <row r="2" ht="36.0" customHeight="1">
      <c r="A2" s="7" t="s">
        <v>470</v>
      </c>
      <c r="B2" s="7"/>
      <c r="C2" s="8"/>
      <c r="D2" s="9"/>
      <c r="E2" s="10"/>
      <c r="F2" s="93" t="str">
        <f>'Auto Responses'!$A$36</f>
        <v>Version 4.1.2</v>
      </c>
      <c r="G2" s="2"/>
      <c r="H2" s="6"/>
      <c r="I2" s="2"/>
      <c r="J2" s="2"/>
      <c r="K2" s="2"/>
    </row>
    <row r="3" ht="28.5" customHeight="1">
      <c r="A3" s="11" t="s">
        <v>2</v>
      </c>
      <c r="B3" s="98"/>
      <c r="C3" s="63" t="str">
        <f>'START HERE'!$C$3</f>
        <v/>
      </c>
      <c r="D3" s="14"/>
      <c r="E3" s="15"/>
      <c r="F3" s="16"/>
      <c r="G3" s="2"/>
      <c r="H3" s="6"/>
      <c r="I3" s="2"/>
      <c r="J3" s="2"/>
      <c r="K3" s="2"/>
      <c r="L3" s="2"/>
      <c r="M3" s="2"/>
      <c r="N3" s="2"/>
      <c r="O3" s="2"/>
      <c r="P3" s="2"/>
      <c r="Q3" s="2"/>
      <c r="R3" s="2"/>
      <c r="S3" s="2"/>
      <c r="T3" s="2"/>
      <c r="U3" s="2"/>
      <c r="V3" s="2"/>
      <c r="W3" s="2"/>
      <c r="X3" s="2"/>
      <c r="Y3" s="2"/>
      <c r="Z3" s="2"/>
    </row>
    <row r="4" ht="36.0" customHeight="1">
      <c r="A4" s="17" t="s">
        <v>3</v>
      </c>
      <c r="B4" s="18"/>
      <c r="C4" s="19"/>
      <c r="D4" s="20"/>
      <c r="E4" s="21"/>
      <c r="F4" s="21"/>
      <c r="G4" s="2"/>
      <c r="H4" s="6"/>
      <c r="I4" s="2"/>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99"/>
      <c r="E12" s="100"/>
      <c r="F12" s="100"/>
      <c r="G12" s="2"/>
      <c r="H12" s="6"/>
      <c r="I12" s="2"/>
      <c r="J12" s="2"/>
      <c r="K12" s="2"/>
      <c r="L12" s="2"/>
      <c r="M12" s="2"/>
      <c r="N12" s="2"/>
      <c r="O12" s="2"/>
      <c r="P12" s="2"/>
      <c r="Q12" s="2"/>
      <c r="R12" s="2"/>
      <c r="S12" s="2"/>
      <c r="T12" s="2"/>
      <c r="U12" s="2"/>
      <c r="V12" s="2"/>
      <c r="W12" s="2"/>
      <c r="X12" s="2"/>
      <c r="Y12" s="2"/>
      <c r="Z12" s="2"/>
    </row>
    <row r="13" ht="21.75" customHeight="1">
      <c r="A13" s="34" t="s">
        <v>4</v>
      </c>
      <c r="B13" s="101" t="str">
        <f>VLOOKUP($A13,Questions!$A$2:$X$333,2,0)&amp;""</f>
        <v>Solution Provider Name</v>
      </c>
      <c r="C13" s="69" t="str">
        <f>VLOOKUP($A13,'START HERE'!$A$13:$C$21,3,0)&amp;""</f>
        <v>CoGrader</v>
      </c>
      <c r="D13" s="14"/>
      <c r="E13" s="15"/>
      <c r="F13" s="16"/>
      <c r="G13" s="2"/>
      <c r="H13" s="6"/>
      <c r="I13" s="2"/>
      <c r="J13" s="2"/>
      <c r="K13" s="2"/>
      <c r="L13" s="2"/>
      <c r="M13" s="2"/>
      <c r="N13" s="2"/>
      <c r="O13" s="2"/>
      <c r="P13" s="2"/>
      <c r="Q13" s="2"/>
      <c r="R13" s="2"/>
      <c r="S13" s="2"/>
      <c r="T13" s="2"/>
      <c r="U13" s="2"/>
      <c r="V13" s="2"/>
      <c r="W13" s="2"/>
      <c r="X13" s="2"/>
      <c r="Y13" s="2"/>
      <c r="Z13" s="2"/>
    </row>
    <row r="14" ht="21.75" customHeight="1">
      <c r="A14" s="34" t="s">
        <v>6</v>
      </c>
      <c r="B14" s="101" t="str">
        <f>VLOOKUP($A14,Questions!$A$2:$X$333,2,0)&amp;""</f>
        <v>Solution Name</v>
      </c>
      <c r="C14" s="69" t="str">
        <f>VLOOKUP($A14,'START HERE'!$A$13:$C$21,3,0)&amp;""</f>
        <v>CoGrader</v>
      </c>
      <c r="D14" s="14"/>
      <c r="E14" s="15"/>
      <c r="F14" s="16"/>
      <c r="G14" s="2"/>
      <c r="H14" s="6"/>
      <c r="I14" s="2"/>
      <c r="J14" s="2"/>
      <c r="K14" s="2"/>
      <c r="L14" s="2"/>
      <c r="M14" s="2"/>
      <c r="N14" s="2"/>
      <c r="O14" s="2"/>
      <c r="P14" s="2"/>
      <c r="Q14" s="2"/>
      <c r="R14" s="2"/>
      <c r="S14" s="2"/>
      <c r="T14" s="2"/>
      <c r="U14" s="2"/>
      <c r="V14" s="2"/>
      <c r="W14" s="2"/>
      <c r="X14" s="2"/>
      <c r="Y14" s="2"/>
      <c r="Z14" s="2"/>
    </row>
    <row r="15" ht="21.75" customHeight="1">
      <c r="A15" s="34" t="s">
        <v>7</v>
      </c>
      <c r="B15" s="101" t="str">
        <f>VLOOKUP($A15,Questions!$A$2:$X$333,2,0)&amp;""</f>
        <v>Solution Description</v>
      </c>
      <c r="C15" s="69" t="str">
        <f>VLOOKUP($A15,'START HERE'!$A$13:$C$21,3,0)&amp;""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5" s="14"/>
      <c r="E15" s="15"/>
      <c r="F15" s="16"/>
      <c r="G15" s="2"/>
      <c r="H15" s="6"/>
      <c r="I15" s="2"/>
      <c r="J15" s="2"/>
      <c r="K15" s="2"/>
      <c r="L15" s="2"/>
      <c r="M15" s="2"/>
      <c r="N15" s="2"/>
      <c r="O15" s="2"/>
      <c r="P15" s="2"/>
      <c r="Q15" s="2"/>
      <c r="R15" s="2"/>
      <c r="S15" s="2"/>
      <c r="T15" s="2"/>
      <c r="U15" s="2"/>
      <c r="V15" s="2"/>
      <c r="W15" s="2"/>
      <c r="X15" s="2"/>
      <c r="Y15" s="2"/>
      <c r="Z15" s="2"/>
    </row>
    <row r="16" ht="21.75" customHeight="1">
      <c r="A16" s="34" t="s">
        <v>17</v>
      </c>
      <c r="B16" s="101" t="str">
        <f>VLOOKUP($A16,Questions!$A$2:$X$333,2,0)&amp;""</f>
        <v>Country of Company Headquarters</v>
      </c>
      <c r="C16" s="69" t="str">
        <f>VLOOKUP($A16,'START HERE'!$A$13:$C$21,3,0)&amp;""</f>
        <v>USA</v>
      </c>
      <c r="D16" s="14"/>
      <c r="E16" s="15"/>
      <c r="F16" s="16"/>
      <c r="G16" s="2"/>
      <c r="H16" s="6"/>
      <c r="I16" s="2"/>
      <c r="J16" s="2"/>
      <c r="K16" s="2"/>
      <c r="L16" s="2"/>
      <c r="M16" s="2"/>
      <c r="N16" s="2"/>
      <c r="O16" s="2"/>
      <c r="P16" s="2"/>
      <c r="Q16" s="2"/>
      <c r="R16" s="2"/>
      <c r="S16" s="2"/>
      <c r="T16" s="2"/>
      <c r="U16" s="2"/>
      <c r="V16" s="2"/>
      <c r="W16" s="2"/>
      <c r="X16" s="2"/>
      <c r="Y16" s="2"/>
      <c r="Z16" s="2"/>
    </row>
    <row r="17" ht="21.75" customHeight="1">
      <c r="A17" s="34" t="s">
        <v>19</v>
      </c>
      <c r="B17" s="101" t="str">
        <f>VLOOKUP($A17,Questions!$A$2:$X$333,2,0)&amp;""</f>
        <v>Employee Work Locations (all)</v>
      </c>
      <c r="C17" s="69" t="str">
        <f>VLOOKUP($A17,'START HERE'!$A$13:$C$21,3,0)&amp;""</f>
        <v>USA and remotely from other regions</v>
      </c>
      <c r="D17" s="14"/>
      <c r="E17" s="15"/>
      <c r="F17" s="16"/>
      <c r="G17" s="2"/>
      <c r="H17" s="6"/>
      <c r="I17" s="2"/>
      <c r="J17" s="2"/>
      <c r="K17" s="2"/>
      <c r="L17" s="2"/>
      <c r="M17" s="2"/>
      <c r="N17" s="2"/>
      <c r="O17" s="2"/>
      <c r="P17" s="2"/>
      <c r="Q17" s="2"/>
      <c r="R17" s="2"/>
      <c r="S17" s="2"/>
      <c r="T17" s="2"/>
      <c r="U17" s="2"/>
      <c r="V17" s="2"/>
      <c r="W17" s="2"/>
      <c r="X17" s="2"/>
      <c r="Y17" s="2"/>
      <c r="Z17" s="2"/>
    </row>
    <row r="18" ht="36.75" customHeight="1">
      <c r="A18" s="18" t="str">
        <f>VLOOKUP(LEFT($A19,4),'Auto Responses'!$N$4:$O$38,2,0)&amp;""</f>
        <v> Required Questions</v>
      </c>
      <c r="B18" s="40"/>
      <c r="C18" s="19" t="s">
        <v>21</v>
      </c>
      <c r="D18" s="19" t="s">
        <v>22</v>
      </c>
      <c r="E18" s="41" t="s">
        <v>23</v>
      </c>
      <c r="F18" s="102" t="s">
        <v>24</v>
      </c>
      <c r="G18" s="2"/>
      <c r="H18" s="6"/>
      <c r="I18" s="2"/>
      <c r="J18" s="2"/>
      <c r="K18" s="2"/>
      <c r="L18" s="2"/>
      <c r="M18" s="2"/>
      <c r="N18" s="2"/>
      <c r="O18" s="2"/>
      <c r="P18" s="2"/>
      <c r="Q18" s="2"/>
      <c r="R18" s="2"/>
      <c r="S18" s="2"/>
      <c r="T18" s="2"/>
      <c r="U18" s="2"/>
      <c r="V18" s="2"/>
      <c r="W18" s="2"/>
      <c r="X18" s="2"/>
      <c r="Y18" s="2"/>
      <c r="Z18" s="2"/>
    </row>
    <row r="19" ht="38.25" customHeight="1">
      <c r="A19" s="34" t="s">
        <v>40</v>
      </c>
      <c r="B19" s="43" t="str">
        <f>VLOOKUP($A19,Questions!$A$2:$X$333,2,0)</f>
        <v>Does your solution have AI features, or are there plans to implement AI features in the next 12 months?</v>
      </c>
      <c r="C19" s="80" t="str">
        <f>VLOOKUP($A19,'START HERE'!$A$23:$F$36,3,0)&amp;""</f>
        <v>Yes</v>
      </c>
      <c r="D19" s="81" t="str">
        <f>VLOOKUP($A19,'START HERE'!$A$23:$F$36,4,0)&amp;""</f>
        <v/>
      </c>
      <c r="E19" s="103" t="str">
        <f>IF($C19="Yes",VLOOKUP($A19,Questions!$A$2:$X$333,17,0)&amp;"",IF($C19="No",VLOOKUP($A19,Questions!$A$2:$X$333,16,0)&amp;"",VLOOKUP($A19,Questions!$A$2:$X$333,15,0)&amp;""))</f>
        <v>DO complete the Artificial Intelligence (AI) worksheet</v>
      </c>
      <c r="F19" s="104" t="str">
        <f>VLOOKUP($A19,'START HERE'!$A$23:$F$36,6,0)&amp;""</f>
        <v/>
      </c>
      <c r="G19" s="2"/>
      <c r="H19" s="6"/>
      <c r="I19" s="2"/>
      <c r="J19" s="2"/>
      <c r="K19" s="2"/>
      <c r="L19" s="2"/>
      <c r="M19" s="2"/>
      <c r="N19" s="2"/>
      <c r="O19" s="2"/>
      <c r="P19" s="2"/>
      <c r="Q19" s="2"/>
      <c r="R19" s="2"/>
      <c r="S19" s="2"/>
      <c r="T19" s="2"/>
      <c r="U19" s="2"/>
      <c r="V19" s="2"/>
      <c r="W19" s="2"/>
      <c r="X19" s="2"/>
      <c r="Y19" s="2"/>
      <c r="Z19" s="2"/>
    </row>
    <row r="20" ht="50.25" customHeight="1">
      <c r="A20" s="34" t="s">
        <v>41</v>
      </c>
      <c r="B20" s="43" t="str">
        <f>VLOOKUP($A20,Questions!$A$2:$X$333,2,0)</f>
        <v>Does your solution process protected health information (PHI) or any data covered by the Health Insurance Portability and Accountability Act (HIPAA)?</v>
      </c>
      <c r="C20" s="80" t="str">
        <f>VLOOKUP($A20,'START HERE'!$A$23:$F$36,3,0)&amp;""</f>
        <v>No</v>
      </c>
      <c r="D20" s="81" t="str">
        <f>VLOOKUP($A20,'START HERE'!$A$23:$F$36,4,0)&amp;""</f>
        <v/>
      </c>
      <c r="E20" s="103" t="str">
        <f>IF($C20="Yes",VLOOKUP($A20,Questions!$A$2:$X$333,17,0)&amp;"",IF($C20="No",VLOOKUP($A20,Questions!$A$2:$X$333,16,0)&amp;"",VLOOKUP($A20,Questions!$A$2:$X$333,15,0)&amp;""))</f>
        <v>DO NOT complete the HIPAA section in the Case-Specific worksheet</v>
      </c>
      <c r="F20" s="104" t="str">
        <f>VLOOKUP($A20,'START HERE'!$A$23:$F$36,6,0)&amp;""</f>
        <v/>
      </c>
      <c r="G20" s="2"/>
      <c r="H20" s="6"/>
      <c r="I20" s="2"/>
      <c r="J20" s="2"/>
      <c r="K20" s="2"/>
      <c r="L20" s="2"/>
      <c r="M20" s="2"/>
      <c r="N20" s="2"/>
      <c r="O20" s="2"/>
      <c r="P20" s="2"/>
      <c r="Q20" s="2"/>
      <c r="R20" s="2"/>
      <c r="S20" s="2"/>
      <c r="T20" s="2"/>
      <c r="U20" s="2"/>
      <c r="V20" s="2"/>
      <c r="W20" s="2"/>
      <c r="X20" s="2"/>
      <c r="Y20" s="2"/>
      <c r="Z20" s="2"/>
    </row>
    <row r="21" ht="56.25" customHeight="1">
      <c r="A21" s="34" t="s">
        <v>42</v>
      </c>
      <c r="B21" s="43" t="str">
        <f>VLOOKUP($A21,Questions!$A$2:$X$333,2,0)</f>
        <v>Is the solution designed to process, store, or transmit credit card information?</v>
      </c>
      <c r="C21" s="80" t="str">
        <f>VLOOKUP($A21,'START HERE'!$A$23:$F$36,3,0)&amp;""</f>
        <v>No</v>
      </c>
      <c r="D21" s="81" t="str">
        <f>VLOOKUP($A21,'START HERE'!$A$23:$F$36,4,0)&amp;""</f>
        <v/>
      </c>
      <c r="E21" s="103" t="str">
        <f>IF($C21="Yes",VLOOKUP($A21,Questions!$A$2:$X$333,17,0)&amp;"",IF($C21="No",VLOOKUP($A21,Questions!$A$2:$X$333,16,0)&amp;"",VLOOKUP($A21,Questions!$A$2:$X$333,15,0)&amp;""))</f>
        <v>DO NOT complete the PCI-DSS section in the Case-Specific worksheet</v>
      </c>
      <c r="F21" s="104" t="str">
        <f>VLOOKUP($A21,'START HERE'!$A$23:$F$36,6,0)&amp;""</f>
        <v/>
      </c>
      <c r="G21" s="2"/>
      <c r="H21" s="6"/>
      <c r="I21" s="2"/>
      <c r="J21" s="2"/>
      <c r="K21" s="2"/>
      <c r="L21" s="2"/>
      <c r="M21" s="2"/>
      <c r="N21" s="2"/>
      <c r="O21" s="2"/>
      <c r="P21" s="2"/>
      <c r="Q21" s="2"/>
      <c r="R21" s="2"/>
      <c r="S21" s="2"/>
      <c r="T21" s="2"/>
      <c r="U21" s="2"/>
      <c r="V21" s="2"/>
      <c r="W21" s="2"/>
      <c r="X21" s="2"/>
      <c r="Y21" s="2"/>
      <c r="Z21" s="2"/>
    </row>
    <row r="22" ht="56.25" customHeight="1">
      <c r="A22" s="34" t="s">
        <v>44</v>
      </c>
      <c r="B22" s="43" t="str">
        <f>VLOOKUP($A22,Questions!$A$2:$X$333,2,0)</f>
        <v>Does your solution have access to personal or institutional data?</v>
      </c>
      <c r="C22" s="80" t="str">
        <f>VLOOKUP($A22,'START HERE'!$A$23:$F$36,3,0)&amp;""</f>
        <v>Yes</v>
      </c>
      <c r="D22" s="81" t="str">
        <f>VLOOKUP($A22,'START HERE'!$A$23:$F$36,4,0)&amp;""</f>
        <v>Student first name, last initial
● Student-generated written content (essays)
● Teacher email and name
● Assignment metadata</v>
      </c>
      <c r="E22" s="103" t="str">
        <f>IF($C22="Yes",VLOOKUP($A22,Questions!$A$2:$X$333,17,0)&amp;"",IF($C22="No",VLOOKUP($A22,Questions!$A$2:$X$333,16,0)&amp;"",VLOOKUP($A22,Questions!$A$2:$X$333,15,0)&amp;""))</f>
        <v>DO complete the Privacy tab</v>
      </c>
      <c r="F22" s="104" t="str">
        <f>VLOOKUP($A22,'START HERE'!$A$23:$F$36,6,0)&amp;""</f>
        <v/>
      </c>
      <c r="G22" s="51" t="s">
        <v>35</v>
      </c>
      <c r="H22" s="6"/>
      <c r="I22" s="2"/>
      <c r="J22" s="2"/>
      <c r="K22" s="2"/>
      <c r="L22" s="2"/>
      <c r="M22" s="2"/>
      <c r="N22" s="2"/>
      <c r="O22" s="2"/>
      <c r="P22" s="2"/>
      <c r="Q22" s="2"/>
      <c r="R22" s="2"/>
      <c r="S22" s="2"/>
      <c r="T22" s="2"/>
      <c r="U22" s="2"/>
      <c r="V22" s="2"/>
      <c r="W22" s="2"/>
      <c r="X22" s="2"/>
      <c r="Y22" s="2"/>
      <c r="Z22" s="2"/>
    </row>
    <row r="23" ht="36.75" customHeight="1">
      <c r="A23" s="18" t="str">
        <f>VLOOKUP(LEFT($A24,4),'Auto Responses'!$N$4:$O$38,2,0)&amp;""</f>
        <v> General Privacy</v>
      </c>
      <c r="B23" s="40"/>
      <c r="C23" s="19" t="s">
        <v>21</v>
      </c>
      <c r="D23" s="19" t="s">
        <v>22</v>
      </c>
      <c r="E23" s="41" t="s">
        <v>23</v>
      </c>
      <c r="F23" s="94" t="s">
        <v>24</v>
      </c>
      <c r="G23" s="2"/>
      <c r="H23" s="6"/>
      <c r="I23" s="2"/>
      <c r="J23" s="2"/>
      <c r="K23" s="2"/>
      <c r="L23" s="2"/>
      <c r="M23" s="2"/>
      <c r="N23" s="2"/>
      <c r="O23" s="2"/>
      <c r="P23" s="2"/>
      <c r="Q23" s="2"/>
      <c r="R23" s="2"/>
      <c r="S23" s="2"/>
      <c r="T23" s="2"/>
      <c r="U23" s="2"/>
      <c r="V23" s="2"/>
      <c r="W23" s="2"/>
      <c r="X23" s="2"/>
      <c r="Y23" s="2"/>
      <c r="Z23" s="2"/>
    </row>
    <row r="24" ht="29.25" customHeight="1">
      <c r="A24" s="34" t="s">
        <v>471</v>
      </c>
      <c r="B24" s="43" t="str">
        <f>VLOOKUP($A24,Questions!$A$2:$X$333,2,0)</f>
        <v>Does your solution process FERPA-related data?</v>
      </c>
      <c r="C24" s="44" t="s">
        <v>26</v>
      </c>
      <c r="D24" s="105" t="s">
        <v>472</v>
      </c>
      <c r="E24" s="103" t="str">
        <f>IF($C24="Yes",VLOOKUP($A24,Questions!$A$2:$X$333,17,0)&amp;"",IF($C24="No",VLOOKUP($A24,Questions!$A$2:$X$333,16,0)&amp;"",VLOOKUP($A24,Questions!$A$2:$X$333,15,0)&amp;""))</f>
        <v>Provide documentation on the types of FERPA data you process and for what purpose, including data unrelated to service delivery such as marketing.</v>
      </c>
      <c r="F24" s="104" t="str">
        <f>VLOOKUP($A24,'Privacy Analyst Evaluation'!$A$46:$F$120,6,0)&amp;""</f>
        <v/>
      </c>
      <c r="G24" s="2"/>
      <c r="H24" s="6"/>
      <c r="I24" s="2"/>
      <c r="J24" s="2"/>
      <c r="K24" s="2"/>
      <c r="L24" s="2"/>
      <c r="M24" s="2"/>
      <c r="N24" s="2"/>
      <c r="O24" s="2"/>
      <c r="P24" s="2"/>
      <c r="Q24" s="2"/>
      <c r="R24" s="2"/>
      <c r="S24" s="2"/>
      <c r="T24" s="2"/>
      <c r="U24" s="2"/>
      <c r="V24" s="2"/>
      <c r="W24" s="2"/>
      <c r="X24" s="2"/>
      <c r="Y24" s="2"/>
      <c r="Z24" s="2"/>
    </row>
    <row r="25" ht="27.0" customHeight="1">
      <c r="A25" s="34" t="s">
        <v>473</v>
      </c>
      <c r="B25" s="43" t="str">
        <f>VLOOKUP($A25,Questions!$A$2:$X$333,2,0)</f>
        <v>Does your solution process GDPR-related or PIPL-related data?</v>
      </c>
      <c r="C25" s="44" t="s">
        <v>39</v>
      </c>
      <c r="D25" s="106" t="s">
        <v>474</v>
      </c>
      <c r="E25" s="103" t="str">
        <f>IF($C25="Yes",VLOOKUP($A25,Questions!$A$2:$X$333,17,0)&amp;"",IF($C25="No",VLOOKUP($A25,Questions!$A$2:$X$333,16,0)&amp;"",VLOOKUP($A25,Questions!$A$2:$X$333,15,0)&amp;""))</f>
        <v>GDPR data includes any data related to an identified or identifiable natural person physically located in the European Economic Area (EEA).
PIPL-related data includes any personal data related to an identified or identifiable person located in the People's Republic of China (PRC)</v>
      </c>
      <c r="F25" s="104" t="str">
        <f>VLOOKUP($A25,'Privacy Analyst Evaluation'!$A$46:$F$120,6,0)&amp;""</f>
        <v/>
      </c>
      <c r="G25" s="2"/>
      <c r="H25" s="6"/>
      <c r="I25" s="2"/>
      <c r="J25" s="2"/>
      <c r="K25" s="2"/>
      <c r="L25" s="2"/>
      <c r="M25" s="2"/>
      <c r="N25" s="2"/>
      <c r="O25" s="2"/>
      <c r="P25" s="2"/>
      <c r="Q25" s="2"/>
      <c r="R25" s="2"/>
      <c r="S25" s="2"/>
      <c r="T25" s="2"/>
      <c r="U25" s="2"/>
      <c r="V25" s="2"/>
      <c r="W25" s="2"/>
      <c r="X25" s="2"/>
      <c r="Y25" s="2"/>
      <c r="Z25" s="2"/>
    </row>
    <row r="26" ht="35.25" customHeight="1">
      <c r="A26" s="34" t="s">
        <v>475</v>
      </c>
      <c r="B26" s="43" t="str">
        <f>VLOOKUP($A26,Questions!$A$2:$X$333,2,0)</f>
        <v>Does your solution process personal data regulated by state law(s) (e.g., CCPA)?</v>
      </c>
      <c r="C26" s="44" t="s">
        <v>26</v>
      </c>
      <c r="D26" s="106" t="s">
        <v>476</v>
      </c>
      <c r="E26" s="103" t="str">
        <f>IF($C26="Yes",VLOOKUP($A26,Questions!$A$2:$X$333,17,0)&amp;"",IF($C26="No",VLOOKUP($A26,Questions!$A$2:$X$333,16,0)&amp;"",VLOOKUP($A26,Questions!$A$2:$X$333,15,0)&amp;""))</f>
        <v>Provide documentation of any processes or policies that address compliance with applicable state laws.</v>
      </c>
      <c r="F26" s="104" t="str">
        <f>VLOOKUP($A26,'Privacy Analyst Evaluation'!$A$46:$F$120,6,0)&amp;""</f>
        <v/>
      </c>
      <c r="G26" s="2"/>
      <c r="H26" s="6"/>
      <c r="I26" s="2"/>
      <c r="J26" s="2"/>
      <c r="K26" s="2"/>
      <c r="L26" s="2"/>
      <c r="M26" s="2"/>
      <c r="N26" s="2"/>
      <c r="O26" s="2"/>
      <c r="P26" s="2"/>
      <c r="Q26" s="2"/>
      <c r="R26" s="2"/>
      <c r="S26" s="2"/>
      <c r="T26" s="2"/>
      <c r="U26" s="2"/>
      <c r="V26" s="2"/>
      <c r="W26" s="2"/>
      <c r="X26" s="2"/>
      <c r="Y26" s="2"/>
      <c r="Z26" s="2"/>
    </row>
    <row r="27" ht="39.0" customHeight="1">
      <c r="A27" s="34" t="s">
        <v>477</v>
      </c>
      <c r="B27" s="43" t="str">
        <f>VLOOKUP($A27,Questions!$A$2:$X$333,2,0)</f>
        <v>Does your solution process user-provided data that may contain regulated information?</v>
      </c>
      <c r="C27" s="44" t="s">
        <v>26</v>
      </c>
      <c r="D27" s="106" t="s">
        <v>478</v>
      </c>
      <c r="E27" s="103" t="str">
        <f>IF($C27="Yes",VLOOKUP($A27,Questions!$A$2:$X$333,17,0)&amp;"",IF($C27="No",VLOOKUP($A27,Questions!$A$2:$X$333,16,0)&amp;"",VLOOKUP($A27,Questions!$A$2:$X$333,15,0)&amp;""))</f>
        <v>Identify any applicable regulations and provide documentation of any processes or policies that address compliance with each.</v>
      </c>
      <c r="F27" s="104" t="str">
        <f>VLOOKUP($A27,'Privacy Analyst Evaluation'!$A$46:$F$120,6,0)&amp;""</f>
        <v/>
      </c>
      <c r="G27" s="2"/>
      <c r="H27" s="6"/>
      <c r="I27" s="2"/>
      <c r="J27" s="2"/>
      <c r="K27" s="2"/>
      <c r="L27" s="2"/>
      <c r="M27" s="2"/>
      <c r="N27" s="2"/>
      <c r="O27" s="2"/>
      <c r="P27" s="2"/>
      <c r="Q27" s="2"/>
      <c r="R27" s="2"/>
      <c r="S27" s="2"/>
      <c r="T27" s="2"/>
      <c r="U27" s="2"/>
      <c r="V27" s="2"/>
      <c r="W27" s="2"/>
      <c r="X27" s="2"/>
      <c r="Y27" s="2"/>
      <c r="Z27" s="2"/>
    </row>
    <row r="28" ht="27.75" customHeight="1">
      <c r="A28" s="34" t="s">
        <v>479</v>
      </c>
      <c r="B28" s="43" t="str">
        <f>VLOOKUP($A28,Questions!$A$2:$X$333,2,0)</f>
        <v>Web Link to Product/Service Privacy Notice</v>
      </c>
      <c r="C28" s="107" t="s">
        <v>60</v>
      </c>
      <c r="D28" s="74" t="s">
        <v>480</v>
      </c>
      <c r="E28" s="103" t="str">
        <f>IF($C28="Yes",VLOOKUP($A28,Questions!$A$2:$X$333,17,0)&amp;"",IF($C28="No",VLOOKUP($A28,Questions!$A$2:$X$333,16,0)&amp;"",VLOOKUP($A28,Questions!$A$2:$X$333,15,0)&amp;""))</f>
        <v>If multiple notices are implicated, provide all that apply. If any other documents are incorporated by reference, provide them as well.</v>
      </c>
      <c r="F28" s="104" t="str">
        <f>VLOOKUP($A28,'Privacy Analyst Evaluation'!$A$46:$F$120,6,0)&amp;""</f>
        <v/>
      </c>
      <c r="G28" s="51" t="s">
        <v>35</v>
      </c>
      <c r="H28" s="6"/>
      <c r="I28" s="2"/>
      <c r="J28" s="2"/>
      <c r="K28" s="2"/>
      <c r="L28" s="2"/>
      <c r="M28" s="2"/>
      <c r="N28" s="2"/>
      <c r="O28" s="2"/>
      <c r="P28" s="2"/>
      <c r="Q28" s="2"/>
      <c r="R28" s="2"/>
      <c r="S28" s="2"/>
      <c r="T28" s="2"/>
      <c r="U28" s="2"/>
      <c r="V28" s="2"/>
      <c r="W28" s="2"/>
      <c r="X28" s="2"/>
      <c r="Y28" s="2"/>
      <c r="Z28" s="2"/>
    </row>
    <row r="29" ht="36.75" customHeight="1">
      <c r="A29" s="18" t="str">
        <f>VLOOKUP(LEFT($A30,4),'Auto Responses'!$N$4:$O$38,2,0)&amp;""</f>
        <v> Privacy-Specific Company Details</v>
      </c>
      <c r="B29" s="40"/>
      <c r="C29" s="19" t="s">
        <v>21</v>
      </c>
      <c r="D29" s="19" t="s">
        <v>22</v>
      </c>
      <c r="E29" s="41" t="s">
        <v>23</v>
      </c>
      <c r="F29" s="94" t="s">
        <v>24</v>
      </c>
      <c r="G29" s="2"/>
      <c r="H29" s="6"/>
      <c r="I29" s="2"/>
      <c r="J29" s="2"/>
      <c r="K29" s="2"/>
      <c r="L29" s="2"/>
      <c r="M29" s="2"/>
      <c r="N29" s="2"/>
      <c r="O29" s="2"/>
      <c r="P29" s="2"/>
      <c r="Q29" s="2"/>
      <c r="R29" s="2"/>
      <c r="S29" s="2"/>
      <c r="T29" s="2"/>
      <c r="U29" s="2"/>
      <c r="V29" s="2"/>
      <c r="W29" s="2"/>
      <c r="X29" s="2"/>
      <c r="Y29" s="2"/>
      <c r="Z29" s="2"/>
    </row>
    <row r="30" ht="78.0" customHeight="1">
      <c r="A30" s="34" t="s">
        <v>481</v>
      </c>
      <c r="B30" s="43" t="str">
        <f>VLOOKUP($A30,Questions!$A$2:$X$333,2,0)</f>
        <v>Have you had a personal data breach in the past three years that involved reporting to a governmental agency, notice to individuals (including voluntary notice), or notice to another organization or institution?*</v>
      </c>
      <c r="C30" s="44" t="s">
        <v>39</v>
      </c>
      <c r="D30" s="76" t="s">
        <v>482</v>
      </c>
      <c r="E30" s="103" t="str">
        <f>IF($C30="Yes",VLOOKUP($A30,Questions!$A$2:$X$333,17,0)&amp;"",IF($C30="No",VLOOKUP($A30,Questions!$A$2:$X$333,16,0)&amp;"",VLOOKUP($A30,Questions!$A$2:$X$333,15,0)&amp;""))</f>
        <v/>
      </c>
      <c r="F30" s="104" t="str">
        <f>VLOOKUP($A30,'Privacy Analyst Evaluation'!$A$46:$F$120,6,0)&amp;""</f>
        <v/>
      </c>
      <c r="G30" s="2"/>
      <c r="H30" s="6"/>
      <c r="I30" s="2"/>
      <c r="J30" s="2"/>
      <c r="K30" s="2"/>
      <c r="L30" s="2"/>
      <c r="M30" s="2"/>
      <c r="N30" s="2"/>
      <c r="O30" s="2"/>
      <c r="P30" s="2"/>
      <c r="Q30" s="2"/>
      <c r="R30" s="2"/>
      <c r="S30" s="2"/>
      <c r="T30" s="2"/>
      <c r="U30" s="2"/>
      <c r="V30" s="2"/>
      <c r="W30" s="2"/>
      <c r="X30" s="2"/>
      <c r="Y30" s="2"/>
      <c r="Z30" s="2"/>
    </row>
    <row r="31" ht="60.75" customHeight="1">
      <c r="A31" s="34" t="s">
        <v>483</v>
      </c>
      <c r="B31" s="43" t="str">
        <f>VLOOKUP($A31,Questions!$A$2:$X$333,2,0)</f>
        <v>Use this area to share information about your privacy practices that will assist those who are assessing your company data privacy program.*</v>
      </c>
      <c r="C31" s="36" t="s">
        <v>427</v>
      </c>
      <c r="D31" s="74" t="s">
        <v>484</v>
      </c>
      <c r="E31" s="103" t="str">
        <f>IF($C31="Yes",VLOOKUP($A31,Questions!$A$2:$X$333,17,0)&amp;"",IF($C31="No",VLOOKUP($A31,Questions!$A$2:$X$333,16,0)&amp;"",VLOOKUP($A31,Questions!$A$2:$X$333,15,0)&amp;""))</f>
        <v>Share any additional details that would help data privacy analysts assess your solution.</v>
      </c>
      <c r="F31" s="104" t="str">
        <f>VLOOKUP($A31,'Privacy Analyst Evaluation'!$A$46:$F$120,6,0)&amp;""</f>
        <v/>
      </c>
      <c r="G31" s="2"/>
      <c r="H31" s="6"/>
      <c r="I31" s="2"/>
      <c r="J31" s="2"/>
      <c r="K31" s="2"/>
      <c r="L31" s="2"/>
      <c r="M31" s="2"/>
      <c r="N31" s="2"/>
      <c r="O31" s="2"/>
      <c r="P31" s="2"/>
      <c r="Q31" s="2"/>
      <c r="R31" s="2"/>
      <c r="S31" s="2"/>
      <c r="T31" s="2"/>
      <c r="U31" s="2"/>
      <c r="V31" s="2"/>
      <c r="W31" s="2"/>
      <c r="X31" s="2"/>
      <c r="Y31" s="2"/>
      <c r="Z31" s="2"/>
    </row>
    <row r="32" ht="42.75" customHeight="1">
      <c r="A32" s="34" t="s">
        <v>485</v>
      </c>
      <c r="B32" s="43" t="str">
        <f>VLOOKUP($A32,Questions!$A$2:$X$333,2,0)</f>
        <v>Have you had any violations of your internal privacy policies or violations of applicable privacy law in the past 36 months?</v>
      </c>
      <c r="C32" s="44" t="s">
        <v>39</v>
      </c>
      <c r="D32" s="106" t="s">
        <v>486</v>
      </c>
      <c r="E32" s="103" t="str">
        <f>IF($C32="Yes",VLOOKUP($A32,Questions!$A$2:$X$333,17,0)&amp;"",IF($C32="No",VLOOKUP($A32,Questions!$A$2:$X$333,16,0)&amp;"",VLOOKUP($A32,Questions!$A$2:$X$333,15,0)&amp;""))</f>
        <v/>
      </c>
      <c r="F32" s="104" t="str">
        <f>VLOOKUP($A32,'Privacy Analyst Evaluation'!$A$46:$F$120,6,0)&amp;""</f>
        <v/>
      </c>
      <c r="G32" s="2"/>
      <c r="H32" s="6"/>
      <c r="I32" s="2"/>
      <c r="J32" s="2"/>
      <c r="K32" s="2"/>
      <c r="L32" s="2"/>
      <c r="M32" s="2"/>
      <c r="N32" s="2"/>
      <c r="O32" s="2"/>
      <c r="P32" s="2"/>
      <c r="Q32" s="2"/>
      <c r="R32" s="2"/>
      <c r="S32" s="2"/>
      <c r="T32" s="2"/>
      <c r="U32" s="2"/>
      <c r="V32" s="2"/>
      <c r="W32" s="2"/>
      <c r="X32" s="2"/>
      <c r="Y32" s="2"/>
      <c r="Z32" s="2"/>
    </row>
    <row r="33" ht="15.75" customHeight="1">
      <c r="A33" s="34" t="s">
        <v>487</v>
      </c>
      <c r="B33" s="43" t="str">
        <f>VLOOKUP($A33,Questions!$A$2:$X$333,2,0)</f>
        <v>Do you have a dedicated data privacy staff or office?</v>
      </c>
      <c r="C33" s="44" t="s">
        <v>26</v>
      </c>
      <c r="D33" s="106" t="s">
        <v>488</v>
      </c>
      <c r="E33" s="103" t="str">
        <f>IF($C33="Yes",VLOOKUP($A33,Questions!$A$2:$X$333,17,0)&amp;"",IF($C33="No",VLOOKUP($A33,Questions!$A$2:$X$333,16,0)&amp;"",VLOOKUP($A33,Questions!$A$2:$X$333,15,0)&amp;""))</f>
        <v>Describe your data privacy office, including size, talents, resources, etc.</v>
      </c>
      <c r="F33" s="104" t="str">
        <f>VLOOKUP($A33,'Privacy Analyst Evaluation'!$A$46:$F$120,6,0)&amp;""</f>
        <v/>
      </c>
      <c r="G33" s="51" t="s">
        <v>35</v>
      </c>
      <c r="H33" s="6"/>
      <c r="I33" s="2"/>
      <c r="J33" s="2"/>
      <c r="K33" s="2"/>
      <c r="L33" s="2"/>
      <c r="M33" s="2"/>
      <c r="N33" s="2"/>
      <c r="O33" s="2"/>
      <c r="P33" s="2"/>
      <c r="Q33" s="2"/>
      <c r="R33" s="2"/>
      <c r="S33" s="2"/>
      <c r="T33" s="2"/>
      <c r="U33" s="2"/>
      <c r="V33" s="2"/>
      <c r="W33" s="2"/>
      <c r="X33" s="2"/>
      <c r="Y33" s="2"/>
      <c r="Z33" s="2"/>
    </row>
    <row r="34" ht="36.75" customHeight="1">
      <c r="A34" s="18" t="str">
        <f>VLOOKUP(LEFT($A35,4),'Auto Responses'!$N$4:$O$38,2,0)&amp;""</f>
        <v> Privacy-Specific Documentation</v>
      </c>
      <c r="B34" s="40"/>
      <c r="C34" s="19" t="s">
        <v>21</v>
      </c>
      <c r="D34" s="19" t="s">
        <v>22</v>
      </c>
      <c r="E34" s="41" t="s">
        <v>23</v>
      </c>
      <c r="F34" s="94" t="s">
        <v>24</v>
      </c>
      <c r="G34" s="2"/>
      <c r="H34" s="6"/>
      <c r="I34" s="2"/>
      <c r="J34" s="2"/>
      <c r="K34" s="2"/>
      <c r="L34" s="2"/>
      <c r="M34" s="2"/>
      <c r="N34" s="2"/>
      <c r="O34" s="2"/>
      <c r="P34" s="2"/>
      <c r="Q34" s="2"/>
      <c r="R34" s="2"/>
      <c r="S34" s="2"/>
      <c r="T34" s="2"/>
      <c r="U34" s="2"/>
      <c r="V34" s="2"/>
      <c r="W34" s="2"/>
      <c r="X34" s="2"/>
      <c r="Y34" s="2"/>
      <c r="Z34" s="2"/>
    </row>
    <row r="35" ht="99.75" customHeight="1">
      <c r="A35" s="34" t="s">
        <v>489</v>
      </c>
      <c r="B35" s="43" t="str">
        <f>VLOOKUP($A35,Questions!$A$2:$X$333,2,0)</f>
        <v>If you have completed a SOC 2 audit, does it include the Privacy Trust Service Principle?</v>
      </c>
      <c r="C35" s="44" t="s">
        <v>39</v>
      </c>
      <c r="D35" s="106" t="s">
        <v>490</v>
      </c>
      <c r="E35" s="103" t="str">
        <f>IF($C35="Yes",VLOOKUP($A35,Questions!$A$2:$X$333,17,0)&amp;"",IF($C35="No",VLOOKUP($A35,Questions!$A$2:$X$333,16,0)&amp;"",IF($C35="N/A",VLOOKUP($A35,Questions!$A$2:$X$333,18,0)&amp;"",VLOOKUP($A35,Questions!$A$2:$X$333,15,0)&amp;"")))</f>
        <v>If your SOC2 Type II audit does not include the Privacy Trust Service Principle, please explain why it was not included at this time, and provide any plans to include it in future SOC 2 audits. 
If the Privacy Trust Service Principle was not (or will not be) included in the SOC 2 audit, please provide an overview of any other reviews your organization conducts that might address the Privacy Trust Principles.</v>
      </c>
      <c r="F35" s="104" t="str">
        <f>VLOOKUP($A35,'Privacy Analyst Evaluation'!$A$46:$F$120,6,0)&amp;""</f>
        <v/>
      </c>
      <c r="G35" s="2"/>
      <c r="H35" s="6"/>
      <c r="I35" s="2"/>
      <c r="J35" s="2"/>
      <c r="K35" s="2"/>
      <c r="L35" s="2"/>
      <c r="M35" s="2"/>
      <c r="N35" s="2"/>
      <c r="O35" s="2"/>
      <c r="P35" s="2"/>
      <c r="Q35" s="2"/>
      <c r="R35" s="2"/>
      <c r="S35" s="2"/>
      <c r="T35" s="2"/>
      <c r="U35" s="2"/>
      <c r="V35" s="2"/>
      <c r="W35" s="2"/>
      <c r="X35" s="2"/>
      <c r="Y35" s="2"/>
      <c r="Z35" s="2"/>
    </row>
    <row r="36" ht="36.75" customHeight="1">
      <c r="A36" s="34" t="s">
        <v>491</v>
      </c>
      <c r="B36" s="43" t="str">
        <f>VLOOKUP($A36,Questions!$A$2:$X$333,2,0)</f>
        <v>Do you conform with a specific industry-standard privacy framework (e.g., NIST Privacy Framework, GDPR, ISO 27701)?</v>
      </c>
      <c r="C36" s="44" t="s">
        <v>39</v>
      </c>
      <c r="D36" s="106"/>
      <c r="E36" s="103" t="str">
        <f>IF($C36="Yes",VLOOKUP($A36,Questions!$A$2:$X$333,17,0)&amp;"",IF($C36="No",VLOOKUP($A36,Questions!$A$2:$X$333,16,0)&amp;"",VLOOKUP($A36,Questions!$A$2:$X$333,15,0)&amp;""))</f>
        <v>Please provide any plans to conform with one or more of the industry-standard frameworks, including anticipated timelines, and indicate which framework(s) will be used.</v>
      </c>
      <c r="F36" s="104" t="str">
        <f>VLOOKUP($A36,'Privacy Analyst Evaluation'!$A$46:$F$120,6,0)&amp;""</f>
        <v/>
      </c>
      <c r="G36" s="2"/>
      <c r="H36" s="6"/>
      <c r="I36" s="2"/>
      <c r="J36" s="2"/>
      <c r="K36" s="2"/>
      <c r="L36" s="2"/>
      <c r="M36" s="2"/>
      <c r="N36" s="2"/>
      <c r="O36" s="2"/>
      <c r="P36" s="2"/>
      <c r="Q36" s="2"/>
      <c r="R36" s="2"/>
      <c r="S36" s="2"/>
      <c r="T36" s="2"/>
      <c r="U36" s="2"/>
      <c r="V36" s="2"/>
      <c r="W36" s="2"/>
      <c r="X36" s="2"/>
      <c r="Y36" s="2"/>
      <c r="Z36" s="2"/>
    </row>
    <row r="37" ht="40.5" customHeight="1">
      <c r="A37" s="34" t="s">
        <v>492</v>
      </c>
      <c r="B37" s="43" t="str">
        <f>VLOOKUP($A37,Questions!$A$2:$X$333,2,0)</f>
        <v>Does your employee onboarding and offboarding policy include training of employees on information security and data privacy?</v>
      </c>
      <c r="C37" s="44" t="s">
        <v>26</v>
      </c>
      <c r="D37" s="76" t="s">
        <v>493</v>
      </c>
      <c r="E37" s="103" t="str">
        <f>IF($C37="Yes",VLOOKUP($A37,Questions!$A$2:$X$333,17,0)&amp;"",IF($C37="No",VLOOKUP($A37,Questions!$A$2:$X$333,16,0)&amp;"",VLOOKUP($A37,Questions!$A$2:$X$333,15,0)&amp;""))</f>
        <v>Provide an overview of your organization's relevant onboarding/offboarding policy and employee training on information security and privacy.</v>
      </c>
      <c r="F37" s="104" t="str">
        <f>VLOOKUP($A37,'Privacy Analyst Evaluation'!$A$46:$F$120,6,0)&amp;""</f>
        <v/>
      </c>
      <c r="G37" s="51" t="s">
        <v>35</v>
      </c>
      <c r="H37" s="6"/>
      <c r="I37" s="2"/>
      <c r="J37" s="2"/>
      <c r="K37" s="2"/>
      <c r="L37" s="2"/>
      <c r="M37" s="2"/>
      <c r="N37" s="2"/>
      <c r="O37" s="2"/>
      <c r="P37" s="2"/>
      <c r="Q37" s="2"/>
      <c r="R37" s="2"/>
      <c r="S37" s="2"/>
      <c r="T37" s="2"/>
      <c r="U37" s="2"/>
      <c r="V37" s="2"/>
      <c r="W37" s="2"/>
      <c r="X37" s="2"/>
      <c r="Y37" s="2"/>
      <c r="Z37" s="2"/>
    </row>
    <row r="38" ht="36.75" customHeight="1">
      <c r="A38" s="18" t="str">
        <f>VLOOKUP(LEFT($A39,4),'Auto Responses'!$N$4:$O$38,2,0)&amp;""</f>
        <v> Privacy of Third Parties</v>
      </c>
      <c r="B38" s="40"/>
      <c r="C38" s="19" t="s">
        <v>21</v>
      </c>
      <c r="D38" s="19" t="s">
        <v>22</v>
      </c>
      <c r="E38" s="41" t="s">
        <v>23</v>
      </c>
      <c r="F38" s="94" t="s">
        <v>24</v>
      </c>
      <c r="G38" s="2"/>
      <c r="H38" s="6"/>
      <c r="I38" s="2"/>
      <c r="J38" s="2"/>
      <c r="K38" s="2"/>
      <c r="L38" s="2"/>
      <c r="M38" s="2"/>
      <c r="N38" s="2"/>
      <c r="O38" s="2"/>
      <c r="P38" s="2"/>
      <c r="Q38" s="2"/>
      <c r="R38" s="2"/>
      <c r="S38" s="2"/>
      <c r="T38" s="2"/>
      <c r="U38" s="2"/>
      <c r="V38" s="2"/>
      <c r="W38" s="2"/>
      <c r="X38" s="2"/>
      <c r="Y38" s="2"/>
      <c r="Z38" s="2"/>
    </row>
    <row r="39" ht="15.75" customHeight="1">
      <c r="A39" s="34" t="s">
        <v>494</v>
      </c>
      <c r="B39" s="43" t="str">
        <f>VLOOKUP($A39,Questions!$A$2:$X$333,2,0)</f>
        <v>Do you have contractual agreements with third parties that require them to maintain standards and to comply with all regulatory requirements?*</v>
      </c>
      <c r="C39" s="44" t="s">
        <v>26</v>
      </c>
      <c r="D39" s="106" t="s">
        <v>495</v>
      </c>
      <c r="E39" s="103" t="str">
        <f>IF($C39="Yes",VLOOKUP($A39,Questions!$A$2:$X$333,17,0)&amp;"",IF($C39="No",VLOOKUP($A39,Questions!$A$2:$X$333,16,0)&amp;"",VLOOKUP($A39,Questions!$A$2:$X$333,15,0)&amp;""))</f>
        <v>Provide a summary of the contractual language used and your processes for ensuring appropriate language is regularly reviewed and is included in both new and renewed agreements.</v>
      </c>
      <c r="F39" s="104" t="str">
        <f>VLOOKUP($A39,'Privacy Analyst Evaluation'!$A$46:$F$120,6,0)&amp;""</f>
        <v/>
      </c>
      <c r="G39" s="2"/>
      <c r="H39" s="6"/>
      <c r="I39" s="2"/>
      <c r="J39" s="2"/>
      <c r="K39" s="2"/>
      <c r="L39" s="2"/>
      <c r="M39" s="2"/>
      <c r="N39" s="2"/>
      <c r="O39" s="2"/>
      <c r="P39" s="2"/>
      <c r="Q39" s="2"/>
      <c r="R39" s="2"/>
      <c r="S39" s="2"/>
      <c r="T39" s="2"/>
      <c r="U39" s="2"/>
      <c r="V39" s="2"/>
      <c r="W39" s="2"/>
      <c r="X39" s="2"/>
      <c r="Y39" s="2"/>
      <c r="Z39" s="2"/>
    </row>
    <row r="40" ht="60.75" customHeight="1">
      <c r="A40" s="34" t="s">
        <v>496</v>
      </c>
      <c r="B40" s="43" t="str">
        <f>VLOOKUP($A40,Questions!$A$2:$X$333,2,0)</f>
        <v>Do you perform privacy impact assesments of third parties that collect, process, or have access to personal data to ensure they meet industry and regulatory standards and to mitigate harmful, unethical, or discriminatory impacts on data subjects?</v>
      </c>
      <c r="C40" s="44" t="s">
        <v>26</v>
      </c>
      <c r="D40" s="76" t="s">
        <v>497</v>
      </c>
      <c r="E40" s="103" t="str">
        <f>IF($C40="Yes",VLOOKUP($A40,Questions!$A$2:$X$333,17,0)&amp;"",IF($C40="No",VLOOKUP($A40,Questions!$A$2:$X$333,16,0)&amp;"",VLOOKUP($A40,Questions!$A$2:$X$333,15,0)&amp;""))</f>
        <v>Provide a summary of your practices that assures that the third party will be subject to the appropriate standards regarding data privacy.</v>
      </c>
      <c r="F40" s="104" t="str">
        <f>VLOOKUP($A40,'Privacy Analyst Evaluation'!$A$46:$F$120,6,0)&amp;""</f>
        <v/>
      </c>
      <c r="G40" s="51" t="s">
        <v>35</v>
      </c>
      <c r="H40" s="6"/>
      <c r="I40" s="2"/>
      <c r="J40" s="2"/>
      <c r="K40" s="2"/>
      <c r="L40" s="2"/>
      <c r="M40" s="2"/>
      <c r="N40" s="2"/>
      <c r="O40" s="2"/>
      <c r="P40" s="2"/>
      <c r="Q40" s="2"/>
      <c r="R40" s="2"/>
      <c r="S40" s="2"/>
      <c r="T40" s="2"/>
      <c r="U40" s="2"/>
      <c r="V40" s="2"/>
      <c r="W40" s="2"/>
      <c r="X40" s="2"/>
      <c r="Y40" s="2"/>
      <c r="Z40" s="2"/>
    </row>
    <row r="41" ht="36.75" customHeight="1">
      <c r="A41" s="18" t="str">
        <f>VLOOKUP(LEFT($A42,4),'Auto Responses'!$N$4:$O$38,2,0)&amp;""</f>
        <v> Privacy Change Management</v>
      </c>
      <c r="B41" s="40"/>
      <c r="C41" s="19" t="s">
        <v>21</v>
      </c>
      <c r="D41" s="19" t="s">
        <v>22</v>
      </c>
      <c r="E41" s="41" t="s">
        <v>23</v>
      </c>
      <c r="F41" s="94" t="s">
        <v>24</v>
      </c>
      <c r="G41" s="2"/>
      <c r="H41" s="6"/>
      <c r="I41" s="2"/>
      <c r="J41" s="2"/>
      <c r="K41" s="2"/>
      <c r="L41" s="2"/>
      <c r="M41" s="2"/>
      <c r="N41" s="2"/>
      <c r="O41" s="2"/>
      <c r="P41" s="2"/>
      <c r="Q41" s="2"/>
      <c r="R41" s="2"/>
      <c r="S41" s="2"/>
      <c r="T41" s="2"/>
      <c r="U41" s="2"/>
      <c r="V41" s="2"/>
      <c r="W41" s="2"/>
      <c r="X41" s="2"/>
      <c r="Y41" s="2"/>
      <c r="Z41" s="2"/>
    </row>
    <row r="42" ht="42.75" customHeight="1">
      <c r="A42" s="34" t="s">
        <v>498</v>
      </c>
      <c r="B42" s="43" t="str">
        <f>VLOOKUP($A42,Questions!$A$2:$X$333,2,0)</f>
        <v>Does your change management process include privacy review and approval?</v>
      </c>
      <c r="C42" s="44" t="s">
        <v>26</v>
      </c>
      <c r="D42" s="106" t="s">
        <v>499</v>
      </c>
      <c r="E42" s="103" t="str">
        <f>IF($C42="Yes",VLOOKUP($A42,Questions!$A$2:$X$333,17,0)&amp;"",IF($C42="No",VLOOKUP($A42,Questions!$A$2:$X$333,16,0)&amp;"",VLOOKUP($A42,Questions!$A$2:$X$333,15,0)&amp;""))</f>
        <v>Please describe your process for privacy review.</v>
      </c>
      <c r="F42" s="104" t="str">
        <f>VLOOKUP($A42,'Privacy Analyst Evaluation'!$A$46:$F$120,6,0)&amp;""</f>
        <v/>
      </c>
      <c r="G42" s="2"/>
      <c r="H42" s="6"/>
      <c r="I42" s="2"/>
      <c r="J42" s="2"/>
      <c r="K42" s="2"/>
      <c r="L42" s="2"/>
      <c r="M42" s="2"/>
      <c r="N42" s="2"/>
      <c r="O42" s="2"/>
      <c r="P42" s="2"/>
      <c r="Q42" s="2"/>
      <c r="R42" s="2"/>
      <c r="S42" s="2"/>
      <c r="T42" s="2"/>
      <c r="U42" s="2"/>
      <c r="V42" s="2"/>
      <c r="W42" s="2"/>
      <c r="X42" s="2"/>
      <c r="Y42" s="2"/>
      <c r="Z42" s="2"/>
    </row>
    <row r="43" ht="46.5" customHeight="1">
      <c r="A43" s="34" t="s">
        <v>500</v>
      </c>
      <c r="B43" s="43" t="str">
        <f>VLOOKUP($A43,Questions!$A$2:$X$333,2,0)</f>
        <v>Do you have policy and procedure, currently implemented, guiding how privacy risks are mitigated until they can be resolved?</v>
      </c>
      <c r="C43" s="44" t="s">
        <v>26</v>
      </c>
      <c r="D43" s="76" t="s">
        <v>501</v>
      </c>
      <c r="E43" s="103" t="str">
        <f>IF($C43="Yes",VLOOKUP($A43,Questions!$A$2:$X$333,17,0)&amp;"",IF($C43="No",VLOOKUP($A43,Questions!$A$2:$X$333,16,0)&amp;"",VLOOKUP($A43,Questions!$A$2:$X$333,15,0)&amp;""))</f>
        <v>Please provide an overview of privacy risk mitigation.</v>
      </c>
      <c r="F43" s="104" t="str">
        <f>VLOOKUP($A43,'Privacy Analyst Evaluation'!$A$46:$F$120,6,0)&amp;""</f>
        <v/>
      </c>
      <c r="G43" s="51" t="s">
        <v>35</v>
      </c>
      <c r="H43" s="6"/>
      <c r="I43" s="2"/>
      <c r="J43" s="2"/>
      <c r="K43" s="2"/>
      <c r="L43" s="2"/>
      <c r="M43" s="2"/>
      <c r="N43" s="2"/>
      <c r="O43" s="2"/>
      <c r="P43" s="2"/>
      <c r="Q43" s="2"/>
      <c r="R43" s="2"/>
      <c r="S43" s="2"/>
      <c r="T43" s="2"/>
      <c r="U43" s="2"/>
      <c r="V43" s="2"/>
      <c r="W43" s="2"/>
      <c r="X43" s="2"/>
      <c r="Y43" s="2"/>
      <c r="Z43" s="2"/>
    </row>
    <row r="44" ht="36.75" customHeight="1">
      <c r="A44" s="18" t="str">
        <f>VLOOKUP(LEFT($A45,4),'Auto Responses'!$N$4:$O$38,2,0)&amp;""</f>
        <v> Privacy of Sensitive Data</v>
      </c>
      <c r="B44" s="40"/>
      <c r="C44" s="19" t="s">
        <v>21</v>
      </c>
      <c r="D44" s="19" t="s">
        <v>22</v>
      </c>
      <c r="E44" s="41" t="s">
        <v>23</v>
      </c>
      <c r="F44" s="94" t="s">
        <v>24</v>
      </c>
      <c r="G44" s="2"/>
      <c r="H44" s="6"/>
      <c r="I44" s="2"/>
      <c r="J44" s="2"/>
      <c r="K44" s="2"/>
      <c r="L44" s="2"/>
      <c r="M44" s="2"/>
      <c r="N44" s="2"/>
      <c r="O44" s="2"/>
      <c r="P44" s="2"/>
      <c r="Q44" s="2"/>
      <c r="R44" s="2"/>
      <c r="S44" s="2"/>
      <c r="T44" s="2"/>
      <c r="U44" s="2"/>
      <c r="V44" s="2"/>
      <c r="W44" s="2"/>
      <c r="X44" s="2"/>
      <c r="Y44" s="2"/>
      <c r="Z44" s="2"/>
    </row>
    <row r="45" ht="42.75" customHeight="1">
      <c r="A45" s="34" t="s">
        <v>502</v>
      </c>
      <c r="B45" s="43" t="str">
        <f>VLOOKUP($A45,Questions!$A$2:$X$333,2,0)</f>
        <v>Do you collect, process, or store demographic information?*</v>
      </c>
      <c r="C45" s="44" t="s">
        <v>39</v>
      </c>
      <c r="D45" s="106"/>
      <c r="E45" s="103" t="str">
        <f>IF($C45="Yes",VLOOKUP($A45,Questions!$A$2:$X$333,17,0)&amp;"",IF($C45="No",VLOOKUP($A45,Questions!$A$2:$X$333,16,0)&amp;"",VLOOKUP($A45,Questions!$A$2:$X$333,15,0)&amp;""))</f>
        <v>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v>
      </c>
      <c r="F45" s="104" t="str">
        <f>VLOOKUP($A45,'Privacy Analyst Evaluation'!$A$46:$F$120,6,0)&amp;""</f>
        <v/>
      </c>
      <c r="G45" s="2"/>
      <c r="H45" s="6"/>
      <c r="I45" s="2"/>
      <c r="J45" s="2"/>
      <c r="K45" s="2"/>
      <c r="L45" s="2"/>
      <c r="M45" s="2"/>
      <c r="N45" s="2"/>
      <c r="O45" s="2"/>
      <c r="P45" s="2"/>
      <c r="Q45" s="2"/>
      <c r="R45" s="2"/>
      <c r="S45" s="2"/>
      <c r="T45" s="2"/>
      <c r="U45" s="2"/>
      <c r="V45" s="2"/>
      <c r="W45" s="2"/>
      <c r="X45" s="2"/>
      <c r="Y45" s="2"/>
      <c r="Z45" s="2"/>
    </row>
    <row r="46" ht="15.75" customHeight="1">
      <c r="A46" s="34" t="s">
        <v>503</v>
      </c>
      <c r="B46" s="43" t="str">
        <f>VLOOKUP($A46,Questions!$A$2:$X$333,2,0)</f>
        <v>Do you capture or create genetic, biometric, or behaviometric information (e.g., facial recognition or fingerprints)?*</v>
      </c>
      <c r="C46" s="44" t="s">
        <v>39</v>
      </c>
      <c r="D46" s="106"/>
      <c r="E46" s="103" t="str">
        <f>IF($C46="Yes",VLOOKUP($A46,Questions!$A$2:$X$333,17,0)&amp;"",IF($C46="No",VLOOKUP($A46,Questions!$A$2:$X$333,16,0)&amp;"",VLOOKUP($A46,Questions!$A$2:$X$333,15,0)&amp;""))</f>
        <v>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v>
      </c>
      <c r="F46" s="104" t="str">
        <f>VLOOKUP($A46,'Privacy Analyst Evaluation'!$A$46:$F$120,6,0)&amp;""</f>
        <v/>
      </c>
      <c r="G46" s="2"/>
      <c r="H46" s="6"/>
      <c r="I46" s="2"/>
      <c r="J46" s="2"/>
      <c r="K46" s="2"/>
      <c r="L46" s="2"/>
      <c r="M46" s="2"/>
      <c r="N46" s="2"/>
      <c r="O46" s="2"/>
      <c r="P46" s="2"/>
      <c r="Q46" s="2"/>
      <c r="R46" s="2"/>
      <c r="S46" s="2"/>
      <c r="T46" s="2"/>
      <c r="U46" s="2"/>
      <c r="V46" s="2"/>
      <c r="W46" s="2"/>
      <c r="X46" s="2"/>
      <c r="Y46" s="2"/>
      <c r="Z46" s="2"/>
    </row>
    <row r="47" ht="60.0" customHeight="1">
      <c r="A47" s="34" t="s">
        <v>504</v>
      </c>
      <c r="B47" s="43" t="str">
        <f>VLOOKUP($A47,Questions!$A$2:$X$333,2,0)</f>
        <v>Do you combine institutional data (including "de-identified," "anonymized," or otherwise masked data) with personal data from any other sources?*</v>
      </c>
      <c r="C47" s="44" t="s">
        <v>39</v>
      </c>
      <c r="D47" s="106"/>
      <c r="E47" s="103" t="str">
        <f>IF($C47="Yes",VLOOKUP($A47,Questions!$A$2:$X$333,17,0)&amp;"",IF($C47="No",VLOOKUP($A47,Questions!$A$2:$X$333,16,0)&amp;"",VLOOKUP($A47,Questions!$A$2:$X$333,15,0)&amp;""))</f>
        <v>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v>
      </c>
      <c r="F47" s="104" t="str">
        <f>VLOOKUP($A47,'Privacy Analyst Evaluation'!$A$46:$F$120,6,0)&amp;""</f>
        <v/>
      </c>
      <c r="G47" s="2"/>
      <c r="H47" s="6"/>
      <c r="I47" s="2"/>
      <c r="J47" s="2"/>
      <c r="K47" s="2"/>
      <c r="L47" s="2"/>
      <c r="M47" s="2"/>
      <c r="N47" s="2"/>
      <c r="O47" s="2"/>
      <c r="P47" s="2"/>
      <c r="Q47" s="2"/>
      <c r="R47" s="2"/>
      <c r="S47" s="2"/>
      <c r="T47" s="2"/>
      <c r="U47" s="2"/>
      <c r="V47" s="2"/>
      <c r="W47" s="2"/>
      <c r="X47" s="2"/>
      <c r="Y47" s="2"/>
      <c r="Z47" s="2"/>
    </row>
    <row r="48" ht="36.0" customHeight="1">
      <c r="A48" s="34" t="s">
        <v>505</v>
      </c>
      <c r="B48" s="43" t="str">
        <f>VLOOKUP($A48,Questions!$A$2:$X$333,2,0)</f>
        <v>Is institutional data coming into or going out of the United States at any point during collection, processing, storage, or archiving?</v>
      </c>
      <c r="C48" s="44" t="s">
        <v>39</v>
      </c>
      <c r="D48" s="106" t="s">
        <v>506</v>
      </c>
      <c r="E48" s="103" t="str">
        <f>IF($C48="Yes",VLOOKUP($A48,Questions!$A$2:$X$333,17,0)&amp;"",IF($C48="No",VLOOKUP($A48,Questions!$A$2:$X$333,16,0)&amp;"",VLOOKUP($A48,Questions!$A$2:$X$333,15,0)&amp;""))</f>
        <v>Given the vast number of privacy regulations and laws throughout the world, it is important to know when, where, why, and how institutional data is being shared outside the United States. This information is necessary to ensure compliance and to protect the institutional data.</v>
      </c>
      <c r="F48" s="104" t="str">
        <f>VLOOKUP($A48,'Privacy Analyst Evaluation'!$A$46:$F$120,6,0)&amp;""</f>
        <v/>
      </c>
      <c r="G48" s="2"/>
      <c r="H48" s="6"/>
      <c r="I48" s="2"/>
      <c r="J48" s="2"/>
      <c r="K48" s="2"/>
      <c r="L48" s="2"/>
      <c r="M48" s="2"/>
      <c r="N48" s="2"/>
      <c r="O48" s="2"/>
      <c r="P48" s="2"/>
      <c r="Q48" s="2"/>
      <c r="R48" s="2"/>
      <c r="S48" s="2"/>
      <c r="T48" s="2"/>
      <c r="U48" s="2"/>
      <c r="V48" s="2"/>
      <c r="W48" s="2"/>
      <c r="X48" s="2"/>
      <c r="Y48" s="2"/>
      <c r="Z48" s="2"/>
    </row>
    <row r="49" ht="32.25" customHeight="1">
      <c r="A49" s="34" t="s">
        <v>507</v>
      </c>
      <c r="B49" s="43" t="str">
        <f>VLOOKUP($A49,Questions!$A$2:$X$333,2,0)</f>
        <v>Do you capture device information (e.g., IP address, MAC address)?</v>
      </c>
      <c r="C49" s="44" t="s">
        <v>26</v>
      </c>
      <c r="D49" s="106" t="s">
        <v>508</v>
      </c>
      <c r="E49" s="103" t="str">
        <f>IF($C49="Yes",VLOOKUP($A49,Questions!$A$2:$X$333,17,0)&amp;"",IF($C49="No",VLOOKUP($A49,Questions!$A$2:$X$333,16,0)&amp;"",VLOOKUP($A49,Questions!$A$2:$X$333,15,0)&amp;""))</f>
        <v>Describe what information you collect and the reason for collecting it.</v>
      </c>
      <c r="F49" s="104" t="str">
        <f>VLOOKUP($A49,'Privacy Analyst Evaluation'!$A$46:$F$120,6,0)&amp;""</f>
        <v/>
      </c>
      <c r="G49" s="2"/>
      <c r="H49" s="6"/>
      <c r="I49" s="2"/>
      <c r="J49" s="2"/>
      <c r="K49" s="2"/>
      <c r="L49" s="2"/>
      <c r="M49" s="2"/>
      <c r="N49" s="2"/>
      <c r="O49" s="2"/>
      <c r="P49" s="2"/>
      <c r="Q49" s="2"/>
      <c r="R49" s="2"/>
      <c r="S49" s="2"/>
      <c r="T49" s="2"/>
      <c r="U49" s="2"/>
      <c r="V49" s="2"/>
      <c r="W49" s="2"/>
      <c r="X49" s="2"/>
      <c r="Y49" s="2"/>
      <c r="Z49" s="2"/>
    </row>
    <row r="50" ht="49.5" customHeight="1">
      <c r="A50" s="34" t="s">
        <v>509</v>
      </c>
      <c r="B50" s="43" t="str">
        <f>VLOOKUP($A50,Questions!$A$2:$X$333,2,0)</f>
        <v>Does any part of this service/project involve a web/app tracking component (e.g., use of web-tracking pixels, cookies)?</v>
      </c>
      <c r="C50" s="44" t="s">
        <v>26</v>
      </c>
      <c r="D50" s="106" t="s">
        <v>510</v>
      </c>
      <c r="E50" s="103" t="str">
        <f>IF($C50="Yes",VLOOKUP($A50,Questions!$A$2:$X$333,17,0)&amp;"",IF($C50="No",VLOOKUP($A50,Questions!$A$2:$X$333,16,0)&amp;"",VLOOKUP($A50,Questions!$A$2:$X$333,15,0)&amp;""))</f>
        <v>Describe the tracking component and what is done with the information.</v>
      </c>
      <c r="F50" s="104" t="str">
        <f>VLOOKUP($A50,'Privacy Analyst Evaluation'!$A$46:$F$120,6,0)&amp;""</f>
        <v/>
      </c>
      <c r="G50" s="2"/>
      <c r="H50" s="6"/>
      <c r="I50" s="2"/>
      <c r="J50" s="2"/>
      <c r="K50" s="2"/>
      <c r="L50" s="2"/>
      <c r="M50" s="2"/>
      <c r="N50" s="2"/>
      <c r="O50" s="2"/>
      <c r="P50" s="2"/>
      <c r="Q50" s="2"/>
      <c r="R50" s="2"/>
      <c r="S50" s="2"/>
      <c r="T50" s="2"/>
      <c r="U50" s="2"/>
      <c r="V50" s="2"/>
      <c r="W50" s="2"/>
      <c r="X50" s="2"/>
      <c r="Y50" s="2"/>
      <c r="Z50" s="2"/>
    </row>
    <row r="51" ht="44.25" customHeight="1">
      <c r="A51" s="34" t="s">
        <v>511</v>
      </c>
      <c r="B51" s="43" t="str">
        <f>VLOOKUP($A51,Questions!$A$2:$X$333,2,0)</f>
        <v>Does your staff (or a third party) have access to institutional data (e.g., financial, PHI, or other sensitive information) through any means?</v>
      </c>
      <c r="C51" s="44" t="s">
        <v>26</v>
      </c>
      <c r="D51" s="106" t="s">
        <v>512</v>
      </c>
      <c r="E51" s="103" t="str">
        <f>IF($C51="Yes",VLOOKUP($A51,Questions!$A$2:$X$333,17,0)&amp;"",IF($C51="No",VLOOKUP($A51,Questions!$A$2:$X$333,16,0)&amp;"",VLOOKUP($A51,Questions!$A$2:$X$333,15,0)&amp;""))</f>
        <v>Summarize the access that staff (or third parties) have to institutional data.</v>
      </c>
      <c r="F51" s="104" t="str">
        <f>VLOOKUP($A51,'Privacy Analyst Evaluation'!$A$46:$F$120,6,0)&amp;""</f>
        <v/>
      </c>
      <c r="G51" s="2"/>
      <c r="H51" s="6"/>
      <c r="I51" s="2"/>
      <c r="J51" s="2"/>
      <c r="K51" s="2"/>
      <c r="L51" s="2"/>
      <c r="M51" s="2"/>
      <c r="N51" s="2"/>
      <c r="O51" s="2"/>
      <c r="P51" s="2"/>
      <c r="Q51" s="2"/>
      <c r="R51" s="2"/>
      <c r="S51" s="2"/>
      <c r="T51" s="2"/>
      <c r="U51" s="2"/>
      <c r="V51" s="2"/>
      <c r="W51" s="2"/>
      <c r="X51" s="2"/>
      <c r="Y51" s="2"/>
      <c r="Z51" s="2"/>
    </row>
    <row r="52" ht="52.5" customHeight="1">
      <c r="A52" s="34" t="s">
        <v>513</v>
      </c>
      <c r="B52" s="43" t="str">
        <f>VLOOKUP($A52,Questions!$A$2:$X$333,2,0)</f>
        <v>Will you handle personal data in a manner compliant with all relevant laws, regulations, and applicable institution policies?</v>
      </c>
      <c r="C52" s="44" t="s">
        <v>26</v>
      </c>
      <c r="D52" s="76" t="s">
        <v>514</v>
      </c>
      <c r="E52" s="103" t="str">
        <f>IF($C52="Yes",VLOOKUP($A52,Questions!$A$2:$X$333,17,0)&amp;"",IF($C52="No",VLOOKUP($A52,Questions!$A$2:$X$333,16,0)&amp;"",VLOOKUP($A52,Questions!$A$2:$X$333,15,0)&amp;""))</f>
        <v/>
      </c>
      <c r="F52" s="104" t="str">
        <f>VLOOKUP($A52,'Privacy Analyst Evaluation'!$A$46:$F$120,6,0)&amp;""</f>
        <v/>
      </c>
      <c r="G52" s="51" t="s">
        <v>35</v>
      </c>
      <c r="H52" s="6"/>
      <c r="I52" s="2"/>
      <c r="J52" s="2"/>
      <c r="K52" s="2"/>
      <c r="L52" s="2"/>
      <c r="M52" s="2"/>
      <c r="N52" s="2"/>
      <c r="O52" s="2"/>
      <c r="P52" s="2"/>
      <c r="Q52" s="2"/>
      <c r="R52" s="2"/>
      <c r="S52" s="2"/>
      <c r="T52" s="2"/>
      <c r="U52" s="2"/>
      <c r="V52" s="2"/>
      <c r="W52" s="2"/>
      <c r="X52" s="2"/>
      <c r="Y52" s="2"/>
      <c r="Z52" s="2"/>
    </row>
    <row r="53" ht="36.75" customHeight="1">
      <c r="A53" s="18" t="str">
        <f>VLOOKUP(LEFT($A54,4),'Auto Responses'!$N$4:$O$38,2,0)&amp;""</f>
        <v> Privacy Policies and Procedures</v>
      </c>
      <c r="B53" s="40"/>
      <c r="C53" s="19" t="s">
        <v>21</v>
      </c>
      <c r="D53" s="19" t="s">
        <v>22</v>
      </c>
      <c r="E53" s="41" t="s">
        <v>23</v>
      </c>
      <c r="F53" s="94" t="s">
        <v>24</v>
      </c>
      <c r="G53" s="2"/>
      <c r="H53" s="6"/>
      <c r="I53" s="2"/>
      <c r="J53" s="2"/>
      <c r="K53" s="2"/>
      <c r="L53" s="2"/>
      <c r="M53" s="2"/>
      <c r="N53" s="2"/>
      <c r="O53" s="2"/>
      <c r="P53" s="2"/>
      <c r="Q53" s="2"/>
      <c r="R53" s="2"/>
      <c r="S53" s="2"/>
      <c r="T53" s="2"/>
      <c r="U53" s="2"/>
      <c r="V53" s="2"/>
      <c r="W53" s="2"/>
      <c r="X53" s="2"/>
      <c r="Y53" s="2"/>
      <c r="Z53" s="2"/>
    </row>
    <row r="54" ht="26.25" customHeight="1">
      <c r="A54" s="34" t="s">
        <v>515</v>
      </c>
      <c r="B54" s="43" t="str">
        <f>VLOOKUP($A54,Questions!$A$2:$X$333,2,0)</f>
        <v>Do you have a documented privacy management process?</v>
      </c>
      <c r="C54" s="44" t="s">
        <v>26</v>
      </c>
      <c r="D54" s="106" t="s">
        <v>516</v>
      </c>
      <c r="E54" s="103" t="str">
        <f>IF($C54="Yes",VLOOKUP($A54,Questions!$A$2:$X$333,17,0)&amp;"",IF($C54="No",VLOOKUP($A54,Questions!$A$2:$X$333,16,0)&amp;"",VLOOKUP($A54,Questions!$A$2:$X$333,15,0)&amp;""))</f>
        <v>Describe privacy management process or provide links or attach documentation.</v>
      </c>
      <c r="F54" s="104" t="str">
        <f>VLOOKUP($A54,'Privacy Analyst Evaluation'!$A$46:$F$120,6,0)&amp;""</f>
        <v/>
      </c>
      <c r="G54" s="2"/>
      <c r="H54" s="6"/>
      <c r="I54" s="2"/>
      <c r="J54" s="2"/>
      <c r="K54" s="2"/>
      <c r="L54" s="2"/>
      <c r="M54" s="2"/>
      <c r="N54" s="2"/>
      <c r="O54" s="2"/>
      <c r="P54" s="2"/>
      <c r="Q54" s="2"/>
      <c r="R54" s="2"/>
      <c r="S54" s="2"/>
      <c r="T54" s="2"/>
      <c r="U54" s="2"/>
      <c r="V54" s="2"/>
      <c r="W54" s="2"/>
      <c r="X54" s="2"/>
      <c r="Y54" s="2"/>
      <c r="Z54" s="2"/>
    </row>
    <row r="55" ht="40.5" customHeight="1">
      <c r="A55" s="34" t="s">
        <v>517</v>
      </c>
      <c r="B55" s="43" t="str">
        <f>VLOOKUP($A55,Questions!$A$2:$X$333,2,0)</f>
        <v>Are privacy principles designed into the product lifecycle (i.e., privacy-by-design)?</v>
      </c>
      <c r="C55" s="44" t="s">
        <v>26</v>
      </c>
      <c r="D55" s="76" t="s">
        <v>518</v>
      </c>
      <c r="E55" s="103" t="str">
        <f>IF($C55="Yes",VLOOKUP($A55,Questions!$A$2:$X$333,17,0)&amp;"",IF($C55="No",VLOOKUP($A55,Questions!$A$2:$X$333,16,0)&amp;"",VLOOKUP($A55,Questions!$A$2:$X$333,15,0)&amp;""))</f>
        <v>Summarize the privacy principles designed into the product lifecycle.</v>
      </c>
      <c r="F55" s="104" t="str">
        <f>VLOOKUP($A55,'Privacy Analyst Evaluation'!$A$46:$F$120,6,0)&amp;""</f>
        <v/>
      </c>
      <c r="G55" s="2"/>
      <c r="H55" s="6"/>
      <c r="I55" s="2"/>
      <c r="J55" s="2"/>
      <c r="K55" s="2"/>
      <c r="L55" s="2"/>
      <c r="M55" s="2"/>
      <c r="N55" s="2"/>
      <c r="O55" s="2"/>
      <c r="P55" s="2"/>
      <c r="Q55" s="2"/>
      <c r="R55" s="2"/>
      <c r="S55" s="2"/>
      <c r="T55" s="2"/>
      <c r="U55" s="2"/>
      <c r="V55" s="2"/>
      <c r="W55" s="2"/>
      <c r="X55" s="2"/>
      <c r="Y55" s="2"/>
      <c r="Z55" s="2"/>
    </row>
    <row r="56" ht="33.0" customHeight="1">
      <c r="A56" s="34" t="s">
        <v>519</v>
      </c>
      <c r="B56" s="43" t="str">
        <f>VLOOKUP($A56,Questions!$A$2:$X$333,2,0)</f>
        <v>Will you comply with applicable breach notification laws?</v>
      </c>
      <c r="C56" s="44" t="s">
        <v>26</v>
      </c>
      <c r="D56" s="76" t="s">
        <v>520</v>
      </c>
      <c r="E56" s="103" t="str">
        <f>IF($C56="Yes",VLOOKUP($A56,Questions!$A$2:$X$333,17,0)&amp;"",IF($C56="No",VLOOKUP($A56,Questions!$A$2:$X$333,16,0)&amp;"",VLOOKUP($A56,Questions!$A$2:$X$333,15,0)&amp;""))</f>
        <v>State how quickly the institution will be notified once a breach is identified, in addition to notifying the necessary governmental agencies based on the extent of the breach.</v>
      </c>
      <c r="F56" s="104" t="str">
        <f>VLOOKUP($A56,'Privacy Analyst Evaluation'!$A$46:$F$120,6,0)&amp;""</f>
        <v/>
      </c>
      <c r="G56" s="2"/>
      <c r="H56" s="6"/>
      <c r="I56" s="2"/>
      <c r="J56" s="2"/>
      <c r="K56" s="2"/>
      <c r="L56" s="2"/>
      <c r="M56" s="2"/>
      <c r="N56" s="2"/>
      <c r="O56" s="2"/>
      <c r="P56" s="2"/>
      <c r="Q56" s="2"/>
      <c r="R56" s="2"/>
      <c r="S56" s="2"/>
      <c r="T56" s="2"/>
      <c r="U56" s="2"/>
      <c r="V56" s="2"/>
      <c r="W56" s="2"/>
      <c r="X56" s="2"/>
      <c r="Y56" s="2"/>
      <c r="Z56" s="2"/>
    </row>
    <row r="57" ht="39.75" customHeight="1">
      <c r="A57" s="34" t="s">
        <v>521</v>
      </c>
      <c r="B57" s="43" t="str">
        <f>VLOOKUP($A57,Questions!$A$2:$X$333,2,0)</f>
        <v>Will you comply with the institution's policies regarding user privacy and data protection?</v>
      </c>
      <c r="C57" s="44" t="s">
        <v>26</v>
      </c>
      <c r="D57" s="76" t="s">
        <v>522</v>
      </c>
      <c r="E57" s="103" t="str">
        <f>IF($C57="Yes",VLOOKUP($A57,Questions!$A$2:$X$333,17,0)&amp;"",IF($C57="No",VLOOKUP($A57,Questions!$A$2:$X$333,16,0)&amp;"",VLOOKUP($A57,Questions!$A$2:$X$333,15,0)&amp;""))</f>
        <v/>
      </c>
      <c r="F57" s="104" t="str">
        <f>VLOOKUP($A57,'Privacy Analyst Evaluation'!$A$46:$F$120,6,0)&amp;""</f>
        <v/>
      </c>
      <c r="G57" s="2"/>
      <c r="H57" s="6"/>
      <c r="I57" s="2"/>
      <c r="J57" s="2"/>
      <c r="K57" s="2"/>
      <c r="L57" s="2"/>
      <c r="M57" s="2"/>
      <c r="N57" s="2"/>
      <c r="O57" s="2"/>
      <c r="P57" s="2"/>
      <c r="Q57" s="2"/>
      <c r="R57" s="2"/>
      <c r="S57" s="2"/>
      <c r="T57" s="2"/>
      <c r="U57" s="2"/>
      <c r="V57" s="2"/>
      <c r="W57" s="2"/>
      <c r="X57" s="2"/>
      <c r="Y57" s="2"/>
      <c r="Z57" s="2"/>
    </row>
    <row r="58" ht="38.25" customHeight="1">
      <c r="A58" s="34" t="s">
        <v>523</v>
      </c>
      <c r="B58" s="43" t="str">
        <f>VLOOKUP($A58,Questions!$A$2:$X$333,2,0)</f>
        <v>Is your company subject to the laws and regulations of the institution's geographic region?</v>
      </c>
      <c r="C58" s="44" t="s">
        <v>26</v>
      </c>
      <c r="D58" s="106" t="s">
        <v>474</v>
      </c>
      <c r="E58" s="103" t="str">
        <f>IF($C58="Yes",VLOOKUP($A58,Questions!$A$2:$X$333,17,0)&amp;"",IF($C58="No",VLOOKUP($A58,Questions!$A$2:$X$333,16,0)&amp;"",VLOOKUP($A58,Questions!$A$2:$X$333,15,0)&amp;""))</f>
        <v/>
      </c>
      <c r="F58" s="104" t="str">
        <f>VLOOKUP($A58,'Privacy Analyst Evaluation'!$A$46:$F$120,6,0)&amp;""</f>
        <v/>
      </c>
      <c r="G58" s="2"/>
      <c r="H58" s="6"/>
      <c r="I58" s="2"/>
      <c r="J58" s="2"/>
      <c r="K58" s="2"/>
      <c r="L58" s="2"/>
      <c r="M58" s="2"/>
      <c r="N58" s="2"/>
      <c r="O58" s="2"/>
      <c r="P58" s="2"/>
      <c r="Q58" s="2"/>
      <c r="R58" s="2"/>
      <c r="S58" s="2"/>
      <c r="T58" s="2"/>
      <c r="U58" s="2"/>
      <c r="V58" s="2"/>
      <c r="W58" s="2"/>
      <c r="X58" s="2"/>
      <c r="Y58" s="2"/>
      <c r="Z58" s="2"/>
    </row>
    <row r="59" ht="29.25" customHeight="1">
      <c r="A59" s="34" t="s">
        <v>524</v>
      </c>
      <c r="B59" s="43" t="str">
        <f>VLOOKUP($A59,Questions!$A$2:$X$333,2,0)</f>
        <v>Do you have a privacy awareness/training program?*</v>
      </c>
      <c r="C59" s="44" t="s">
        <v>26</v>
      </c>
      <c r="D59" s="106" t="s">
        <v>525</v>
      </c>
      <c r="E59" s="103" t="str">
        <f>IF($C59="Yes",VLOOKUP($A59,Questions!$A$2:$X$333,17,0)&amp;"",IF($C59="No",VLOOKUP($A59,Questions!$A$2:$X$333,16,0)&amp;"",VLOOKUP($A59,Questions!$A$2:$X$333,15,0)&amp;""))</f>
        <v>Briefly describe what is included in the training.</v>
      </c>
      <c r="F59" s="104" t="str">
        <f>VLOOKUP($A59,'Privacy Analyst Evaluation'!$A$46:$F$120,6,0)&amp;""</f>
        <v/>
      </c>
      <c r="G59" s="2"/>
      <c r="H59" s="6"/>
      <c r="I59" s="2"/>
      <c r="J59" s="2"/>
      <c r="K59" s="2"/>
      <c r="L59" s="2"/>
      <c r="M59" s="2"/>
      <c r="N59" s="2"/>
      <c r="O59" s="2"/>
      <c r="P59" s="2"/>
      <c r="Q59" s="2"/>
      <c r="R59" s="2"/>
      <c r="S59" s="2"/>
      <c r="T59" s="2"/>
      <c r="U59" s="2"/>
      <c r="V59" s="2"/>
      <c r="W59" s="2"/>
      <c r="X59" s="2"/>
      <c r="Y59" s="2"/>
      <c r="Z59" s="2"/>
    </row>
    <row r="60" ht="29.25" customHeight="1">
      <c r="A60" s="34" t="s">
        <v>526</v>
      </c>
      <c r="B60" s="43" t="str">
        <f>VLOOKUP($A60,Questions!$A$2:$X$333,2,0)</f>
        <v>Is privacy awareness training mandatory for all employees?</v>
      </c>
      <c r="C60" s="44" t="s">
        <v>26</v>
      </c>
      <c r="D60" s="76" t="s">
        <v>527</v>
      </c>
      <c r="E60" s="103" t="str">
        <f>IF($C60="Yes",VLOOKUP($A60,Questions!$A$2:$X$333,17,0)&amp;"",IF($C60="No",VLOOKUP($A60,Questions!$A$2:$X$333,16,0)&amp;"",VLOOKUP($A60,Questions!$A$2:$X$333,15,0)&amp;""))</f>
        <v>Your response should include who must complete the training.</v>
      </c>
      <c r="F60" s="104" t="str">
        <f>VLOOKUP($A60,'Privacy Analyst Evaluation'!$A$46:$F$120,6,0)&amp;""</f>
        <v/>
      </c>
      <c r="G60" s="2"/>
      <c r="H60" s="6"/>
      <c r="I60" s="2"/>
      <c r="J60" s="2"/>
      <c r="K60" s="2"/>
      <c r="L60" s="2"/>
      <c r="M60" s="2"/>
      <c r="N60" s="2"/>
      <c r="O60" s="2"/>
      <c r="P60" s="2"/>
      <c r="Q60" s="2"/>
      <c r="R60" s="2"/>
      <c r="S60" s="2"/>
      <c r="T60" s="2"/>
      <c r="U60" s="2"/>
      <c r="V60" s="2"/>
      <c r="W60" s="2"/>
      <c r="X60" s="2"/>
      <c r="Y60" s="2"/>
      <c r="Z60" s="2"/>
    </row>
    <row r="61" ht="39.75" customHeight="1">
      <c r="A61" s="34" t="s">
        <v>528</v>
      </c>
      <c r="B61" s="43" t="str">
        <f>VLOOKUP($A61,Questions!$A$2:$X$333,2,0)</f>
        <v>Is AI privacy and ethics awareness/training required for all employees who work with AI?</v>
      </c>
      <c r="C61" s="44" t="s">
        <v>26</v>
      </c>
      <c r="D61" s="76" t="s">
        <v>529</v>
      </c>
      <c r="E61" s="103" t="str">
        <f>IF($C61="Yes",VLOOKUP($A61,Questions!$A$2:$X$333,17,0)&amp;"",IF($C61="No",VLOOKUP($A61,Questions!$A$2:$X$333,16,0)&amp;"",IF($C61="N/A",VLOOKUP($A61,Questions!$A$2:$X$333,18,0)&amp;"",VLOOKUP($A61,Questions!$A$2:$X$333,15,0)&amp;"")))</f>
        <v>Briefly describe what is included in the training.</v>
      </c>
      <c r="F61" s="104" t="str">
        <f>VLOOKUP($A61,'Privacy Analyst Evaluation'!$A$46:$F$120,6,0)&amp;""</f>
        <v/>
      </c>
      <c r="G61" s="2"/>
      <c r="H61" s="6"/>
      <c r="I61" s="2"/>
      <c r="J61" s="2"/>
      <c r="K61" s="2"/>
      <c r="L61" s="2"/>
      <c r="M61" s="2"/>
      <c r="N61" s="2"/>
      <c r="O61" s="2"/>
      <c r="P61" s="2"/>
      <c r="Q61" s="2"/>
      <c r="R61" s="2"/>
      <c r="S61" s="2"/>
      <c r="T61" s="2"/>
      <c r="U61" s="2"/>
      <c r="V61" s="2"/>
      <c r="W61" s="2"/>
      <c r="X61" s="2"/>
      <c r="Y61" s="2"/>
      <c r="Z61" s="2"/>
    </row>
    <row r="62" ht="39.75" customHeight="1">
      <c r="A62" s="34" t="s">
        <v>530</v>
      </c>
      <c r="B62" s="43" t="str">
        <f>VLOOKUP($A62,Questions!$A$2:$X$333,2,0)</f>
        <v>Do you have any decision-making processes that are completely automated (i.e., there is no human involvement)?</v>
      </c>
      <c r="C62" s="44" t="s">
        <v>39</v>
      </c>
      <c r="D62" s="106" t="s">
        <v>531</v>
      </c>
      <c r="E62" s="103" t="str">
        <f>IF($C62="Yes",VLOOKUP($A62,Questions!$A$2:$X$333,17,0)&amp;"",IF($C62="No",VLOOKUP($A62,Questions!$A$2:$X$333,16,0)&amp;"",VLOOKUP($A62,Questions!$A$2:$X$333,15,0)&amp;""))</f>
        <v>Examples of such automated decisions could include automatically denying or approving user access requests, flagging or blocking transactions based on risk scores, or AI-driven decisions that affect user outcomes (e.g., eligibility, grading, pricing).</v>
      </c>
      <c r="F62" s="104" t="str">
        <f>VLOOKUP($A62,'Privacy Analyst Evaluation'!$A$46:$F$120,6,0)&amp;""</f>
        <v/>
      </c>
      <c r="G62" s="2"/>
      <c r="H62" s="6"/>
      <c r="I62" s="2"/>
      <c r="J62" s="2"/>
      <c r="K62" s="2"/>
      <c r="L62" s="2"/>
      <c r="M62" s="2"/>
      <c r="N62" s="2"/>
      <c r="O62" s="2"/>
      <c r="P62" s="2"/>
      <c r="Q62" s="2"/>
      <c r="R62" s="2"/>
      <c r="S62" s="2"/>
      <c r="T62" s="2"/>
      <c r="U62" s="2"/>
      <c r="V62" s="2"/>
      <c r="W62" s="2"/>
      <c r="X62" s="2"/>
      <c r="Y62" s="2"/>
      <c r="Z62" s="2"/>
    </row>
    <row r="63" ht="54.0" customHeight="1">
      <c r="A63" s="34" t="s">
        <v>532</v>
      </c>
      <c r="B63" s="43" t="str">
        <f>VLOOKUP($A63,Questions!$A$2:$X$333,2,0)</f>
        <v>Do you have a documented process for managing automated processing, including validations, monitoring, and data subject requests?</v>
      </c>
      <c r="C63" s="44" t="s">
        <v>26</v>
      </c>
      <c r="D63" s="106" t="s">
        <v>533</v>
      </c>
      <c r="E63" s="103" t="str">
        <f>IF($C63="Yes",VLOOKUP($A63,Questions!$A$2:$X$333,17,0)&amp;"",IF($C63="No",VLOOKUP($A63,Questions!$A$2:$X$333,16,0)&amp;"",VLOOKUP($A63,Questions!$A$2:$X$333,15,0)&amp;""))</f>
        <v>Briefly describe processes.</v>
      </c>
      <c r="F63" s="104" t="str">
        <f>VLOOKUP($A63,'Privacy Analyst Evaluation'!$A$46:$F$120,6,0)&amp;""</f>
        <v/>
      </c>
      <c r="G63" s="2"/>
      <c r="H63" s="6"/>
      <c r="I63" s="2"/>
      <c r="J63" s="2"/>
      <c r="K63" s="2"/>
      <c r="L63" s="2"/>
      <c r="M63" s="2"/>
      <c r="N63" s="2"/>
      <c r="O63" s="2"/>
      <c r="P63" s="2"/>
      <c r="Q63" s="2"/>
      <c r="R63" s="2"/>
      <c r="S63" s="2"/>
      <c r="T63" s="2"/>
      <c r="U63" s="2"/>
      <c r="V63" s="2"/>
      <c r="W63" s="2"/>
      <c r="X63" s="2"/>
      <c r="Y63" s="2"/>
      <c r="Z63" s="2"/>
    </row>
    <row r="64" ht="40.5" customHeight="1">
      <c r="A64" s="34" t="s">
        <v>534</v>
      </c>
      <c r="B64" s="43" t="str">
        <f>VLOOKUP($A64,Questions!$A$2:$X$333,2,0)</f>
        <v>Do you have a documented policy for sharing information with law enforcement?</v>
      </c>
      <c r="C64" s="44" t="s">
        <v>26</v>
      </c>
      <c r="D64" s="106" t="s">
        <v>535</v>
      </c>
      <c r="E64" s="103" t="str">
        <f>IF($C64="Yes",VLOOKUP($A64,Questions!$A$2:$X$333,17,0)&amp;"",IF($C64="No",VLOOKUP($A64,Questions!$A$2:$X$333,16,0)&amp;"",VLOOKUP($A64,Questions!$A$2:$X$333,15,0)&amp;""))</f>
        <v>Provide a high-level overview of the policy or plans to implement a policy.</v>
      </c>
      <c r="F64" s="104" t="str">
        <f>VLOOKUP($A64,'Privacy Analyst Evaluation'!$A$46:$F$120,6,0)&amp;""</f>
        <v/>
      </c>
      <c r="G64" s="2"/>
      <c r="H64" s="6"/>
      <c r="I64" s="2"/>
      <c r="J64" s="2"/>
      <c r="K64" s="2"/>
      <c r="L64" s="2"/>
      <c r="M64" s="2"/>
      <c r="N64" s="2"/>
      <c r="O64" s="2"/>
      <c r="P64" s="2"/>
      <c r="Q64" s="2"/>
      <c r="R64" s="2"/>
      <c r="S64" s="2"/>
      <c r="T64" s="2"/>
      <c r="U64" s="2"/>
      <c r="V64" s="2"/>
      <c r="W64" s="2"/>
      <c r="X64" s="2"/>
      <c r="Y64" s="2"/>
      <c r="Z64" s="2"/>
    </row>
    <row r="65" ht="39.75" customHeight="1">
      <c r="A65" s="34" t="s">
        <v>536</v>
      </c>
      <c r="B65" s="43" t="str">
        <f>VLOOKUP($A65,Questions!$A$2:$X$333,2,0)</f>
        <v>Do you share any institutional data with law enforcement without a valid warrant or subpoena?*</v>
      </c>
      <c r="C65" s="44" t="s">
        <v>39</v>
      </c>
      <c r="D65" s="106" t="s">
        <v>537</v>
      </c>
      <c r="E65" s="103" t="str">
        <f>IF($C65="Yes",VLOOKUP($A65,Questions!$A$2:$X$333,17,0)&amp;"",IF($C65="No",VLOOKUP($A65,Questions!$A$2:$X$333,16,0)&amp;"",VLOOKUP($A65,Questions!$A$2:$X$333,15,0)&amp;""))</f>
        <v>Describe how you ensure this does not occur.</v>
      </c>
      <c r="F65" s="104" t="str">
        <f>VLOOKUP($A65,'Privacy Analyst Evaluation'!$A$46:$F$120,6,0)&amp;""</f>
        <v/>
      </c>
      <c r="G65" s="2"/>
      <c r="H65" s="6"/>
      <c r="I65" s="2"/>
      <c r="J65" s="2"/>
      <c r="K65" s="2"/>
      <c r="L65" s="2"/>
      <c r="M65" s="2"/>
      <c r="N65" s="2"/>
      <c r="O65" s="2"/>
      <c r="P65" s="2"/>
      <c r="Q65" s="2"/>
      <c r="R65" s="2"/>
      <c r="S65" s="2"/>
      <c r="T65" s="2"/>
      <c r="U65" s="2"/>
      <c r="V65" s="2"/>
      <c r="W65" s="2"/>
      <c r="X65" s="2"/>
      <c r="Y65" s="2"/>
      <c r="Z65" s="2"/>
    </row>
    <row r="66" ht="26.25" customHeight="1">
      <c r="A66" s="34" t="s">
        <v>538</v>
      </c>
      <c r="B66" s="43" t="str">
        <f>VLOOKUP($A66,Questions!$A$2:$X$333,2,0)</f>
        <v>Does your incident response team include a privacy analyst/officer?</v>
      </c>
      <c r="C66" s="44" t="s">
        <v>26</v>
      </c>
      <c r="D66" s="106" t="s">
        <v>539</v>
      </c>
      <c r="E66" s="103" t="str">
        <f>IF($C66="Yes",VLOOKUP($A66,Questions!$A$2:$X$333,17,0)&amp;"",IF($C66="No",VLOOKUP($A66,Questions!$A$2:$X$333,16,0)&amp;"",VLOOKUP($A66,Questions!$A$2:$X$333,15,0)&amp;""))</f>
        <v>Provide the incident response team membership and charge.</v>
      </c>
      <c r="F66" s="104" t="str">
        <f>VLOOKUP($A66,'Privacy Analyst Evaluation'!$A$46:$F$120,6,0)&amp;""</f>
        <v/>
      </c>
      <c r="G66" s="51" t="s">
        <v>35</v>
      </c>
      <c r="H66" s="6"/>
      <c r="I66" s="2"/>
      <c r="J66" s="2"/>
      <c r="K66" s="2"/>
      <c r="L66" s="2"/>
      <c r="M66" s="2"/>
      <c r="N66" s="2"/>
      <c r="O66" s="2"/>
      <c r="P66" s="2"/>
      <c r="Q66" s="2"/>
      <c r="R66" s="2"/>
      <c r="S66" s="2"/>
      <c r="T66" s="2"/>
      <c r="U66" s="2"/>
      <c r="V66" s="2"/>
      <c r="W66" s="2"/>
      <c r="X66" s="2"/>
      <c r="Y66" s="2"/>
      <c r="Z66" s="2"/>
    </row>
    <row r="67" ht="36.75" customHeight="1">
      <c r="A67" s="18" t="str">
        <f>VLOOKUP(LEFT($A68,4),'Auto Responses'!$N$4:$O$38,2,0)&amp;""</f>
        <v> International Privacy</v>
      </c>
      <c r="B67" s="40"/>
      <c r="C67" s="19" t="s">
        <v>21</v>
      </c>
      <c r="D67" s="19" t="s">
        <v>22</v>
      </c>
      <c r="E67" s="41" t="s">
        <v>23</v>
      </c>
      <c r="F67" s="94" t="s">
        <v>24</v>
      </c>
      <c r="G67" s="2"/>
      <c r="H67" s="6"/>
      <c r="I67" s="2"/>
      <c r="J67" s="2"/>
      <c r="K67" s="2"/>
      <c r="L67" s="2"/>
      <c r="M67" s="2"/>
      <c r="N67" s="2"/>
      <c r="O67" s="2"/>
      <c r="P67" s="2"/>
      <c r="Q67" s="2"/>
      <c r="R67" s="2"/>
      <c r="S67" s="2"/>
      <c r="T67" s="2"/>
      <c r="U67" s="2"/>
      <c r="V67" s="2"/>
      <c r="W67" s="2"/>
      <c r="X67" s="2"/>
      <c r="Y67" s="2"/>
      <c r="Z67" s="2"/>
    </row>
    <row r="68" ht="42.75" customHeight="1">
      <c r="A68" s="34" t="s">
        <v>540</v>
      </c>
      <c r="B68" s="43" t="str">
        <f>VLOOKUP($A68,Questions!$A$2:$X$333,2,0)</f>
        <v>Will data be collected from or processed in or stored in the European Economic Area (EEA)?</v>
      </c>
      <c r="C68" s="44" t="s">
        <v>39</v>
      </c>
      <c r="D68" s="108" t="s">
        <v>541</v>
      </c>
      <c r="E68" s="103" t="str">
        <f>IF($C68="Yes",VLOOKUP($A68,Questions!$A$2:$X$333,17,0)&amp;"",IF($C68="No",VLOOKUP($A68,Questions!$A$2:$X$333,16,0)&amp;"",VLOOKUP($A68,Questions!$A$2:$X$333,15,0)&amp;""))</f>
        <v/>
      </c>
      <c r="F68" s="104" t="str">
        <f>VLOOKUP($A68,'Privacy Analyst Evaluation'!$A$46:$F$120,6,0)&amp;""</f>
        <v/>
      </c>
      <c r="G68" s="2"/>
      <c r="H68" s="6"/>
      <c r="I68" s="2"/>
      <c r="J68" s="2"/>
      <c r="K68" s="2"/>
      <c r="L68" s="2"/>
      <c r="M68" s="2"/>
      <c r="N68" s="2"/>
      <c r="O68" s="2"/>
      <c r="P68" s="2"/>
      <c r="Q68" s="2"/>
      <c r="R68" s="2"/>
      <c r="S68" s="2"/>
      <c r="T68" s="2"/>
      <c r="U68" s="2"/>
      <c r="V68" s="2"/>
      <c r="W68" s="2"/>
      <c r="X68" s="2"/>
      <c r="Y68" s="2"/>
      <c r="Z68" s="2"/>
    </row>
    <row r="69" ht="28.5" customHeight="1">
      <c r="A69" s="34" t="s">
        <v>542</v>
      </c>
      <c r="B69" s="43" t="str">
        <f>VLOOKUP($A69,Questions!$A$2:$X$333,2,0)</f>
        <v>Do you have a data protection officer (DPO)?</v>
      </c>
      <c r="C69" s="44" t="s">
        <v>26</v>
      </c>
      <c r="D69" s="106" t="s">
        <v>543</v>
      </c>
      <c r="E69" s="103" t="str">
        <f>IF($C69="Yes",VLOOKUP($A69,Questions!$A$2:$X$333,17,0)&amp;"",IF($C69="No",VLOOKUP($A69,Questions!$A$2:$X$333,16,0)&amp;"",VLOOKUP($A69,Questions!$A$2:$X$333,15,0)&amp;""))</f>
        <v>Provide the name and contact information for the DPO.</v>
      </c>
      <c r="F69" s="104" t="str">
        <f>VLOOKUP($A69,'Privacy Analyst Evaluation'!$A$46:$F$120,6,0)&amp;""</f>
        <v/>
      </c>
      <c r="G69" s="2"/>
      <c r="H69" s="6"/>
      <c r="I69" s="2"/>
      <c r="J69" s="2"/>
      <c r="K69" s="2"/>
      <c r="L69" s="2"/>
      <c r="M69" s="2"/>
      <c r="N69" s="2"/>
      <c r="O69" s="2"/>
      <c r="P69" s="2"/>
      <c r="Q69" s="2"/>
      <c r="R69" s="2"/>
      <c r="S69" s="2"/>
      <c r="T69" s="2"/>
      <c r="U69" s="2"/>
      <c r="V69" s="2"/>
      <c r="W69" s="2"/>
      <c r="X69" s="2"/>
      <c r="Y69" s="2"/>
      <c r="Z69" s="2"/>
    </row>
    <row r="70" ht="38.25" customHeight="1">
      <c r="A70" s="34" t="s">
        <v>544</v>
      </c>
      <c r="B70" s="43" t="str">
        <f>VLOOKUP($A70,Questions!$A$2:$X$333,2,0)</f>
        <v>Will you sign appropriate GDPR Standard Contractual Clauses (SCCs) with the institution?</v>
      </c>
      <c r="C70" s="44" t="s">
        <v>39</v>
      </c>
      <c r="D70" s="106" t="s">
        <v>474</v>
      </c>
      <c r="E70" s="103" t="str">
        <f>IF($C70="Yes",VLOOKUP($A70,Questions!$A$2:$X$333,17,0)&amp;"",IF($C70="No",VLOOKUP($A70,Questions!$A$2:$X$333,16,0)&amp;"",VLOOKUP($A70,Questions!$A$2:$X$333,15,0)&amp;""))</f>
        <v>Explain why not</v>
      </c>
      <c r="F70" s="104" t="str">
        <f>VLOOKUP($A70,'Privacy Analyst Evaluation'!$A$46:$F$120,6,0)&amp;""</f>
        <v/>
      </c>
      <c r="G70" s="2"/>
      <c r="H70" s="6"/>
      <c r="I70" s="2"/>
      <c r="J70" s="2"/>
      <c r="K70" s="2"/>
      <c r="L70" s="2"/>
      <c r="M70" s="2"/>
      <c r="N70" s="2"/>
      <c r="O70" s="2"/>
      <c r="P70" s="2"/>
      <c r="Q70" s="2"/>
      <c r="R70" s="2"/>
      <c r="S70" s="2"/>
      <c r="T70" s="2"/>
      <c r="U70" s="2"/>
      <c r="V70" s="2"/>
      <c r="W70" s="2"/>
      <c r="X70" s="2"/>
      <c r="Y70" s="2"/>
      <c r="Z70" s="2"/>
    </row>
    <row r="71" ht="25.5" customHeight="1">
      <c r="A71" s="34" t="s">
        <v>545</v>
      </c>
      <c r="B71" s="43" t="str">
        <f>VLOOKUP($A71,Questions!$A$2:$X$333,2,0)</f>
        <v>Will data be collected from or processed in or stored in China?</v>
      </c>
      <c r="C71" s="44" t="s">
        <v>39</v>
      </c>
      <c r="D71" s="106" t="s">
        <v>541</v>
      </c>
      <c r="E71" s="103" t="str">
        <f>IF($C71="Yes",VLOOKUP($A71,Questions!$A$2:$X$333,17,0)&amp;"",IF($C71="No",VLOOKUP($A71,Questions!$A$2:$X$333,16,0)&amp;"",VLOOKUP($A71,Questions!$A$2:$X$333,15,0)&amp;""))</f>
        <v>See PIPL Chapter 1 for definitions.</v>
      </c>
      <c r="F71" s="104" t="str">
        <f>VLOOKUP($A71,'Privacy Analyst Evaluation'!$A$46:$F$120,6,0)&amp;""</f>
        <v/>
      </c>
      <c r="G71" s="2"/>
      <c r="H71" s="6"/>
      <c r="I71" s="2"/>
      <c r="J71" s="2"/>
      <c r="K71" s="2"/>
      <c r="L71" s="2"/>
      <c r="M71" s="2"/>
      <c r="N71" s="2"/>
      <c r="O71" s="2"/>
      <c r="P71" s="2"/>
      <c r="Q71" s="2"/>
      <c r="R71" s="2"/>
      <c r="S71" s="2"/>
      <c r="T71" s="2"/>
      <c r="U71" s="2"/>
      <c r="V71" s="2"/>
      <c r="W71" s="2"/>
      <c r="X71" s="2"/>
      <c r="Y71" s="2"/>
      <c r="Z71" s="2"/>
    </row>
    <row r="72" ht="43.5" customHeight="1">
      <c r="A72" s="34" t="s">
        <v>546</v>
      </c>
      <c r="B72" s="43" t="str">
        <f>VLOOKUP($A72,Questions!$A$2:$X$333,2,0)</f>
        <v>Do you comply with PIPL security, privacy, and data localization requirements?</v>
      </c>
      <c r="C72" s="44" t="s">
        <v>39</v>
      </c>
      <c r="D72" s="106" t="s">
        <v>474</v>
      </c>
      <c r="E72" s="103" t="str">
        <f>IF($C72="Yes",VLOOKUP($A72,Questions!$A$2:$X$333,17,0)&amp;"",IF($C72="No",VLOOKUP($A72,Questions!$A$2:$X$333,16,0)&amp;"",IF($C72="N/A",VLOOKUP($A72,Questions!$A$2:$X$333,18,0)&amp;"",VLOOKUP($A72,Questions!$A$2:$X$333,15,0)&amp;"")))</f>
        <v>Explain why not</v>
      </c>
      <c r="F72" s="104" t="str">
        <f>VLOOKUP($A72,'Privacy Analyst Evaluation'!$A$46:$F$120,6,0)&amp;""</f>
        <v/>
      </c>
      <c r="G72" s="51" t="s">
        <v>35</v>
      </c>
      <c r="H72" s="6"/>
      <c r="I72" s="2"/>
      <c r="J72" s="2"/>
      <c r="K72" s="2"/>
      <c r="L72" s="2"/>
      <c r="M72" s="2"/>
      <c r="N72" s="2"/>
      <c r="O72" s="2"/>
      <c r="P72" s="2"/>
      <c r="Q72" s="2"/>
      <c r="R72" s="2"/>
      <c r="S72" s="2"/>
      <c r="T72" s="2"/>
      <c r="U72" s="2"/>
      <c r="V72" s="2"/>
      <c r="W72" s="2"/>
      <c r="X72" s="2"/>
      <c r="Y72" s="2"/>
      <c r="Z72" s="2"/>
    </row>
    <row r="73" ht="36.75" customHeight="1">
      <c r="A73" s="18" t="str">
        <f>VLOOKUP(LEFT($A74,4),'Auto Responses'!$N$4:$O$38,2,0)&amp;""</f>
        <v> Data Privacy</v>
      </c>
      <c r="B73" s="40"/>
      <c r="C73" s="19" t="s">
        <v>21</v>
      </c>
      <c r="D73" s="19" t="s">
        <v>22</v>
      </c>
      <c r="E73" s="41" t="s">
        <v>23</v>
      </c>
      <c r="F73" s="94" t="s">
        <v>24</v>
      </c>
      <c r="G73" s="2"/>
      <c r="H73" s="6"/>
      <c r="I73" s="2"/>
      <c r="J73" s="2"/>
      <c r="K73" s="2"/>
      <c r="L73" s="2"/>
      <c r="M73" s="2"/>
      <c r="N73" s="2"/>
      <c r="O73" s="2"/>
      <c r="P73" s="2"/>
      <c r="Q73" s="2"/>
      <c r="R73" s="2"/>
      <c r="S73" s="2"/>
      <c r="T73" s="2"/>
      <c r="U73" s="2"/>
      <c r="V73" s="2"/>
      <c r="W73" s="2"/>
      <c r="X73" s="2"/>
      <c r="Y73" s="2"/>
      <c r="Z73" s="2"/>
    </row>
    <row r="74" ht="60.0" customHeight="1">
      <c r="A74" s="34" t="s">
        <v>547</v>
      </c>
      <c r="B74" s="43" t="str">
        <f>VLOOKUP($A74,Questions!$A$2:$X$333,2,0)</f>
        <v>Have you performed a Data Privacy Impact Assesssment for the solution/project?</v>
      </c>
      <c r="C74" s="44" t="s">
        <v>26</v>
      </c>
      <c r="D74" s="106" t="s">
        <v>548</v>
      </c>
      <c r="E74" s="103" t="str">
        <f>IF($C74="Yes",VLOOKUP($A74,Questions!$A$2:$X$333,17,0)&amp;"",IF($C74="No",VLOOKUP($A74,Questions!$A$2:$X$333,16,0)&amp;"",VLOOKUP($A74,Questions!$A$2:$X$333,15,0)&amp;""))</f>
        <v>Provide copy, link, or summary overview.</v>
      </c>
      <c r="F74" s="104" t="str">
        <f>VLOOKUP($A74,'Privacy Analyst Evaluation'!$A$46:$F$120,6,0)&amp;""</f>
        <v/>
      </c>
      <c r="G74" s="2"/>
      <c r="H74" s="6"/>
      <c r="I74" s="2"/>
      <c r="J74" s="2"/>
      <c r="K74" s="2"/>
      <c r="L74" s="2"/>
      <c r="M74" s="2"/>
      <c r="N74" s="2"/>
      <c r="O74" s="2"/>
      <c r="P74" s="2"/>
      <c r="Q74" s="2"/>
      <c r="R74" s="2"/>
      <c r="S74" s="2"/>
      <c r="T74" s="2"/>
      <c r="U74" s="2"/>
      <c r="V74" s="2"/>
      <c r="W74" s="2"/>
      <c r="X74" s="2"/>
      <c r="Y74" s="2"/>
      <c r="Z74" s="2"/>
    </row>
    <row r="75" ht="54.75" customHeight="1">
      <c r="A75" s="34" t="s">
        <v>549</v>
      </c>
      <c r="B75" s="43" t="str">
        <f>VLOOKUP($A75,Questions!$A$2:$X$333,2,0)</f>
        <v>Do you provide an end-user privacy notice about privacy policies and procedures that identify the purpose(s) for which personal information is collected, used, retained, and disclosed?</v>
      </c>
      <c r="C75" s="44" t="s">
        <v>26</v>
      </c>
      <c r="D75" s="109" t="s">
        <v>550</v>
      </c>
      <c r="E75" s="103" t="str">
        <f>IF($C75="Yes",VLOOKUP($A75,Questions!$A$2:$X$333,17,0)&amp;"",IF($C75="No",VLOOKUP($A75,Questions!$A$2:$X$333,16,0)&amp;"",VLOOKUP($A75,Questions!$A$2:$X$333,15,0)&amp;""))</f>
        <v>Provide link or copy.</v>
      </c>
      <c r="F75" s="104" t="str">
        <f>VLOOKUP($A75,'Privacy Analyst Evaluation'!$A$46:$F$120,6,0)&amp;""</f>
        <v/>
      </c>
      <c r="G75" s="2"/>
      <c r="H75" s="6"/>
      <c r="I75" s="2"/>
      <c r="J75" s="2"/>
      <c r="K75" s="2"/>
      <c r="L75" s="2"/>
      <c r="M75" s="2"/>
      <c r="N75" s="2"/>
      <c r="O75" s="2"/>
      <c r="P75" s="2"/>
      <c r="Q75" s="2"/>
      <c r="R75" s="2"/>
      <c r="S75" s="2"/>
      <c r="T75" s="2"/>
      <c r="U75" s="2"/>
      <c r="V75" s="2"/>
      <c r="W75" s="2"/>
      <c r="X75" s="2"/>
      <c r="Y75" s="2"/>
      <c r="Z75" s="2"/>
    </row>
    <row r="76" ht="54.0" customHeight="1">
      <c r="A76" s="34" t="s">
        <v>551</v>
      </c>
      <c r="B76" s="43" t="str">
        <f>VLOOKUP($A76,Questions!$A$2:$X$333,2,0)</f>
        <v>Do you describe the choices available to the individual and obtain implicit or explicit consent with respect to the collection, use, and disclosure of personal information?</v>
      </c>
      <c r="C76" s="44" t="s">
        <v>26</v>
      </c>
      <c r="D76" s="106" t="s">
        <v>552</v>
      </c>
      <c r="E76" s="103" t="str">
        <f>IF($C76="Yes",VLOOKUP($A76,Questions!$A$2:$X$333,17,0)&amp;"",IF($C76="No",VLOOKUP($A76,Questions!$A$2:$X$333,16,0)&amp;"",IF($C76="N/A",VLOOKUP($A76,Questions!$A$2:$X$333,18,0)&amp;"",VLOOKUP($A76,Questions!$A$2:$X$333,15,0)&amp;"")))</f>
        <v>Provide copy, link, or summary overview.</v>
      </c>
      <c r="F76" s="104" t="str">
        <f>VLOOKUP($A76,'Privacy Analyst Evaluation'!$A$46:$F$120,6,0)&amp;""</f>
        <v/>
      </c>
      <c r="G76" s="2"/>
      <c r="H76" s="6"/>
      <c r="I76" s="2"/>
      <c r="J76" s="2"/>
      <c r="K76" s="2"/>
      <c r="L76" s="2"/>
      <c r="M76" s="2"/>
      <c r="N76" s="2"/>
      <c r="O76" s="2"/>
      <c r="P76" s="2"/>
      <c r="Q76" s="2"/>
      <c r="R76" s="2"/>
      <c r="S76" s="2"/>
      <c r="T76" s="2"/>
      <c r="U76" s="2"/>
      <c r="V76" s="2"/>
      <c r="W76" s="2"/>
      <c r="X76" s="2"/>
      <c r="Y76" s="2"/>
      <c r="Z76" s="2"/>
    </row>
    <row r="77" ht="57.0" customHeight="1">
      <c r="A77" s="34" t="s">
        <v>553</v>
      </c>
      <c r="B77" s="43" t="str">
        <f>VLOOKUP($A77,Questions!$A$2:$X$333,2,0)</f>
        <v>Do you collect personal information only for the purpose(s) identified in the agreement with an institution or, if there is none, the purpose(s) identified in the privacy notice?</v>
      </c>
      <c r="C77" s="44" t="s">
        <v>26</v>
      </c>
      <c r="D77" s="106" t="s">
        <v>554</v>
      </c>
      <c r="E77" s="103" t="str">
        <f>IF($C77="Yes",VLOOKUP($A77,Questions!$A$2:$X$333,17,0)&amp;"",IF($C77="No",VLOOKUP($A77,Questions!$A$2:$X$333,16,0)&amp;"",IF($C77="N/A",VLOOKUP($A77,Questions!$A$2:$X$333,18,0)&amp;"",VLOOKUP($A77,Questions!$A$2:$X$333,15,0)&amp;"")))</f>
        <v>Describe purposes not included in an agreement with the institution.</v>
      </c>
      <c r="F77" s="104" t="str">
        <f>VLOOKUP($A77,'Privacy Analyst Evaluation'!$A$46:$F$120,6,0)&amp;""</f>
        <v/>
      </c>
      <c r="G77" s="2"/>
      <c r="H77" s="6"/>
      <c r="I77" s="2"/>
      <c r="J77" s="2"/>
      <c r="K77" s="2"/>
      <c r="L77" s="2"/>
      <c r="M77" s="2"/>
      <c r="N77" s="2"/>
      <c r="O77" s="2"/>
      <c r="P77" s="2"/>
      <c r="Q77" s="2"/>
      <c r="R77" s="2"/>
      <c r="S77" s="2"/>
      <c r="T77" s="2"/>
      <c r="U77" s="2"/>
      <c r="V77" s="2"/>
      <c r="W77" s="2"/>
      <c r="X77" s="2"/>
      <c r="Y77" s="2"/>
      <c r="Z77" s="2"/>
    </row>
    <row r="78" ht="36.0" customHeight="1">
      <c r="A78" s="34" t="s">
        <v>555</v>
      </c>
      <c r="B78" s="43" t="str">
        <f>VLOOKUP($A78,Questions!$A$2:$X$333,2,0)</f>
        <v>Do you have a documented list of personal data your service maintains?</v>
      </c>
      <c r="C78" s="44" t="s">
        <v>26</v>
      </c>
      <c r="D78" s="106" t="s">
        <v>556</v>
      </c>
      <c r="E78" s="103" t="str">
        <f>IF($C78="Yes",VLOOKUP($A78,Questions!$A$2:$X$333,17,0)&amp;"",IF($C78="No",VLOOKUP($A78,Questions!$A$2:$X$333,16,0)&amp;"",IF($C78="N/A",VLOOKUP($A78,Questions!$A$2:$X$333,18,0)&amp;"",VLOOKUP($A78,Questions!$A$2:$X$333,15,0)&amp;"")))</f>
        <v>Provide copy, link, or summary overview.</v>
      </c>
      <c r="F78" s="104" t="str">
        <f>VLOOKUP($A78,'Privacy Analyst Evaluation'!$A$46:$F$120,6,0)&amp;""</f>
        <v/>
      </c>
      <c r="G78" s="2"/>
      <c r="H78" s="6"/>
      <c r="I78" s="2"/>
      <c r="J78" s="2"/>
      <c r="K78" s="2"/>
      <c r="L78" s="2"/>
      <c r="M78" s="2"/>
      <c r="N78" s="2"/>
      <c r="O78" s="2"/>
      <c r="P78" s="2"/>
      <c r="Q78" s="2"/>
      <c r="R78" s="2"/>
      <c r="S78" s="2"/>
      <c r="T78" s="2"/>
      <c r="U78" s="2"/>
      <c r="V78" s="2"/>
      <c r="W78" s="2"/>
      <c r="X78" s="2"/>
      <c r="Y78" s="2"/>
      <c r="Z78" s="2"/>
    </row>
    <row r="79" ht="57.75" customHeight="1">
      <c r="A79" s="34" t="s">
        <v>557</v>
      </c>
      <c r="B79" s="43" t="str">
        <f>VLOOKUP($A79,Questions!$A$2:$X$333,2,0)</f>
        <v>Do you retain personal information for only as long as necessary to fulfill the stated purpose(s) or as required by law or regulation and thereafter appropriately dispose of such information?</v>
      </c>
      <c r="C79" s="44" t="s">
        <v>26</v>
      </c>
      <c r="E79" s="103" t="str">
        <f>IF($C79="Yes",VLOOKUP($A79,Questions!$A$2:$X$333,17,0)&amp;"",IF($C79="No",VLOOKUP($A79,Questions!$A$2:$X$333,16,0)&amp;"",IF($C79="N/A",VLOOKUP($A79,Questions!$A$2:$X$333,18,0)&amp;"",VLOOKUP($A79,Questions!$A$2:$X$333,15,0)&amp;"")))</f>
        <v/>
      </c>
      <c r="F79" s="104" t="str">
        <f>VLOOKUP($A79,'Privacy Analyst Evaluation'!$A$46:$F$120,6,0)&amp;""</f>
        <v/>
      </c>
      <c r="G79" s="2"/>
      <c r="H79" s="6"/>
      <c r="I79" s="2"/>
      <c r="J79" s="2"/>
      <c r="K79" s="2"/>
      <c r="L79" s="2"/>
      <c r="M79" s="2"/>
      <c r="N79" s="2"/>
      <c r="O79" s="2"/>
      <c r="P79" s="2"/>
      <c r="Q79" s="2"/>
      <c r="R79" s="2"/>
      <c r="S79" s="2"/>
      <c r="T79" s="2"/>
      <c r="U79" s="2"/>
      <c r="V79" s="2"/>
      <c r="W79" s="2"/>
      <c r="X79" s="2"/>
      <c r="Y79" s="2"/>
      <c r="Z79" s="2"/>
    </row>
    <row r="80" ht="44.25" customHeight="1">
      <c r="A80" s="34" t="s">
        <v>558</v>
      </c>
      <c r="B80" s="43" t="str">
        <f>VLOOKUP($A80,Questions!$A$2:$X$333,2,0)</f>
        <v>Do you provide individuals with access to their personal information for review and update (i.e., data subject rights)?</v>
      </c>
      <c r="C80" s="44" t="s">
        <v>26</v>
      </c>
      <c r="D80" s="106" t="s">
        <v>559</v>
      </c>
      <c r="E80" s="103" t="str">
        <f>IF($C80="Yes",VLOOKUP($A80,Questions!$A$2:$X$333,17,0)&amp;"",IF($C80="No",VLOOKUP($A80,Questions!$A$2:$X$333,16,0)&amp;"",IF($C80="N/A",VLOOKUP($A80,Questions!$A$2:$X$333,18,0)&amp;"",VLOOKUP($A80,Questions!$A$2:$X$333,15,0)&amp;"")))</f>
        <v>Such processes would include descriptions of request processes individuals can follow to review thier information and written processes a data subject may use to ask for changes or corrections to data held about them.</v>
      </c>
      <c r="F80" s="104" t="str">
        <f>VLOOKUP($A80,'Privacy Analyst Evaluation'!$A$46:$F$120,6,0)&amp;""</f>
        <v/>
      </c>
      <c r="G80" s="2"/>
      <c r="H80" s="6"/>
      <c r="I80" s="2"/>
      <c r="J80" s="2"/>
      <c r="K80" s="2"/>
      <c r="L80" s="2"/>
      <c r="M80" s="2"/>
      <c r="N80" s="2"/>
      <c r="O80" s="2"/>
      <c r="P80" s="2"/>
      <c r="Q80" s="2"/>
      <c r="R80" s="2"/>
      <c r="S80" s="2"/>
      <c r="T80" s="2"/>
      <c r="U80" s="2"/>
      <c r="V80" s="2"/>
      <c r="W80" s="2"/>
      <c r="X80" s="2"/>
      <c r="Y80" s="2"/>
      <c r="Z80" s="2"/>
    </row>
    <row r="81" ht="70.5" customHeight="1">
      <c r="A81" s="34" t="s">
        <v>560</v>
      </c>
      <c r="B81" s="43" t="str">
        <f>VLOOKUP($A81,Questions!$A$2:$X$333,2,0)</f>
        <v>Do you disclose personal information to third parties only for the purpose(s) identified in the privacy notice or with the implicit or explicit consent of the individual?</v>
      </c>
      <c r="C81" s="44" t="s">
        <v>26</v>
      </c>
      <c r="D81" s="106" t="s">
        <v>561</v>
      </c>
      <c r="E81" s="103" t="str">
        <f>IF($C81="Yes",VLOOKUP($A81,Questions!$A$2:$X$333,17,0)&amp;"",IF($C81="No",VLOOKUP($A81,Questions!$A$2:$X$333,16,0)&amp;"",IF($C81="N/A",VLOOKUP($A81,Questions!$A$2:$X$333,18,0)&amp;"",VLOOKUP($A81,Questions!$A$2:$X$333,15,0)&amp;"")))</f>
        <v/>
      </c>
      <c r="F81" s="104" t="str">
        <f>VLOOKUP($A81,'Privacy Analyst Evaluation'!$A$46:$F$120,6,0)&amp;""</f>
        <v/>
      </c>
      <c r="G81" s="2"/>
      <c r="H81" s="6"/>
      <c r="I81" s="2"/>
      <c r="J81" s="2"/>
      <c r="K81" s="2"/>
      <c r="L81" s="2"/>
      <c r="M81" s="2"/>
      <c r="N81" s="2"/>
      <c r="O81" s="2"/>
      <c r="P81" s="2"/>
      <c r="Q81" s="2"/>
      <c r="R81" s="2"/>
      <c r="S81" s="2"/>
      <c r="T81" s="2"/>
      <c r="U81" s="2"/>
      <c r="V81" s="2"/>
      <c r="W81" s="2"/>
      <c r="X81" s="2"/>
      <c r="Y81" s="2"/>
      <c r="Z81" s="2"/>
    </row>
    <row r="82" ht="40.5" customHeight="1">
      <c r="A82" s="34" t="s">
        <v>562</v>
      </c>
      <c r="B82" s="43" t="str">
        <f>VLOOKUP($A82,Questions!$A$2:$X$333,2,0)</f>
        <v>Do you protect personal information against unauthorized access (both physical and logical)?</v>
      </c>
      <c r="C82" s="44" t="s">
        <v>26</v>
      </c>
      <c r="D82" s="106" t="s">
        <v>563</v>
      </c>
      <c r="E82" s="103" t="str">
        <f>IF($C82="Yes",VLOOKUP($A82,Questions!$A$2:$X$333,17,0)&amp;"",IF($C82="No",VLOOKUP($A82,Questions!$A$2:$X$333,16,0)&amp;"",IF($C82="N/A",VLOOKUP($A82,Questions!$A$2:$X$333,18,0)&amp;"",VLOOKUP($A82,Questions!$A$2:$X$333,15,0)&amp;"")))</f>
        <v/>
      </c>
      <c r="F82" s="104" t="str">
        <f>VLOOKUP($A82,'Privacy Analyst Evaluation'!$A$46:$F$120,6,0)&amp;""</f>
        <v/>
      </c>
      <c r="G82" s="2"/>
      <c r="H82" s="6"/>
      <c r="I82" s="2"/>
      <c r="J82" s="2"/>
      <c r="K82" s="2"/>
      <c r="L82" s="2"/>
      <c r="M82" s="2"/>
      <c r="N82" s="2"/>
      <c r="O82" s="2"/>
      <c r="P82" s="2"/>
      <c r="Q82" s="2"/>
      <c r="R82" s="2"/>
      <c r="S82" s="2"/>
      <c r="T82" s="2"/>
      <c r="U82" s="2"/>
      <c r="V82" s="2"/>
      <c r="W82" s="2"/>
      <c r="X82" s="2"/>
      <c r="Y82" s="2"/>
      <c r="Z82" s="2"/>
    </row>
    <row r="83" ht="49.5" customHeight="1">
      <c r="A83" s="34" t="s">
        <v>564</v>
      </c>
      <c r="B83" s="43" t="str">
        <f>VLOOKUP($A83,Questions!$A$2:$X$333,2,0)</f>
        <v>Do you maintain accurate, complete, and relevant personal information for the purposes identified in the privacy notice?</v>
      </c>
      <c r="C83" s="44" t="s">
        <v>26</v>
      </c>
      <c r="D83" s="106" t="s">
        <v>565</v>
      </c>
      <c r="E83" s="103" t="str">
        <f>IF($C83="Yes",VLOOKUP($A83,Questions!$A$2:$X$333,17,0)&amp;"",IF($C83="No",VLOOKUP($A83,Questions!$A$2:$X$333,16,0)&amp;"",IF($C83="N/A",VLOOKUP($A83,Questions!$A$2:$X$333,18,0)&amp;"",VLOOKUP($A83,Questions!$A$2:$X$333,15,0)&amp;"")))</f>
        <v/>
      </c>
      <c r="F83" s="104" t="str">
        <f>VLOOKUP($A83,'Privacy Analyst Evaluation'!$A$46:$F$120,6,0)&amp;""</f>
        <v/>
      </c>
      <c r="G83" s="2"/>
      <c r="H83" s="6"/>
      <c r="I83" s="2"/>
      <c r="J83" s="2"/>
      <c r="K83" s="2"/>
      <c r="L83" s="2"/>
      <c r="M83" s="2"/>
      <c r="N83" s="2"/>
      <c r="O83" s="2"/>
      <c r="P83" s="2"/>
      <c r="Q83" s="2"/>
      <c r="R83" s="2"/>
      <c r="S83" s="2"/>
      <c r="T83" s="2"/>
      <c r="U83" s="2"/>
      <c r="V83" s="2"/>
      <c r="W83" s="2"/>
      <c r="X83" s="2"/>
      <c r="Y83" s="2"/>
      <c r="Z83" s="2"/>
    </row>
    <row r="84" ht="46.5" customHeight="1">
      <c r="A84" s="34" t="s">
        <v>566</v>
      </c>
      <c r="B84" s="43" t="str">
        <f>VLOOKUP($A84,Questions!$A$2:$X$333,2,0)</f>
        <v>Do you have procedures to address privacy-related noncompliance complaints and disputes?</v>
      </c>
      <c r="C84" s="44" t="s">
        <v>26</v>
      </c>
      <c r="D84" s="106" t="s">
        <v>567</v>
      </c>
      <c r="E84" s="103" t="str">
        <f>IF($C84="Yes",VLOOKUP($A84,Questions!$A$2:$X$333,17,0)&amp;"",IF($C84="No",VLOOKUP($A84,Questions!$A$2:$X$333,16,0)&amp;"",IF($C84="N/A",VLOOKUP($A84,Questions!$A$2:$X$333,18,0)&amp;"",VLOOKUP($A84,Questions!$A$2:$X$333,15,0)&amp;"")))</f>
        <v>Provide a brief overview of processes or procedures to handle privacy-related complaints.</v>
      </c>
      <c r="F84" s="104" t="str">
        <f>VLOOKUP($A84,'Privacy Analyst Evaluation'!$A$46:$F$120,6,0)&amp;""</f>
        <v/>
      </c>
      <c r="G84" s="2"/>
      <c r="H84" s="6"/>
      <c r="I84" s="2"/>
      <c r="J84" s="2"/>
      <c r="K84" s="2"/>
      <c r="L84" s="2"/>
      <c r="M84" s="2"/>
      <c r="N84" s="2"/>
      <c r="O84" s="2"/>
      <c r="P84" s="2"/>
      <c r="Q84" s="2"/>
      <c r="R84" s="2"/>
      <c r="S84" s="2"/>
      <c r="T84" s="2"/>
      <c r="U84" s="2"/>
      <c r="V84" s="2"/>
      <c r="W84" s="2"/>
      <c r="X84" s="2"/>
      <c r="Y84" s="2"/>
      <c r="Z84" s="2"/>
    </row>
    <row r="85" ht="45.0" customHeight="1">
      <c r="A85" s="34" t="s">
        <v>568</v>
      </c>
      <c r="B85" s="43" t="str">
        <f>VLOOKUP($A85,Questions!$A$2:$X$333,2,0)</f>
        <v>Do you "anonymize," "de-identify," or otherwise mask personal data?</v>
      </c>
      <c r="C85" s="44" t="s">
        <v>26</v>
      </c>
      <c r="D85" s="106" t="s">
        <v>569</v>
      </c>
      <c r="E85" s="103" t="str">
        <f>IF($C85="Yes",VLOOKUP($A85,Questions!$A$2:$X$333,17,0)&amp;"",IF($C85="No",VLOOKUP($A85,Questions!$A$2:$X$333,16,0)&amp;"",IF($C85="N/A",VLOOKUP($A85,Questions!$A$2:$X$333,18,0)&amp;"",VLOOKUP($A85,Questions!$A$2:$X$333,15,0)&amp;"")))</f>
        <v>Briefly describe method used to mask data.</v>
      </c>
      <c r="F85" s="104" t="str">
        <f>VLOOKUP($A85,'Privacy Analyst Evaluation'!$A$46:$F$120,6,0)&amp;""</f>
        <v/>
      </c>
      <c r="G85" s="2"/>
      <c r="H85" s="6"/>
      <c r="I85" s="2"/>
      <c r="J85" s="2"/>
      <c r="K85" s="2"/>
      <c r="L85" s="2"/>
      <c r="M85" s="2"/>
      <c r="N85" s="2"/>
      <c r="O85" s="2"/>
      <c r="P85" s="2"/>
      <c r="Q85" s="2"/>
      <c r="R85" s="2"/>
      <c r="S85" s="2"/>
      <c r="T85" s="2"/>
      <c r="U85" s="2"/>
      <c r="V85" s="2"/>
      <c r="W85" s="2"/>
      <c r="X85" s="2"/>
      <c r="Y85" s="2"/>
      <c r="Z85" s="2"/>
    </row>
    <row r="86" ht="93.0" customHeight="1">
      <c r="A86" s="34" t="s">
        <v>570</v>
      </c>
      <c r="B86" s="43" t="str">
        <f>VLOOKUP($A86,Questions!$A$2:$X$333,2,0)</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86" s="44" t="s">
        <v>39</v>
      </c>
      <c r="D86" s="76" t="s">
        <v>571</v>
      </c>
      <c r="E86" s="103" t="str">
        <f>IF($C86="Yes",VLOOKUP($A86,Questions!$A$2:$X$333,17,0)&amp;"",IF($C86="No",VLOOKUP($A86,Questions!$A$2:$X$333,16,0)&amp;"",IF($C86="N/A",VLOOKUP($A86,Questions!$A$2:$X$333,18,0)&amp;"",VLOOKUP($A86,Questions!$A$2:$X$333,15,0)&amp;"")))</f>
        <v/>
      </c>
      <c r="F86" s="104" t="str">
        <f>VLOOKUP($A86,'Privacy Analyst Evaluation'!$A$46:$F$120,6,0)&amp;""</f>
        <v/>
      </c>
      <c r="G86" s="2"/>
      <c r="H86" s="6"/>
      <c r="I86" s="2"/>
      <c r="J86" s="2"/>
      <c r="K86" s="2"/>
      <c r="L86" s="2"/>
      <c r="M86" s="2"/>
      <c r="N86" s="2"/>
      <c r="O86" s="2"/>
      <c r="P86" s="2"/>
      <c r="Q86" s="2"/>
      <c r="R86" s="2"/>
      <c r="S86" s="2"/>
      <c r="T86" s="2"/>
      <c r="U86" s="2"/>
      <c r="V86" s="2"/>
      <c r="W86" s="2"/>
      <c r="X86" s="2"/>
      <c r="Y86" s="2"/>
      <c r="Z86" s="2"/>
    </row>
    <row r="87" ht="48.0" customHeight="1">
      <c r="A87" s="34" t="s">
        <v>572</v>
      </c>
      <c r="B87" s="43" t="str">
        <f>VLOOKUP($A87,Questions!$A$2:$X$333,2,0)</f>
        <v>Do you certify stop-processing requests, including any data that is processed by a third party on your behalf?</v>
      </c>
      <c r="C87" s="44" t="s">
        <v>26</v>
      </c>
      <c r="D87" s="76" t="s">
        <v>573</v>
      </c>
      <c r="E87" s="103" t="str">
        <f>IF($C87="Yes",VLOOKUP($A87,Questions!$A$2:$X$333,17,0)&amp;"",IF($C87="No",VLOOKUP($A87,Questions!$A$2:$X$333,16,0)&amp;"",IF($C87="N/A",VLOOKUP($A87,Questions!$A$2:$X$333,18,0)&amp;"",VLOOKUP($A87,Questions!$A$2:$X$333,15,0)&amp;"")))</f>
        <v>Briefly outline relevant processes.</v>
      </c>
      <c r="F87" s="104" t="str">
        <f>VLOOKUP($A87,'Privacy Analyst Evaluation'!$A$46:$F$120,6,0)&amp;""</f>
        <v/>
      </c>
      <c r="G87" s="2"/>
      <c r="H87" s="6"/>
      <c r="I87" s="2"/>
      <c r="J87" s="2"/>
      <c r="K87" s="2"/>
      <c r="L87" s="2"/>
      <c r="M87" s="2"/>
      <c r="N87" s="2"/>
      <c r="O87" s="2"/>
      <c r="P87" s="2"/>
      <c r="Q87" s="2"/>
      <c r="R87" s="2"/>
      <c r="S87" s="2"/>
      <c r="T87" s="2"/>
      <c r="U87" s="2"/>
      <c r="V87" s="2"/>
      <c r="W87" s="2"/>
      <c r="X87" s="2"/>
      <c r="Y87" s="2"/>
      <c r="Z87" s="2"/>
    </row>
    <row r="88" ht="36.75" customHeight="1">
      <c r="A88" s="34" t="s">
        <v>574</v>
      </c>
      <c r="B88" s="43" t="str">
        <f>VLOOKUP($A88,Questions!$A$2:$X$333,2,0)</f>
        <v>Do you have a process to review code for ethical considerations?</v>
      </c>
      <c r="C88" s="44" t="s">
        <v>26</v>
      </c>
      <c r="D88" s="106" t="s">
        <v>575</v>
      </c>
      <c r="E88" s="103" t="str">
        <f>IF($C88="Yes",VLOOKUP($A88,Questions!$A$2:$X$333,17,0)&amp;"",IF($C88="No",VLOOKUP($A88,Questions!$A$2:$X$333,16,0)&amp;"",VLOOKUP($A88,Questions!$A$2:$X$333,15,0)&amp;""))</f>
        <v>Provide documentation or explanation of the process to review code. If none exists, explain why.</v>
      </c>
      <c r="F88" s="104" t="str">
        <f>VLOOKUP($A88,'Privacy Analyst Evaluation'!$A$46:$F$120,6,0)&amp;""</f>
        <v/>
      </c>
      <c r="G88" s="51" t="s">
        <v>35</v>
      </c>
      <c r="H88" s="6"/>
      <c r="I88" s="2"/>
      <c r="J88" s="2"/>
      <c r="K88" s="2"/>
      <c r="L88" s="2"/>
      <c r="M88" s="2"/>
      <c r="N88" s="2"/>
      <c r="O88" s="2"/>
      <c r="P88" s="2"/>
      <c r="Q88" s="2"/>
      <c r="R88" s="2"/>
      <c r="S88" s="2"/>
      <c r="T88" s="2"/>
      <c r="U88" s="2"/>
      <c r="V88" s="2"/>
      <c r="W88" s="2"/>
      <c r="X88" s="2"/>
      <c r="Y88" s="2"/>
      <c r="Z88" s="2"/>
    </row>
    <row r="89" ht="36.75" customHeight="1">
      <c r="A89" s="18" t="str">
        <f>VLOOKUP(LEFT($A90,4),'Auto Responses'!$N$4:$O$38,2,0)&amp;""</f>
        <v> Privacy and AI</v>
      </c>
      <c r="B89" s="40"/>
      <c r="C89" s="19" t="s">
        <v>21</v>
      </c>
      <c r="D89" s="19" t="s">
        <v>22</v>
      </c>
      <c r="E89" s="41" t="s">
        <v>23</v>
      </c>
      <c r="F89" s="94" t="s">
        <v>24</v>
      </c>
      <c r="G89" s="2"/>
      <c r="H89" s="6"/>
      <c r="I89" s="2"/>
      <c r="J89" s="2"/>
      <c r="K89" s="2"/>
      <c r="L89" s="2"/>
      <c r="M89" s="2"/>
      <c r="N89" s="2"/>
      <c r="O89" s="2"/>
      <c r="P89" s="2"/>
      <c r="Q89" s="2"/>
      <c r="R89" s="2"/>
      <c r="S89" s="2"/>
      <c r="T89" s="2"/>
      <c r="U89" s="2"/>
      <c r="V89" s="2"/>
      <c r="W89" s="2"/>
      <c r="X89" s="2"/>
      <c r="Y89" s="2"/>
      <c r="Z89" s="2"/>
    </row>
    <row r="90" ht="15.75" customHeight="1">
      <c r="A90" s="34" t="s">
        <v>576</v>
      </c>
      <c r="B90" s="43" t="str">
        <f>VLOOKUP($A90,Questions!$A$2:$X$333,2,0)</f>
        <v>Does your service use AI for the processing of institutional data?</v>
      </c>
      <c r="C90" s="44" t="s">
        <v>26</v>
      </c>
      <c r="D90" s="76" t="s">
        <v>577</v>
      </c>
      <c r="E90" s="103" t="str">
        <f>IF($C$19="No",'Auto Responses'!$A$6,IF($C90="Yes",VLOOKUP($A90,Questions!$A$2:$X$333,17,0)&amp;"",IF($C90="No",VLOOKUP($A90,Questions!$A$2:$X$333,16,0)&amp;"",VLOOKUP($A90,Questions!$A$2:$X$333,15,0)&amp;"")))</f>
        <v>Describe how your service uses AI to process institutional data. Include the types of data involved, the purpose of AI usage, and any decision-making roles AI plays.</v>
      </c>
      <c r="F90" s="104" t="str">
        <f>VLOOKUP($A90,'Privacy Analyst Evaluation'!$A$46:$F$120,6,0)&amp;""</f>
        <v/>
      </c>
      <c r="G90" s="2"/>
      <c r="H90" s="6"/>
      <c r="I90" s="2"/>
      <c r="J90" s="2"/>
      <c r="K90" s="2"/>
      <c r="L90" s="2"/>
      <c r="M90" s="2"/>
      <c r="N90" s="2"/>
      <c r="O90" s="2"/>
      <c r="P90" s="2"/>
      <c r="Q90" s="2"/>
      <c r="R90" s="2"/>
      <c r="S90" s="2"/>
      <c r="T90" s="2"/>
      <c r="U90" s="2"/>
      <c r="V90" s="2"/>
      <c r="W90" s="2"/>
      <c r="X90" s="2"/>
      <c r="Y90" s="2"/>
      <c r="Z90" s="2"/>
    </row>
    <row r="91" ht="15.75" customHeight="1">
      <c r="A91" s="34" t="s">
        <v>578</v>
      </c>
      <c r="B91" s="43" t="str">
        <f>VLOOKUP($A91,Questions!$A$2:$X$333,2,0)</f>
        <v>Is any institutional data retained in AI processing?*</v>
      </c>
      <c r="C91" s="44" t="s">
        <v>39</v>
      </c>
      <c r="D91" s="76" t="s">
        <v>579</v>
      </c>
      <c r="E91" s="103" t="str">
        <f>IF($C$19="No",'Auto Responses'!$A$6,IF($C91="Yes",VLOOKUP($A91,Questions!$A$2:$X$333,17,0)&amp;"",IF($C91="No",VLOOKUP($A91,Questions!$A$2:$X$333,16,0)&amp;"",IF($C91="N/A",VLOOKUP($A91,Questions!$A$2:$X$333,18,0)&amp;"",VLOOKUP($A91,Questions!$A$2:$X$333,15,0)&amp;""))))</f>
        <v>Evaluate the vendor's data retention practices for compliance with institutional policies. Request clarification on retention periods and data security if needed.</v>
      </c>
      <c r="F91" s="104" t="str">
        <f>VLOOKUP($A91,'Privacy Analyst Evaluation'!$A$46:$F$120,6,0)&amp;""</f>
        <v/>
      </c>
      <c r="G91" s="2"/>
      <c r="H91" s="6"/>
      <c r="I91" s="2"/>
      <c r="J91" s="2"/>
      <c r="K91" s="2"/>
      <c r="L91" s="2"/>
      <c r="M91" s="2"/>
      <c r="N91" s="2"/>
      <c r="O91" s="2"/>
      <c r="P91" s="2"/>
      <c r="Q91" s="2"/>
      <c r="R91" s="2"/>
      <c r="S91" s="2"/>
      <c r="T91" s="2"/>
      <c r="U91" s="2"/>
      <c r="V91" s="2"/>
      <c r="W91" s="2"/>
      <c r="X91" s="2"/>
      <c r="Y91" s="2"/>
      <c r="Z91" s="2"/>
    </row>
    <row r="92" ht="55.5" customHeight="1">
      <c r="A92" s="34" t="s">
        <v>580</v>
      </c>
      <c r="B92" s="43" t="str">
        <f>VLOOKUP($A92,Questions!$A$2:$X$333,2,0)</f>
        <v>Do you have agreements in place with third parties or subprocessors regarding the protection of customer data and use of AI?*</v>
      </c>
      <c r="C92" s="44" t="s">
        <v>26</v>
      </c>
      <c r="D92" s="76" t="s">
        <v>581</v>
      </c>
      <c r="E92" s="103" t="str">
        <f>IF($C$19="No",'Auto Responses'!$A$6,IF($C92="Yes",VLOOKUP($A92,Questions!$A$2:$X$333,17,0)&amp;"",IF($C92="No",VLOOKUP($A92,Questions!$A$2:$X$333,16,0)&amp;"",IF($C92="N/A",VLOOKUP($A92,Questions!$A$2:$X$333,18,0)&amp;"",VLOOKUP($A92,Questions!$A$2:$X$333,15,0)&amp;""))))</f>
        <v>List all subprocessors and describe the agreements in place regarding AI and data protection.</v>
      </c>
      <c r="F92" s="104" t="str">
        <f>VLOOKUP($A92,'Privacy Analyst Evaluation'!$A$46:$F$120,6,0)&amp;""</f>
        <v/>
      </c>
      <c r="G92" s="2"/>
      <c r="H92" s="6"/>
      <c r="I92" s="2"/>
      <c r="J92" s="2"/>
      <c r="K92" s="2"/>
      <c r="L92" s="2"/>
      <c r="M92" s="2"/>
      <c r="N92" s="2"/>
      <c r="O92" s="2"/>
      <c r="P92" s="2"/>
      <c r="Q92" s="2"/>
      <c r="R92" s="2"/>
      <c r="S92" s="2"/>
      <c r="T92" s="2"/>
      <c r="U92" s="2"/>
      <c r="V92" s="2"/>
      <c r="W92" s="2"/>
      <c r="X92" s="2"/>
      <c r="Y92" s="2"/>
      <c r="Z92" s="2"/>
    </row>
    <row r="93" ht="32.25" customHeight="1">
      <c r="A93" s="34" t="s">
        <v>582</v>
      </c>
      <c r="B93" s="43" t="str">
        <f>VLOOKUP($A93,Questions!$A$2:$X$333,2,0)</f>
        <v>Will institutional data be processed through a third party or subprocessor that also uses AI?</v>
      </c>
      <c r="C93" s="44" t="s">
        <v>26</v>
      </c>
      <c r="D93" s="76" t="s">
        <v>583</v>
      </c>
      <c r="E93" s="103" t="str">
        <f>IF($C$19="No",'Auto Responses'!$A$6,IF($C93="Yes",VLOOKUP($A93,Questions!$A$2:$X$333,17,0)&amp;"",IF($C93="No",VLOOKUP($A93,Questions!$A$2:$X$333,16,0)&amp;"",VLOOKUP($A93,Questions!$A$2:$X$333,15,0)&amp;"")))</f>
        <v>Identify third-party AI processors and describe their role and safeguards.</v>
      </c>
      <c r="F93" s="104" t="str">
        <f>VLOOKUP($A93,'Privacy Analyst Evaluation'!$A$46:$F$120,6,0)&amp;""</f>
        <v/>
      </c>
      <c r="G93" s="2"/>
      <c r="H93" s="6"/>
      <c r="I93" s="2"/>
      <c r="J93" s="2"/>
      <c r="K93" s="2"/>
      <c r="L93" s="2"/>
      <c r="M93" s="2"/>
      <c r="N93" s="2"/>
      <c r="O93" s="2"/>
      <c r="P93" s="2"/>
      <c r="Q93" s="2"/>
      <c r="R93" s="2"/>
      <c r="S93" s="2"/>
      <c r="T93" s="2"/>
      <c r="U93" s="2"/>
      <c r="V93" s="2"/>
      <c r="W93" s="2"/>
      <c r="X93" s="2"/>
      <c r="Y93" s="2"/>
      <c r="Z93" s="2"/>
    </row>
    <row r="94" ht="32.25" customHeight="1">
      <c r="A94" s="34" t="s">
        <v>584</v>
      </c>
      <c r="B94" s="43" t="str">
        <f>VLOOKUP($A94,Questions!$A$2:$X$333,2,0)</f>
        <v>Is AI processing limited to fully licensed commercial enterprise AI services?</v>
      </c>
      <c r="C94" s="44" t="s">
        <v>26</v>
      </c>
      <c r="D94" s="106" t="s">
        <v>585</v>
      </c>
      <c r="E94" s="103" t="str">
        <f>IF($C$19="No",'Auto Responses'!$A$6,IF($C94="Yes",VLOOKUP($A94,Questions!$A$2:$X$333,17,0)&amp;"",IF($C94="No",VLOOKUP($A94,Questions!$A$2:$X$333,16,0)&amp;"",IF($C94="N/A",VLOOKUP($A94,Questions!$A$2:$X$333,18,0)&amp;"",VLOOKUP($A94,Questions!$A$2:$X$333,15,0)&amp;""))))</f>
        <v>Provide names of services used and license types. Note whether open-source or experimental tools are used.</v>
      </c>
      <c r="F94" s="104" t="str">
        <f>VLOOKUP($A94,'Privacy Analyst Evaluation'!$A$46:$F$120,6,0)&amp;""</f>
        <v/>
      </c>
      <c r="G94" s="2"/>
      <c r="H94" s="6"/>
      <c r="I94" s="2"/>
      <c r="J94" s="2"/>
      <c r="K94" s="2"/>
      <c r="L94" s="2"/>
      <c r="M94" s="2"/>
      <c r="N94" s="2"/>
      <c r="O94" s="2"/>
      <c r="P94" s="2"/>
      <c r="Q94" s="2"/>
      <c r="R94" s="2"/>
      <c r="S94" s="2"/>
      <c r="T94" s="2"/>
      <c r="U94" s="2"/>
      <c r="V94" s="2"/>
      <c r="W94" s="2"/>
      <c r="X94" s="2"/>
      <c r="Y94" s="2"/>
      <c r="Z94" s="2"/>
    </row>
    <row r="95" ht="32.25" customHeight="1">
      <c r="A95" s="34" t="s">
        <v>586</v>
      </c>
      <c r="B95" s="43" t="str">
        <f>VLOOKUP($A95,Questions!$A$2:$X$333,2,0)</f>
        <v>Will institutional data be used or processed by any shared AI services?</v>
      </c>
      <c r="C95" s="44" t="s">
        <v>26</v>
      </c>
      <c r="D95" s="106" t="s">
        <v>587</v>
      </c>
      <c r="E95" s="103" t="str">
        <f>IF($C$19="No",'Auto Responses'!$A$6,IF($C95="Yes",VLOOKUP($A95,Questions!$A$2:$X$333,17,0)&amp;"",IF($C95="No",VLOOKUP($A95,Questions!$A$2:$X$333,16,0)&amp;"",VLOOKUP($A95,Questions!$A$2:$X$333,15,0)&amp;"")))</f>
        <v>Provide detailed response to the type of data needed for the AI service to function appropriately, the sources of the data, and whether any data shared with the AI service comes from data sources outside the institution.</v>
      </c>
      <c r="F95" s="104" t="str">
        <f>VLOOKUP($A95,'Privacy Analyst Evaluation'!$A$46:$F$120,6,0)&amp;""</f>
        <v/>
      </c>
      <c r="G95" s="2"/>
      <c r="H95" s="6"/>
      <c r="I95" s="2"/>
      <c r="J95" s="2"/>
      <c r="K95" s="2"/>
      <c r="L95" s="2"/>
      <c r="M95" s="2"/>
      <c r="N95" s="2"/>
      <c r="O95" s="2"/>
      <c r="P95" s="2"/>
      <c r="Q95" s="2"/>
      <c r="R95" s="2"/>
      <c r="S95" s="2"/>
      <c r="T95" s="2"/>
      <c r="U95" s="2"/>
      <c r="V95" s="2"/>
      <c r="W95" s="2"/>
      <c r="X95" s="2"/>
      <c r="Y95" s="2"/>
      <c r="Z95" s="2"/>
    </row>
    <row r="96" ht="32.25" customHeight="1">
      <c r="A96" s="34" t="s">
        <v>588</v>
      </c>
      <c r="B96" s="43" t="str">
        <f>VLOOKUP($A96,Questions!$A$2:$X$333,2,0)</f>
        <v>Do you have safeguards in place to protect institutional data and data privacy from unintended AI queries or processing?</v>
      </c>
      <c r="C96" s="44" t="s">
        <v>26</v>
      </c>
      <c r="D96" s="76" t="s">
        <v>589</v>
      </c>
      <c r="E96" s="103" t="str">
        <f>IF($C$19="No",'Auto Responses'!$A$6,IF($C96="Yes",VLOOKUP($A96,Questions!$A$2:$X$333,17,0)&amp;"",IF($C96="No",VLOOKUP($A96,Questions!$A$2:$X$333,16,0)&amp;"",VLOOKUP($A96,Questions!$A$2:$X$333,15,0)&amp;"")))</f>
        <v>Explain any data minimization processes used to exclude institutional data from AI algorithm or training, etc.</v>
      </c>
      <c r="F96" s="104" t="str">
        <f>VLOOKUP($A96,'Privacy Analyst Evaluation'!$A$46:$F$120,6,0)&amp;""</f>
        <v/>
      </c>
      <c r="G96" s="2"/>
      <c r="H96" s="6"/>
      <c r="I96" s="2"/>
      <c r="J96" s="2"/>
      <c r="K96" s="2"/>
      <c r="L96" s="2"/>
      <c r="M96" s="2"/>
      <c r="N96" s="2"/>
      <c r="O96" s="2"/>
      <c r="P96" s="2"/>
      <c r="Q96" s="2"/>
      <c r="R96" s="2"/>
      <c r="S96" s="2"/>
      <c r="T96" s="2"/>
      <c r="U96" s="2"/>
      <c r="V96" s="2"/>
      <c r="W96" s="2"/>
      <c r="X96" s="2"/>
      <c r="Y96" s="2"/>
      <c r="Z96" s="2"/>
    </row>
    <row r="97" ht="55.5" customHeight="1">
      <c r="A97" s="34" t="s">
        <v>590</v>
      </c>
      <c r="B97" s="43" t="str">
        <f>VLOOKUP($A97,Questions!$A$2:$X$333,2,0)</f>
        <v>Do you provide choice to the user to opt out of AI use?</v>
      </c>
      <c r="C97" s="44" t="s">
        <v>39</v>
      </c>
      <c r="D97" s="76" t="s">
        <v>423</v>
      </c>
      <c r="E97" s="103" t="str">
        <f>IF($C$19="No",'Auto Responses'!$A$6,IF($C97="Yes",VLOOKUP($A97,Questions!$A$2:$X$333,17,0)&amp;"",IF($C97="No",VLOOKUP($A97,Questions!$A$2:$X$333,16,0)&amp;"",IF($C97="N/A",VLOOKUP($A97,Questions!$A$2:$X$333,18,0)&amp;"",VLOOKUP($A97,Questions!$A$2:$X$333,15,0)&amp;""))))</f>
        <v>Explain why not</v>
      </c>
      <c r="F97" s="104" t="str">
        <f>VLOOKUP($A97,'Privacy Analyst Evaluation'!$A$46:$F$120,6,0)&amp;""</f>
        <v/>
      </c>
      <c r="G97" s="51" t="s">
        <v>35</v>
      </c>
      <c r="H97" s="6"/>
      <c r="I97" s="2"/>
      <c r="J97" s="2"/>
      <c r="K97" s="2"/>
      <c r="L97" s="2"/>
      <c r="M97" s="2"/>
      <c r="N97" s="2"/>
      <c r="O97" s="2"/>
      <c r="P97" s="2"/>
      <c r="Q97" s="2"/>
      <c r="R97" s="2"/>
      <c r="S97" s="2"/>
      <c r="T97" s="2"/>
      <c r="U97" s="2"/>
      <c r="V97" s="2"/>
      <c r="W97" s="2"/>
      <c r="X97" s="2"/>
      <c r="Y97" s="2"/>
      <c r="Z97" s="2"/>
    </row>
    <row r="98" ht="44.25" customHeight="1">
      <c r="A98" s="62" t="s">
        <v>47</v>
      </c>
      <c r="B98" s="2"/>
      <c r="C98" s="3"/>
      <c r="D98" s="4"/>
      <c r="E98" s="96"/>
      <c r="F98" s="97"/>
      <c r="G98" s="2"/>
      <c r="H98" s="6"/>
      <c r="I98" s="2"/>
      <c r="J98" s="2"/>
      <c r="K98" s="2"/>
      <c r="L98" s="2"/>
      <c r="M98" s="2"/>
      <c r="N98" s="2"/>
      <c r="O98" s="2"/>
      <c r="P98" s="2"/>
      <c r="Q98" s="2"/>
      <c r="R98" s="2"/>
      <c r="S98" s="2"/>
      <c r="T98" s="2"/>
      <c r="U98" s="2"/>
      <c r="V98" s="2"/>
      <c r="W98" s="2"/>
      <c r="X98" s="2"/>
      <c r="Y98" s="2"/>
      <c r="Z98" s="2"/>
    </row>
    <row r="99" ht="15.0" hidden="1" customHeight="1">
      <c r="B99" s="2"/>
      <c r="C99" s="3"/>
      <c r="D99" s="4"/>
      <c r="E99" s="96"/>
      <c r="F99" s="97"/>
      <c r="G99" s="2"/>
      <c r="H99" s="6"/>
      <c r="I99" s="2"/>
      <c r="J99" s="2"/>
      <c r="K99" s="2"/>
      <c r="L99" s="2"/>
      <c r="M99" s="2"/>
      <c r="N99" s="2"/>
      <c r="O99" s="2"/>
      <c r="P99" s="2"/>
      <c r="Q99" s="2"/>
      <c r="R99" s="2"/>
      <c r="S99" s="2"/>
      <c r="T99" s="2"/>
      <c r="U99" s="2"/>
      <c r="V99" s="2"/>
      <c r="W99" s="2"/>
      <c r="X99" s="2"/>
      <c r="Y99" s="2"/>
      <c r="Z99" s="2"/>
    </row>
    <row r="100" ht="15.0" hidden="1" customHeight="1">
      <c r="A100" s="2"/>
      <c r="B100" s="3"/>
      <c r="C100" s="83"/>
      <c r="D100" s="5"/>
      <c r="E100" s="62"/>
      <c r="F100" s="97"/>
      <c r="G100" s="6"/>
      <c r="H100" s="2"/>
      <c r="I100" s="2"/>
      <c r="J100" s="2"/>
    </row>
    <row r="101" hidden="1" customHeight="1">
      <c r="A101" s="34" t="str">
        <f t="shared" ref="A101:A107" si="1">#REF!</f>
        <v>#REF!</v>
      </c>
      <c r="B101" s="2"/>
      <c r="C101" s="3"/>
      <c r="D101" s="4"/>
      <c r="E101" s="96"/>
      <c r="F101" s="97"/>
      <c r="G101" s="2"/>
      <c r="H101" s="6"/>
      <c r="I101" s="2"/>
      <c r="J101" s="2"/>
      <c r="K101" s="2"/>
    </row>
    <row r="102" hidden="1" customHeight="1">
      <c r="A102" s="34" t="str">
        <f t="shared" si="1"/>
        <v>#REF!</v>
      </c>
      <c r="B102" s="2"/>
      <c r="C102" s="3"/>
      <c r="D102" s="4"/>
      <c r="E102" s="96"/>
      <c r="F102" s="97"/>
      <c r="G102" s="2"/>
      <c r="H102" s="6"/>
      <c r="I102" s="2"/>
      <c r="J102" s="2"/>
      <c r="K102" s="2"/>
      <c r="L102" s="2"/>
      <c r="M102" s="2"/>
      <c r="N102" s="2"/>
      <c r="O102" s="2"/>
      <c r="P102" s="2"/>
      <c r="Q102" s="2"/>
      <c r="R102" s="2"/>
      <c r="S102" s="2"/>
      <c r="T102" s="2"/>
      <c r="U102" s="2"/>
      <c r="V102" s="2"/>
      <c r="W102" s="2"/>
      <c r="X102" s="2"/>
      <c r="Y102" s="2"/>
      <c r="Z102" s="2"/>
    </row>
    <row r="103" hidden="1" customHeight="1">
      <c r="A103" s="34" t="str">
        <f t="shared" si="1"/>
        <v>#REF!</v>
      </c>
      <c r="B103" s="2"/>
      <c r="C103" s="3"/>
      <c r="D103" s="4"/>
      <c r="E103" s="96"/>
      <c r="F103" s="97"/>
      <c r="G103" s="2"/>
      <c r="H103" s="6"/>
      <c r="I103" s="2"/>
      <c r="J103" s="2"/>
      <c r="K103" s="2"/>
      <c r="L103" s="2"/>
      <c r="M103" s="2"/>
      <c r="N103" s="2"/>
      <c r="O103" s="2"/>
      <c r="P103" s="2"/>
      <c r="Q103" s="2"/>
      <c r="R103" s="2"/>
      <c r="S103" s="2"/>
      <c r="T103" s="2"/>
      <c r="U103" s="2"/>
      <c r="V103" s="2"/>
      <c r="W103" s="2"/>
      <c r="X103" s="2"/>
      <c r="Y103" s="2"/>
      <c r="Z103" s="2"/>
    </row>
    <row r="104" hidden="1" customHeight="1">
      <c r="A104" s="34" t="str">
        <f t="shared" si="1"/>
        <v>#REF!</v>
      </c>
      <c r="B104" s="2"/>
      <c r="C104" s="3"/>
      <c r="D104" s="4"/>
      <c r="E104" s="96"/>
      <c r="F104" s="97"/>
      <c r="G104" s="2"/>
      <c r="H104" s="6"/>
      <c r="I104" s="2"/>
      <c r="J104" s="2"/>
      <c r="K104" s="2"/>
      <c r="L104" s="2"/>
      <c r="M104" s="2"/>
      <c r="N104" s="2"/>
      <c r="O104" s="2"/>
      <c r="P104" s="2"/>
      <c r="Q104" s="2"/>
      <c r="R104" s="2"/>
      <c r="S104" s="2"/>
      <c r="T104" s="2"/>
      <c r="U104" s="2"/>
      <c r="V104" s="2"/>
      <c r="W104" s="2"/>
      <c r="X104" s="2"/>
      <c r="Y104" s="2"/>
      <c r="Z104" s="2"/>
    </row>
    <row r="105" hidden="1" customHeight="1">
      <c r="A105" s="34" t="str">
        <f t="shared" si="1"/>
        <v>#REF!</v>
      </c>
      <c r="B105" s="2"/>
      <c r="C105" s="3"/>
      <c r="D105" s="4"/>
      <c r="E105" s="96"/>
      <c r="F105" s="97"/>
      <c r="G105" s="2"/>
      <c r="H105" s="6"/>
      <c r="I105" s="2"/>
      <c r="J105" s="2"/>
      <c r="K105" s="2"/>
      <c r="L105" s="2"/>
      <c r="M105" s="2"/>
      <c r="N105" s="2"/>
      <c r="O105" s="2"/>
      <c r="P105" s="2"/>
      <c r="Q105" s="2"/>
      <c r="R105" s="2"/>
      <c r="S105" s="2"/>
      <c r="T105" s="2"/>
      <c r="U105" s="2"/>
      <c r="V105" s="2"/>
      <c r="W105" s="2"/>
      <c r="X105" s="2"/>
      <c r="Y105" s="2"/>
      <c r="Z105" s="2"/>
    </row>
    <row r="106" hidden="1" customHeight="1">
      <c r="A106" s="34" t="str">
        <f t="shared" si="1"/>
        <v>#REF!</v>
      </c>
      <c r="B106" s="2"/>
      <c r="C106" s="3"/>
      <c r="D106" s="4"/>
      <c r="E106" s="96"/>
      <c r="F106" s="97"/>
      <c r="G106" s="2"/>
      <c r="H106" s="6"/>
      <c r="I106" s="2"/>
      <c r="J106" s="2"/>
      <c r="K106" s="2"/>
      <c r="L106" s="2"/>
      <c r="M106" s="2"/>
      <c r="N106" s="2"/>
      <c r="O106" s="2"/>
      <c r="P106" s="2"/>
      <c r="Q106" s="2"/>
      <c r="R106" s="2"/>
      <c r="S106" s="2"/>
      <c r="T106" s="2"/>
      <c r="U106" s="2"/>
      <c r="V106" s="2"/>
      <c r="W106" s="2"/>
      <c r="X106" s="2"/>
      <c r="Y106" s="2"/>
      <c r="Z106" s="2"/>
    </row>
    <row r="107" hidden="1" customHeight="1">
      <c r="A107" s="34" t="str">
        <f t="shared" si="1"/>
        <v>#REF!</v>
      </c>
      <c r="B107" s="2"/>
      <c r="C107" s="3"/>
      <c r="D107" s="4"/>
      <c r="E107" s="96"/>
      <c r="F107" s="97"/>
      <c r="G107" s="2"/>
      <c r="H107" s="6"/>
      <c r="I107" s="2"/>
      <c r="J107" s="2"/>
      <c r="K107" s="2"/>
      <c r="L107" s="2"/>
      <c r="M107" s="2"/>
      <c r="N107" s="2"/>
      <c r="O107" s="2"/>
      <c r="P107" s="2"/>
      <c r="Q107" s="2"/>
      <c r="R107" s="2"/>
      <c r="S107" s="2"/>
      <c r="T107" s="2"/>
      <c r="U107" s="2"/>
      <c r="V107" s="2"/>
      <c r="W107" s="2"/>
      <c r="X107" s="2"/>
      <c r="Y107" s="2"/>
      <c r="Z107" s="2"/>
    </row>
    <row r="108" hidden="1" customHeight="1">
      <c r="B108" s="2"/>
      <c r="C108" s="3"/>
      <c r="D108" s="4"/>
      <c r="E108" s="96"/>
      <c r="F108" s="97"/>
      <c r="G108" s="2"/>
      <c r="H108" s="6"/>
      <c r="I108" s="2"/>
      <c r="J108" s="2"/>
      <c r="K108" s="2"/>
      <c r="L108" s="2"/>
      <c r="M108" s="2"/>
      <c r="N108" s="2"/>
      <c r="O108" s="2"/>
      <c r="P108" s="2"/>
      <c r="Q108" s="2"/>
      <c r="R108" s="2"/>
      <c r="S108" s="2"/>
      <c r="T108" s="2"/>
      <c r="U108" s="2"/>
      <c r="V108" s="2"/>
      <c r="W108" s="2"/>
      <c r="X108" s="2"/>
      <c r="Y108" s="2"/>
      <c r="Z108" s="2"/>
    </row>
    <row r="109" hidden="1" customHeight="1">
      <c r="B109" s="2"/>
      <c r="C109" s="3"/>
      <c r="D109" s="4"/>
      <c r="E109" s="96"/>
      <c r="F109" s="97"/>
      <c r="G109" s="2"/>
      <c r="H109" s="6"/>
      <c r="I109" s="2"/>
      <c r="J109" s="2"/>
      <c r="K109" s="2"/>
      <c r="L109" s="2"/>
      <c r="M109" s="2"/>
      <c r="N109" s="2"/>
      <c r="O109" s="2"/>
      <c r="P109" s="2"/>
      <c r="Q109" s="2"/>
      <c r="R109" s="2"/>
      <c r="S109" s="2"/>
      <c r="T109" s="2"/>
      <c r="U109" s="2"/>
      <c r="V109" s="2"/>
      <c r="W109" s="2"/>
      <c r="X109" s="2"/>
      <c r="Y109" s="2"/>
      <c r="Z109" s="2"/>
    </row>
    <row r="110" hidden="1" customHeight="1">
      <c r="B110" s="2"/>
      <c r="C110" s="3"/>
      <c r="D110" s="4"/>
      <c r="E110" s="96"/>
      <c r="F110" s="97"/>
      <c r="G110" s="2"/>
      <c r="H110" s="6"/>
      <c r="I110" s="2"/>
      <c r="J110" s="2"/>
      <c r="K110" s="2"/>
      <c r="L110" s="2"/>
      <c r="M110" s="2"/>
      <c r="N110" s="2"/>
      <c r="O110" s="2"/>
      <c r="P110" s="2"/>
      <c r="Q110" s="2"/>
      <c r="R110" s="2"/>
      <c r="S110" s="2"/>
      <c r="T110" s="2"/>
      <c r="U110" s="2"/>
      <c r="V110" s="2"/>
      <c r="W110" s="2"/>
      <c r="X110" s="2"/>
      <c r="Y110" s="2"/>
      <c r="Z110" s="2"/>
    </row>
    <row r="111" hidden="1" customHeight="1">
      <c r="B111" s="2"/>
      <c r="C111" s="3"/>
      <c r="D111" s="4"/>
      <c r="E111" s="96"/>
      <c r="F111" s="97"/>
      <c r="G111" s="2"/>
      <c r="H111" s="6"/>
      <c r="I111" s="2"/>
      <c r="J111" s="2"/>
      <c r="K111" s="2"/>
      <c r="L111" s="2"/>
      <c r="M111" s="2"/>
      <c r="N111" s="2"/>
      <c r="O111" s="2"/>
      <c r="P111" s="2"/>
      <c r="Q111" s="2"/>
      <c r="R111" s="2"/>
      <c r="S111" s="2"/>
      <c r="T111" s="2"/>
      <c r="U111" s="2"/>
      <c r="V111" s="2"/>
      <c r="W111" s="2"/>
      <c r="X111" s="2"/>
      <c r="Y111" s="2"/>
      <c r="Z111" s="2"/>
    </row>
    <row r="112" hidden="1" customHeight="1">
      <c r="B112" s="2"/>
      <c r="C112" s="3"/>
      <c r="D112" s="4"/>
      <c r="E112" s="96"/>
      <c r="F112" s="97"/>
      <c r="G112" s="2"/>
      <c r="H112" s="6"/>
      <c r="I112" s="2"/>
      <c r="J112" s="2"/>
      <c r="K112" s="2"/>
      <c r="L112" s="2"/>
      <c r="M112" s="2"/>
      <c r="N112" s="2"/>
      <c r="O112" s="2"/>
      <c r="P112" s="2"/>
      <c r="Q112" s="2"/>
      <c r="R112" s="2"/>
      <c r="S112" s="2"/>
      <c r="T112" s="2"/>
      <c r="U112" s="2"/>
      <c r="V112" s="2"/>
      <c r="W112" s="2"/>
      <c r="X112" s="2"/>
      <c r="Y112" s="2"/>
      <c r="Z112" s="2"/>
    </row>
    <row r="113" hidden="1" customHeight="1">
      <c r="B113" s="2"/>
      <c r="C113" s="3"/>
      <c r="D113" s="4"/>
      <c r="E113" s="96"/>
      <c r="F113" s="97"/>
      <c r="G113" s="2"/>
      <c r="H113" s="6"/>
      <c r="I113" s="2"/>
      <c r="J113" s="2"/>
      <c r="K113" s="2"/>
      <c r="L113" s="2"/>
      <c r="M113" s="2"/>
      <c r="N113" s="2"/>
      <c r="O113" s="2"/>
      <c r="P113" s="2"/>
      <c r="Q113" s="2"/>
      <c r="R113" s="2"/>
      <c r="S113" s="2"/>
      <c r="T113" s="2"/>
      <c r="U113" s="2"/>
      <c r="V113" s="2"/>
      <c r="W113" s="2"/>
      <c r="X113" s="2"/>
      <c r="Y113" s="2"/>
      <c r="Z113" s="2"/>
    </row>
    <row r="114" hidden="1" customHeight="1">
      <c r="B114" s="2"/>
      <c r="C114" s="3"/>
      <c r="D114" s="4"/>
      <c r="E114" s="96"/>
      <c r="F114" s="97"/>
      <c r="G114" s="2"/>
      <c r="H114" s="6"/>
      <c r="I114" s="2"/>
      <c r="J114" s="2"/>
      <c r="K114" s="2"/>
      <c r="L114" s="2"/>
      <c r="M114" s="2"/>
      <c r="N114" s="2"/>
      <c r="O114" s="2"/>
      <c r="P114" s="2"/>
      <c r="Q114" s="2"/>
      <c r="R114" s="2"/>
      <c r="S114" s="2"/>
      <c r="T114" s="2"/>
      <c r="U114" s="2"/>
      <c r="V114" s="2"/>
      <c r="W114" s="2"/>
      <c r="X114" s="2"/>
      <c r="Y114" s="2"/>
      <c r="Z114" s="2"/>
    </row>
    <row r="115" hidden="1" customHeight="1">
      <c r="B115" s="2"/>
      <c r="C115" s="3"/>
      <c r="D115" s="4"/>
      <c r="E115" s="96"/>
      <c r="F115" s="97"/>
      <c r="G115" s="2"/>
      <c r="H115" s="6"/>
      <c r="I115" s="2"/>
      <c r="J115" s="2"/>
      <c r="K115" s="2"/>
      <c r="L115" s="2"/>
      <c r="M115" s="2"/>
      <c r="N115" s="2"/>
      <c r="O115" s="2"/>
      <c r="P115" s="2"/>
      <c r="Q115" s="2"/>
      <c r="R115" s="2"/>
      <c r="S115" s="2"/>
      <c r="T115" s="2"/>
      <c r="U115" s="2"/>
      <c r="V115" s="2"/>
      <c r="W115" s="2"/>
      <c r="X115" s="2"/>
      <c r="Y115" s="2"/>
      <c r="Z115" s="2"/>
    </row>
    <row r="116" hidden="1" customHeight="1">
      <c r="B116" s="2"/>
      <c r="C116" s="3"/>
      <c r="D116" s="4"/>
      <c r="E116" s="96"/>
      <c r="F116" s="97"/>
      <c r="G116" s="2"/>
      <c r="H116" s="6"/>
      <c r="I116" s="2"/>
      <c r="J116" s="2"/>
      <c r="K116" s="2"/>
      <c r="L116" s="2"/>
      <c r="M116" s="2"/>
      <c r="N116" s="2"/>
      <c r="O116" s="2"/>
      <c r="P116" s="2"/>
      <c r="Q116" s="2"/>
      <c r="R116" s="2"/>
      <c r="S116" s="2"/>
      <c r="T116" s="2"/>
      <c r="U116" s="2"/>
      <c r="V116" s="2"/>
      <c r="W116" s="2"/>
      <c r="X116" s="2"/>
      <c r="Y116" s="2"/>
      <c r="Z116" s="2"/>
    </row>
    <row r="117" hidden="1" customHeight="1">
      <c r="B117" s="2"/>
      <c r="C117" s="3"/>
      <c r="D117" s="4"/>
      <c r="E117" s="96"/>
      <c r="F117" s="97"/>
      <c r="G117" s="2"/>
      <c r="H117" s="6"/>
      <c r="I117" s="2"/>
      <c r="J117" s="2"/>
      <c r="K117" s="2"/>
      <c r="L117" s="2"/>
      <c r="M117" s="2"/>
      <c r="N117" s="2"/>
      <c r="O117" s="2"/>
      <c r="P117" s="2"/>
      <c r="Q117" s="2"/>
      <c r="R117" s="2"/>
      <c r="S117" s="2"/>
      <c r="T117" s="2"/>
      <c r="U117" s="2"/>
      <c r="V117" s="2"/>
      <c r="W117" s="2"/>
      <c r="X117" s="2"/>
      <c r="Y117" s="2"/>
      <c r="Z117" s="2"/>
    </row>
    <row r="118" ht="15.75" customHeight="1">
      <c r="B118" s="2"/>
      <c r="C118" s="3"/>
      <c r="D118" s="4"/>
      <c r="E118" s="96"/>
      <c r="F118" s="97"/>
      <c r="G118" s="2"/>
      <c r="H118" s="6"/>
      <c r="I118" s="2"/>
      <c r="J118" s="2"/>
      <c r="K118" s="2"/>
    </row>
    <row r="119" ht="15.75" customHeight="1">
      <c r="B119" s="2"/>
      <c r="C119" s="3"/>
      <c r="D119" s="4"/>
      <c r="E119" s="96"/>
      <c r="F119" s="97"/>
      <c r="G119" s="2"/>
      <c r="H119" s="6"/>
      <c r="I119" s="2"/>
      <c r="J119" s="2"/>
      <c r="K119" s="2"/>
    </row>
    <row r="120" ht="15.75" customHeight="1">
      <c r="B120" s="2"/>
      <c r="C120" s="3"/>
      <c r="D120" s="4"/>
      <c r="E120" s="96"/>
      <c r="F120" s="97"/>
      <c r="G120" s="2"/>
      <c r="H120" s="6"/>
      <c r="I120" s="2"/>
      <c r="J120" s="2"/>
      <c r="K120" s="2"/>
    </row>
    <row r="121" ht="15.75" customHeight="1">
      <c r="B121" s="2"/>
      <c r="C121" s="3"/>
      <c r="D121" s="4"/>
      <c r="E121" s="96"/>
      <c r="F121" s="97"/>
      <c r="G121" s="2"/>
      <c r="H121" s="6"/>
      <c r="I121" s="2"/>
      <c r="J121" s="2"/>
      <c r="K121" s="2"/>
    </row>
    <row r="122" ht="15.75" customHeight="1">
      <c r="B122" s="2"/>
      <c r="C122" s="3"/>
      <c r="D122" s="4"/>
      <c r="E122" s="96"/>
      <c r="F122" s="97"/>
      <c r="G122" s="2"/>
      <c r="H122" s="6"/>
      <c r="I122" s="2"/>
      <c r="J122" s="2"/>
      <c r="K122" s="2"/>
    </row>
    <row r="123" ht="15.75" customHeight="1">
      <c r="B123" s="2"/>
      <c r="C123" s="3"/>
      <c r="D123" s="4"/>
      <c r="E123" s="96"/>
      <c r="F123" s="97"/>
      <c r="G123" s="2"/>
      <c r="H123" s="6"/>
      <c r="I123" s="2"/>
      <c r="J123" s="2"/>
      <c r="K123" s="2"/>
    </row>
    <row r="124" ht="15.75" customHeight="1">
      <c r="B124" s="2"/>
      <c r="C124" s="3"/>
      <c r="D124" s="4"/>
      <c r="E124" s="96"/>
      <c r="F124" s="97"/>
      <c r="G124" s="2"/>
      <c r="H124" s="6"/>
      <c r="I124" s="2"/>
      <c r="J124" s="2"/>
      <c r="K124" s="2"/>
    </row>
    <row r="125" ht="15.75" customHeight="1">
      <c r="B125" s="2"/>
      <c r="C125" s="3"/>
      <c r="D125" s="4"/>
      <c r="E125" s="96"/>
      <c r="F125" s="97"/>
      <c r="G125" s="2"/>
      <c r="H125" s="6"/>
      <c r="I125" s="2"/>
      <c r="J125" s="2"/>
      <c r="K125" s="2"/>
    </row>
    <row r="126" ht="15.75" customHeight="1">
      <c r="B126" s="2"/>
      <c r="C126" s="3"/>
      <c r="D126" s="4"/>
      <c r="E126" s="96"/>
      <c r="F126" s="97"/>
      <c r="G126" s="2"/>
      <c r="H126" s="6"/>
      <c r="I126" s="2"/>
      <c r="J126" s="2"/>
      <c r="K126" s="2"/>
    </row>
    <row r="127" ht="15.75" customHeight="1">
      <c r="B127" s="2"/>
      <c r="C127" s="3"/>
      <c r="D127" s="4"/>
      <c r="E127" s="96"/>
      <c r="F127" s="97"/>
      <c r="G127" s="2"/>
      <c r="H127" s="6"/>
      <c r="I127" s="2"/>
      <c r="J127" s="2"/>
      <c r="K127" s="2"/>
    </row>
    <row r="128" ht="15.75" customHeight="1">
      <c r="B128" s="2"/>
      <c r="C128" s="3"/>
      <c r="D128" s="4"/>
      <c r="E128" s="96"/>
      <c r="F128" s="97"/>
      <c r="G128" s="2"/>
      <c r="H128" s="6"/>
      <c r="I128" s="2"/>
      <c r="J128" s="2"/>
      <c r="K128" s="2"/>
    </row>
    <row r="129" ht="15.75" customHeight="1">
      <c r="B129" s="2"/>
      <c r="C129" s="3"/>
      <c r="D129" s="4"/>
      <c r="E129" s="96"/>
      <c r="F129" s="97"/>
      <c r="G129" s="2"/>
      <c r="H129" s="6"/>
      <c r="I129" s="2"/>
      <c r="J129" s="2"/>
      <c r="K129" s="2"/>
    </row>
    <row r="130" ht="15.75" customHeight="1">
      <c r="B130" s="2"/>
      <c r="C130" s="3"/>
      <c r="D130" s="4"/>
      <c r="E130" s="96"/>
      <c r="F130" s="97"/>
      <c r="G130" s="2"/>
      <c r="H130" s="6"/>
      <c r="I130" s="2"/>
      <c r="J130" s="2"/>
      <c r="K130" s="2"/>
    </row>
    <row r="131" ht="15.75" customHeight="1">
      <c r="B131" s="2"/>
      <c r="C131" s="3"/>
      <c r="D131" s="4"/>
      <c r="E131" s="96"/>
      <c r="F131" s="97"/>
      <c r="G131" s="2"/>
      <c r="H131" s="6"/>
      <c r="I131" s="2"/>
      <c r="J131" s="2"/>
      <c r="K131" s="2"/>
    </row>
    <row r="132" ht="15.75" customHeight="1">
      <c r="B132" s="2"/>
      <c r="C132" s="3"/>
      <c r="D132" s="4"/>
      <c r="E132" s="96"/>
      <c r="F132" s="97"/>
      <c r="G132" s="2"/>
      <c r="H132" s="6"/>
      <c r="I132" s="2"/>
      <c r="J132" s="2"/>
      <c r="K132" s="2"/>
    </row>
    <row r="133" ht="15.75" customHeight="1">
      <c r="B133" s="2"/>
      <c r="C133" s="3"/>
      <c r="D133" s="4"/>
      <c r="E133" s="96"/>
      <c r="F133" s="97"/>
      <c r="G133" s="2"/>
      <c r="H133" s="6"/>
      <c r="I133" s="2"/>
      <c r="J133" s="2"/>
      <c r="K133" s="2"/>
    </row>
    <row r="134" ht="15.75" customHeight="1">
      <c r="B134" s="2"/>
      <c r="C134" s="3"/>
      <c r="D134" s="4"/>
      <c r="E134" s="96"/>
      <c r="F134" s="97"/>
      <c r="G134" s="2"/>
      <c r="H134" s="6"/>
      <c r="I134" s="2"/>
      <c r="J134" s="2"/>
      <c r="K134" s="2"/>
    </row>
    <row r="135" ht="15.75" customHeight="1">
      <c r="B135" s="2"/>
      <c r="C135" s="3"/>
      <c r="D135" s="4"/>
      <c r="E135" s="96"/>
      <c r="F135" s="97"/>
      <c r="G135" s="2"/>
      <c r="H135" s="6"/>
      <c r="I135" s="2"/>
      <c r="J135" s="2"/>
      <c r="K135" s="2"/>
    </row>
    <row r="136" ht="15.75" customHeight="1">
      <c r="B136" s="2"/>
      <c r="C136" s="3"/>
      <c r="D136" s="4"/>
      <c r="E136" s="96"/>
      <c r="F136" s="97"/>
      <c r="G136" s="2"/>
      <c r="H136" s="6"/>
      <c r="I136" s="2"/>
      <c r="J136" s="2"/>
      <c r="K136" s="2"/>
    </row>
    <row r="137" ht="15.75" customHeight="1">
      <c r="B137" s="2"/>
      <c r="C137" s="3"/>
      <c r="D137" s="4"/>
      <c r="E137" s="96"/>
      <c r="F137" s="97"/>
      <c r="G137" s="2"/>
      <c r="H137" s="6"/>
      <c r="I137" s="2"/>
      <c r="J137" s="2"/>
      <c r="K137" s="2"/>
    </row>
    <row r="138" ht="15.75" customHeight="1">
      <c r="B138" s="2"/>
      <c r="C138" s="3"/>
      <c r="D138" s="4"/>
      <c r="E138" s="96"/>
      <c r="F138" s="97"/>
      <c r="G138" s="2"/>
      <c r="H138" s="6"/>
      <c r="I138" s="2"/>
      <c r="J138" s="2"/>
      <c r="K138" s="2"/>
    </row>
    <row r="139" ht="15.75" customHeight="1">
      <c r="B139" s="2"/>
      <c r="C139" s="3"/>
      <c r="D139" s="4"/>
      <c r="E139" s="96"/>
      <c r="F139" s="97"/>
      <c r="G139" s="2"/>
      <c r="H139" s="6"/>
      <c r="I139" s="2"/>
      <c r="J139" s="2"/>
      <c r="K139" s="2"/>
    </row>
    <row r="140" ht="15.75" customHeight="1">
      <c r="B140" s="2"/>
      <c r="C140" s="3"/>
      <c r="D140" s="4"/>
      <c r="E140" s="96"/>
      <c r="F140" s="97"/>
      <c r="G140" s="2"/>
      <c r="H140" s="6"/>
      <c r="I140" s="2"/>
      <c r="J140" s="2"/>
      <c r="K140" s="2"/>
    </row>
    <row r="141" ht="15.75" customHeight="1">
      <c r="B141" s="2"/>
      <c r="C141" s="3"/>
      <c r="D141" s="4"/>
      <c r="E141" s="96"/>
      <c r="F141" s="97"/>
      <c r="G141" s="2"/>
      <c r="H141" s="6"/>
      <c r="I141" s="2"/>
      <c r="J141" s="2"/>
      <c r="K141" s="2"/>
    </row>
    <row r="142" ht="15.75" customHeight="1">
      <c r="B142" s="2"/>
      <c r="C142" s="3"/>
      <c r="D142" s="4"/>
      <c r="E142" s="96"/>
      <c r="F142" s="97"/>
      <c r="G142" s="2"/>
      <c r="H142" s="6"/>
      <c r="I142" s="2"/>
      <c r="J142" s="2"/>
      <c r="K142" s="2"/>
    </row>
    <row r="143" ht="15.75" customHeight="1">
      <c r="B143" s="2"/>
      <c r="C143" s="3"/>
      <c r="D143" s="4"/>
      <c r="E143" s="96"/>
      <c r="F143" s="97"/>
      <c r="G143" s="2"/>
      <c r="H143" s="6"/>
      <c r="I143" s="2"/>
      <c r="J143" s="2"/>
      <c r="K143" s="2"/>
    </row>
    <row r="144" ht="15.75" customHeight="1">
      <c r="B144" s="2"/>
      <c r="C144" s="3"/>
      <c r="D144" s="4"/>
      <c r="E144" s="96"/>
      <c r="F144" s="97"/>
      <c r="G144" s="2"/>
      <c r="H144" s="6"/>
      <c r="I144" s="2"/>
      <c r="J144" s="2"/>
      <c r="K144" s="2"/>
    </row>
    <row r="145" ht="15.75" customHeight="1">
      <c r="B145" s="2"/>
      <c r="C145" s="3"/>
      <c r="D145" s="4"/>
      <c r="E145" s="96"/>
      <c r="F145" s="97"/>
      <c r="G145" s="2"/>
      <c r="H145" s="6"/>
      <c r="I145" s="2"/>
      <c r="J145" s="2"/>
      <c r="K145" s="2"/>
    </row>
    <row r="146" ht="15.75" customHeight="1">
      <c r="B146" s="2"/>
      <c r="C146" s="3"/>
      <c r="D146" s="4"/>
      <c r="E146" s="96"/>
      <c r="F146" s="97"/>
      <c r="G146" s="2"/>
      <c r="H146" s="6"/>
      <c r="I146" s="2"/>
      <c r="J146" s="2"/>
      <c r="K146" s="2"/>
    </row>
    <row r="147" ht="15.75" customHeight="1">
      <c r="B147" s="2"/>
      <c r="C147" s="3"/>
      <c r="D147" s="4"/>
      <c r="E147" s="96"/>
      <c r="F147" s="97"/>
      <c r="G147" s="2"/>
      <c r="H147" s="6"/>
      <c r="I147" s="2"/>
      <c r="J147" s="2"/>
      <c r="K147" s="2"/>
    </row>
    <row r="148" ht="15.75" customHeight="1">
      <c r="B148" s="2"/>
      <c r="C148" s="3"/>
      <c r="D148" s="4"/>
      <c r="E148" s="96"/>
      <c r="F148" s="97"/>
      <c r="G148" s="2"/>
      <c r="H148" s="6"/>
      <c r="I148" s="2"/>
      <c r="J148" s="2"/>
      <c r="K148" s="2"/>
    </row>
    <row r="149" ht="15.75" customHeight="1">
      <c r="B149" s="2"/>
      <c r="C149" s="3"/>
      <c r="D149" s="4"/>
      <c r="E149" s="96"/>
      <c r="F149" s="97"/>
      <c r="G149" s="2"/>
      <c r="H149" s="6"/>
      <c r="I149" s="2"/>
      <c r="J149" s="2"/>
      <c r="K149" s="2"/>
    </row>
    <row r="150" ht="15.75" customHeight="1">
      <c r="B150" s="2"/>
      <c r="C150" s="3"/>
      <c r="D150" s="4"/>
      <c r="E150" s="96"/>
      <c r="F150" s="97"/>
      <c r="G150" s="2"/>
      <c r="H150" s="6"/>
      <c r="I150" s="2"/>
      <c r="J150" s="2"/>
      <c r="K150" s="2"/>
    </row>
    <row r="151" ht="15.75" customHeight="1">
      <c r="B151" s="2"/>
      <c r="C151" s="3"/>
      <c r="D151" s="4"/>
      <c r="E151" s="96"/>
      <c r="F151" s="97"/>
      <c r="G151" s="2"/>
      <c r="H151" s="6"/>
      <c r="I151" s="2"/>
      <c r="J151" s="2"/>
      <c r="K151" s="2"/>
    </row>
    <row r="152" ht="15.75" customHeight="1">
      <c r="B152" s="2"/>
      <c r="C152" s="3"/>
      <c r="D152" s="4"/>
      <c r="E152" s="96"/>
      <c r="F152" s="97"/>
      <c r="G152" s="2"/>
      <c r="H152" s="6"/>
      <c r="I152" s="2"/>
      <c r="J152" s="2"/>
      <c r="K152" s="2"/>
    </row>
    <row r="153" ht="15.75" customHeight="1">
      <c r="B153" s="2"/>
      <c r="C153" s="3"/>
      <c r="D153" s="4"/>
      <c r="E153" s="96"/>
      <c r="F153" s="97"/>
      <c r="G153" s="2"/>
      <c r="H153" s="6"/>
      <c r="I153" s="2"/>
      <c r="J153" s="2"/>
      <c r="K153" s="2"/>
    </row>
    <row r="154" ht="15.75" customHeight="1">
      <c r="B154" s="2"/>
      <c r="C154" s="3"/>
      <c r="D154" s="4"/>
      <c r="E154" s="96"/>
      <c r="F154" s="97"/>
      <c r="G154" s="2"/>
      <c r="H154" s="6"/>
      <c r="I154" s="2"/>
      <c r="J154" s="2"/>
      <c r="K154" s="2"/>
    </row>
    <row r="155" ht="15.75" customHeight="1">
      <c r="B155" s="2"/>
      <c r="C155" s="3"/>
      <c r="D155" s="4"/>
      <c r="E155" s="96"/>
      <c r="F155" s="97"/>
      <c r="G155" s="2"/>
      <c r="H155" s="6"/>
      <c r="I155" s="2"/>
      <c r="J155" s="2"/>
      <c r="K155" s="2"/>
    </row>
    <row r="156" ht="15.75" customHeight="1">
      <c r="B156" s="2"/>
      <c r="C156" s="3"/>
      <c r="D156" s="4"/>
      <c r="E156" s="96"/>
      <c r="F156" s="97"/>
      <c r="G156" s="2"/>
      <c r="H156" s="6"/>
      <c r="I156" s="2"/>
      <c r="J156" s="2"/>
      <c r="K156" s="2"/>
    </row>
    <row r="157" ht="15.75" customHeight="1">
      <c r="B157" s="2"/>
      <c r="C157" s="3"/>
      <c r="D157" s="4"/>
      <c r="E157" s="96"/>
      <c r="F157" s="97"/>
      <c r="G157" s="2"/>
      <c r="H157" s="6"/>
      <c r="I157" s="2"/>
      <c r="J157" s="2"/>
      <c r="K157" s="2"/>
    </row>
    <row r="158" ht="15.75" customHeight="1">
      <c r="B158" s="2"/>
      <c r="C158" s="3"/>
      <c r="D158" s="4"/>
      <c r="E158" s="96"/>
      <c r="F158" s="97"/>
      <c r="G158" s="2"/>
      <c r="H158" s="6"/>
      <c r="I158" s="2"/>
      <c r="J158" s="2"/>
      <c r="K158" s="2"/>
    </row>
    <row r="159" ht="15.75" customHeight="1">
      <c r="B159" s="2"/>
      <c r="C159" s="3"/>
      <c r="D159" s="4"/>
      <c r="E159" s="96"/>
      <c r="F159" s="97"/>
      <c r="G159" s="2"/>
      <c r="H159" s="6"/>
      <c r="I159" s="2"/>
      <c r="J159" s="2"/>
      <c r="K159" s="2"/>
    </row>
    <row r="160" ht="15.75" customHeight="1">
      <c r="B160" s="2"/>
      <c r="C160" s="3"/>
      <c r="D160" s="4"/>
      <c r="E160" s="96"/>
      <c r="F160" s="97"/>
      <c r="G160" s="2"/>
      <c r="H160" s="6"/>
      <c r="I160" s="2"/>
      <c r="J160" s="2"/>
      <c r="K160" s="2"/>
    </row>
    <row r="161" ht="15.75" customHeight="1">
      <c r="B161" s="2"/>
      <c r="C161" s="3"/>
      <c r="D161" s="4"/>
      <c r="E161" s="96"/>
      <c r="F161" s="97"/>
      <c r="G161" s="2"/>
      <c r="H161" s="6"/>
      <c r="I161" s="2"/>
      <c r="J161" s="2"/>
      <c r="K161" s="2"/>
    </row>
    <row r="162" ht="15.75" customHeight="1">
      <c r="B162" s="2"/>
      <c r="C162" s="3"/>
      <c r="D162" s="4"/>
      <c r="E162" s="96"/>
      <c r="F162" s="97"/>
      <c r="G162" s="2"/>
      <c r="H162" s="6"/>
      <c r="I162" s="2"/>
      <c r="J162" s="2"/>
      <c r="K162" s="2"/>
    </row>
    <row r="163" ht="15.75" customHeight="1">
      <c r="B163" s="2"/>
      <c r="C163" s="3"/>
      <c r="D163" s="4"/>
      <c r="E163" s="96"/>
      <c r="F163" s="97"/>
      <c r="G163" s="2"/>
      <c r="H163" s="6"/>
      <c r="I163" s="2"/>
      <c r="J163" s="2"/>
      <c r="K163" s="2"/>
    </row>
    <row r="164" ht="15.75" customHeight="1">
      <c r="B164" s="2"/>
      <c r="C164" s="3"/>
      <c r="D164" s="4"/>
      <c r="E164" s="96"/>
      <c r="F164" s="97"/>
      <c r="G164" s="2"/>
      <c r="H164" s="6"/>
      <c r="I164" s="2"/>
      <c r="J164" s="2"/>
      <c r="K164" s="2"/>
    </row>
    <row r="165" ht="15.75" customHeight="1">
      <c r="B165" s="2"/>
      <c r="C165" s="3"/>
      <c r="D165" s="4"/>
      <c r="E165" s="96"/>
      <c r="F165" s="97"/>
      <c r="G165" s="2"/>
      <c r="H165" s="6"/>
      <c r="I165" s="2"/>
      <c r="J165" s="2"/>
      <c r="K165" s="2"/>
    </row>
    <row r="166" ht="15.75" customHeight="1">
      <c r="B166" s="2"/>
      <c r="C166" s="3"/>
      <c r="D166" s="4"/>
      <c r="E166" s="96"/>
      <c r="F166" s="97"/>
      <c r="G166" s="2"/>
      <c r="H166" s="6"/>
      <c r="I166" s="2"/>
      <c r="J166" s="2"/>
      <c r="K166" s="2"/>
    </row>
    <row r="167" ht="15.75" customHeight="1">
      <c r="B167" s="2"/>
      <c r="C167" s="3"/>
      <c r="D167" s="4"/>
      <c r="E167" s="96"/>
      <c r="F167" s="97"/>
      <c r="G167" s="2"/>
      <c r="H167" s="6"/>
      <c r="I167" s="2"/>
      <c r="J167" s="2"/>
      <c r="K167" s="2"/>
    </row>
    <row r="168" ht="15.75" customHeight="1">
      <c r="B168" s="2"/>
      <c r="C168" s="3"/>
      <c r="D168" s="4"/>
      <c r="E168" s="96"/>
      <c r="F168" s="97"/>
      <c r="G168" s="2"/>
      <c r="H168" s="6"/>
      <c r="I168" s="2"/>
      <c r="J168" s="2"/>
      <c r="K168" s="2"/>
    </row>
    <row r="169" ht="15.75" customHeight="1">
      <c r="B169" s="2"/>
      <c r="C169" s="3"/>
      <c r="D169" s="4"/>
      <c r="E169" s="96"/>
      <c r="F169" s="97"/>
      <c r="G169" s="2"/>
      <c r="H169" s="6"/>
      <c r="I169" s="2"/>
      <c r="J169" s="2"/>
      <c r="K169" s="2"/>
    </row>
    <row r="170" ht="15.75" customHeight="1">
      <c r="B170" s="2"/>
      <c r="C170" s="3"/>
      <c r="D170" s="4"/>
      <c r="E170" s="96"/>
      <c r="F170" s="97"/>
      <c r="G170" s="2"/>
      <c r="H170" s="6"/>
      <c r="I170" s="2"/>
      <c r="J170" s="2"/>
      <c r="K170" s="2"/>
    </row>
    <row r="171" ht="15.75" customHeight="1">
      <c r="B171" s="2"/>
      <c r="C171" s="3"/>
      <c r="D171" s="4"/>
      <c r="E171" s="96"/>
      <c r="F171" s="97"/>
      <c r="G171" s="2"/>
      <c r="H171" s="6"/>
      <c r="I171" s="2"/>
      <c r="J171" s="2"/>
      <c r="K171" s="2"/>
    </row>
    <row r="172" ht="15.75" customHeight="1">
      <c r="B172" s="2"/>
      <c r="C172" s="3"/>
      <c r="D172" s="4"/>
      <c r="E172" s="96"/>
      <c r="F172" s="97"/>
      <c r="G172" s="2"/>
      <c r="H172" s="6"/>
      <c r="I172" s="2"/>
      <c r="J172" s="2"/>
      <c r="K172" s="2"/>
    </row>
    <row r="173" ht="15.75" customHeight="1">
      <c r="B173" s="2"/>
      <c r="C173" s="3"/>
      <c r="D173" s="4"/>
      <c r="E173" s="96"/>
      <c r="F173" s="97"/>
      <c r="G173" s="2"/>
      <c r="H173" s="6"/>
      <c r="I173" s="2"/>
      <c r="J173" s="2"/>
      <c r="K173" s="2"/>
    </row>
    <row r="174" ht="15.75" customHeight="1">
      <c r="B174" s="2"/>
      <c r="C174" s="3"/>
      <c r="D174" s="4"/>
      <c r="E174" s="96"/>
      <c r="F174" s="97"/>
      <c r="G174" s="2"/>
      <c r="H174" s="6"/>
      <c r="I174" s="2"/>
      <c r="J174" s="2"/>
      <c r="K174" s="2"/>
    </row>
    <row r="175" ht="15.75" customHeight="1">
      <c r="B175" s="2"/>
      <c r="C175" s="3"/>
      <c r="D175" s="4"/>
      <c r="E175" s="96"/>
      <c r="F175" s="97"/>
      <c r="G175" s="2"/>
      <c r="H175" s="6"/>
      <c r="I175" s="2"/>
      <c r="J175" s="2"/>
      <c r="K175" s="2"/>
    </row>
    <row r="176" ht="15.75" customHeight="1">
      <c r="B176" s="2"/>
      <c r="C176" s="3"/>
      <c r="D176" s="4"/>
      <c r="E176" s="96"/>
      <c r="F176" s="97"/>
      <c r="G176" s="2"/>
      <c r="H176" s="6"/>
      <c r="I176" s="2"/>
      <c r="J176" s="2"/>
      <c r="K176" s="2"/>
    </row>
    <row r="177" ht="15.75" customHeight="1">
      <c r="B177" s="2"/>
      <c r="C177" s="3"/>
      <c r="D177" s="4"/>
      <c r="E177" s="96"/>
      <c r="F177" s="97"/>
      <c r="G177" s="2"/>
      <c r="H177" s="6"/>
      <c r="I177" s="2"/>
      <c r="J177" s="2"/>
      <c r="K177" s="2"/>
    </row>
    <row r="178" ht="15.75" customHeight="1">
      <c r="B178" s="2"/>
      <c r="C178" s="3"/>
      <c r="D178" s="4"/>
      <c r="E178" s="96"/>
      <c r="F178" s="97"/>
      <c r="G178" s="2"/>
      <c r="H178" s="6"/>
      <c r="I178" s="2"/>
      <c r="J178" s="2"/>
      <c r="K178" s="2"/>
    </row>
    <row r="179" ht="15.75" customHeight="1">
      <c r="B179" s="2"/>
      <c r="C179" s="3"/>
      <c r="D179" s="4"/>
      <c r="E179" s="96"/>
      <c r="F179" s="97"/>
      <c r="G179" s="2"/>
      <c r="H179" s="6"/>
      <c r="I179" s="2"/>
      <c r="J179" s="2"/>
      <c r="K179" s="2"/>
    </row>
    <row r="180" ht="15.75" customHeight="1">
      <c r="B180" s="2"/>
      <c r="C180" s="3"/>
      <c r="D180" s="4"/>
      <c r="E180" s="96"/>
      <c r="F180" s="97"/>
      <c r="G180" s="2"/>
      <c r="H180" s="6"/>
      <c r="I180" s="2"/>
      <c r="J180" s="2"/>
      <c r="K180" s="2"/>
    </row>
    <row r="181" ht="15.75" customHeight="1">
      <c r="B181" s="2"/>
      <c r="C181" s="3"/>
      <c r="D181" s="4"/>
      <c r="E181" s="96"/>
      <c r="F181" s="97"/>
      <c r="G181" s="2"/>
      <c r="H181" s="6"/>
      <c r="I181" s="2"/>
      <c r="J181" s="2"/>
      <c r="K181" s="2"/>
    </row>
    <row r="182" ht="15.75" customHeight="1">
      <c r="B182" s="2"/>
      <c r="C182" s="3"/>
      <c r="D182" s="4"/>
      <c r="E182" s="96"/>
      <c r="F182" s="97"/>
      <c r="G182" s="2"/>
      <c r="H182" s="6"/>
      <c r="I182" s="2"/>
      <c r="J182" s="2"/>
      <c r="K182" s="2"/>
    </row>
    <row r="183" ht="15.75" customHeight="1">
      <c r="B183" s="2"/>
      <c r="C183" s="3"/>
      <c r="D183" s="4"/>
      <c r="E183" s="96"/>
      <c r="F183" s="97"/>
      <c r="G183" s="2"/>
      <c r="H183" s="6"/>
      <c r="I183" s="2"/>
      <c r="J183" s="2"/>
      <c r="K183" s="2"/>
    </row>
    <row r="184" ht="15.75" customHeight="1">
      <c r="B184" s="2"/>
      <c r="C184" s="3"/>
      <c r="D184" s="4"/>
      <c r="E184" s="96"/>
      <c r="F184" s="97"/>
      <c r="G184" s="2"/>
      <c r="H184" s="6"/>
      <c r="I184" s="2"/>
      <c r="J184" s="2"/>
      <c r="K184" s="2"/>
    </row>
    <row r="185" ht="15.75" customHeight="1">
      <c r="B185" s="2"/>
      <c r="C185" s="3"/>
      <c r="D185" s="4"/>
      <c r="E185" s="96"/>
      <c r="F185" s="97"/>
      <c r="G185" s="2"/>
      <c r="H185" s="6"/>
      <c r="I185" s="2"/>
      <c r="J185" s="2"/>
      <c r="K185" s="2"/>
    </row>
    <row r="186" ht="15.75" customHeight="1">
      <c r="B186" s="2"/>
      <c r="C186" s="3"/>
      <c r="D186" s="4"/>
      <c r="E186" s="96"/>
      <c r="F186" s="97"/>
      <c r="G186" s="2"/>
      <c r="H186" s="6"/>
      <c r="I186" s="2"/>
      <c r="J186" s="2"/>
      <c r="K186" s="2"/>
    </row>
    <row r="187" ht="15.75" customHeight="1">
      <c r="B187" s="2"/>
      <c r="C187" s="3"/>
      <c r="D187" s="4"/>
      <c r="E187" s="96"/>
      <c r="F187" s="97"/>
      <c r="G187" s="2"/>
      <c r="H187" s="6"/>
      <c r="I187" s="2"/>
      <c r="J187" s="2"/>
      <c r="K187" s="2"/>
    </row>
    <row r="188" ht="15.75" customHeight="1">
      <c r="B188" s="2"/>
      <c r="C188" s="3"/>
      <c r="D188" s="4"/>
      <c r="E188" s="96"/>
      <c r="F188" s="97"/>
      <c r="G188" s="2"/>
      <c r="H188" s="6"/>
      <c r="I188" s="2"/>
      <c r="J188" s="2"/>
      <c r="K188" s="2"/>
    </row>
    <row r="189" ht="15.75" customHeight="1">
      <c r="B189" s="2"/>
      <c r="C189" s="3"/>
      <c r="D189" s="4"/>
      <c r="E189" s="96"/>
      <c r="F189" s="97"/>
      <c r="G189" s="2"/>
      <c r="H189" s="6"/>
      <c r="I189" s="2"/>
      <c r="J189" s="2"/>
      <c r="K189" s="2"/>
    </row>
    <row r="190" ht="15.75" customHeight="1">
      <c r="B190" s="2"/>
      <c r="C190" s="3"/>
      <c r="D190" s="4"/>
      <c r="E190" s="96"/>
      <c r="F190" s="97"/>
      <c r="G190" s="2"/>
      <c r="H190" s="6"/>
      <c r="I190" s="2"/>
      <c r="J190" s="2"/>
      <c r="K190" s="2"/>
    </row>
    <row r="191" ht="15.75" customHeight="1">
      <c r="B191" s="2"/>
      <c r="C191" s="3"/>
      <c r="D191" s="4"/>
      <c r="E191" s="96"/>
      <c r="F191" s="97"/>
      <c r="G191" s="2"/>
      <c r="H191" s="6"/>
      <c r="I191" s="2"/>
      <c r="J191" s="2"/>
      <c r="K191" s="2"/>
    </row>
    <row r="192" ht="15.75" customHeight="1">
      <c r="B192" s="2"/>
      <c r="C192" s="3"/>
      <c r="D192" s="4"/>
      <c r="E192" s="96"/>
      <c r="F192" s="97"/>
      <c r="G192" s="2"/>
      <c r="H192" s="6"/>
      <c r="I192" s="2"/>
      <c r="J192" s="2"/>
      <c r="K192" s="2"/>
    </row>
    <row r="193" ht="15.75" customHeight="1">
      <c r="B193" s="2"/>
      <c r="C193" s="3"/>
      <c r="D193" s="4"/>
      <c r="E193" s="96"/>
      <c r="F193" s="97"/>
      <c r="G193" s="2"/>
      <c r="H193" s="6"/>
      <c r="I193" s="2"/>
      <c r="J193" s="2"/>
      <c r="K193" s="2"/>
    </row>
    <row r="194" ht="15.75" customHeight="1">
      <c r="B194" s="2"/>
      <c r="C194" s="3"/>
      <c r="D194" s="4"/>
      <c r="E194" s="96"/>
      <c r="F194" s="97"/>
      <c r="G194" s="2"/>
      <c r="H194" s="6"/>
      <c r="I194" s="2"/>
      <c r="J194" s="2"/>
      <c r="K194" s="2"/>
    </row>
    <row r="195" ht="15.75" customHeight="1">
      <c r="B195" s="2"/>
      <c r="C195" s="3"/>
      <c r="D195" s="4"/>
      <c r="E195" s="96"/>
      <c r="F195" s="97"/>
      <c r="G195" s="2"/>
      <c r="H195" s="6"/>
      <c r="I195" s="2"/>
      <c r="J195" s="2"/>
      <c r="K195" s="2"/>
    </row>
    <row r="196" ht="15.75" customHeight="1">
      <c r="B196" s="2"/>
      <c r="C196" s="3"/>
      <c r="D196" s="4"/>
      <c r="E196" s="96"/>
      <c r="F196" s="97"/>
      <c r="G196" s="2"/>
      <c r="H196" s="6"/>
      <c r="I196" s="2"/>
      <c r="J196" s="2"/>
      <c r="K196" s="2"/>
    </row>
    <row r="197" ht="15.75" customHeight="1">
      <c r="B197" s="2"/>
      <c r="C197" s="3"/>
      <c r="D197" s="4"/>
      <c r="E197" s="96"/>
      <c r="F197" s="97"/>
      <c r="G197" s="2"/>
      <c r="H197" s="6"/>
      <c r="I197" s="2"/>
      <c r="J197" s="2"/>
      <c r="K197" s="2"/>
    </row>
    <row r="198" ht="15.75" customHeight="1">
      <c r="B198" s="2"/>
      <c r="C198" s="3"/>
      <c r="D198" s="4"/>
      <c r="E198" s="96"/>
      <c r="F198" s="97"/>
      <c r="G198" s="2"/>
      <c r="H198" s="6"/>
      <c r="I198" s="2"/>
      <c r="J198" s="2"/>
      <c r="K198" s="2"/>
    </row>
    <row r="199" ht="15.75" customHeight="1">
      <c r="B199" s="2"/>
      <c r="C199" s="3"/>
      <c r="D199" s="4"/>
      <c r="E199" s="96"/>
      <c r="F199" s="97"/>
      <c r="G199" s="2"/>
      <c r="H199" s="6"/>
      <c r="I199" s="2"/>
      <c r="J199" s="2"/>
      <c r="K199" s="2"/>
    </row>
    <row r="200" ht="15.75" customHeight="1">
      <c r="B200" s="2"/>
      <c r="C200" s="3"/>
      <c r="D200" s="4"/>
      <c r="E200" s="96"/>
      <c r="F200" s="97"/>
      <c r="G200" s="2"/>
      <c r="H200" s="6"/>
      <c r="I200" s="2"/>
      <c r="J200" s="2"/>
      <c r="K200" s="2"/>
    </row>
    <row r="201" ht="15.75" customHeight="1">
      <c r="B201" s="2"/>
      <c r="C201" s="3"/>
      <c r="D201" s="4"/>
      <c r="E201" s="96"/>
      <c r="F201" s="97"/>
      <c r="G201" s="2"/>
      <c r="H201" s="6"/>
      <c r="I201" s="2"/>
      <c r="J201" s="2"/>
      <c r="K201" s="2"/>
    </row>
    <row r="202" ht="15.75" customHeight="1">
      <c r="B202" s="2"/>
      <c r="C202" s="3"/>
      <c r="D202" s="4"/>
      <c r="E202" s="96"/>
      <c r="F202" s="97"/>
      <c r="G202" s="2"/>
      <c r="H202" s="6"/>
      <c r="I202" s="2"/>
      <c r="J202" s="2"/>
      <c r="K202" s="2"/>
    </row>
    <row r="203" ht="15.75" customHeight="1">
      <c r="B203" s="2"/>
      <c r="C203" s="3"/>
      <c r="D203" s="4"/>
      <c r="E203" s="96"/>
      <c r="F203" s="97"/>
      <c r="G203" s="2"/>
      <c r="H203" s="6"/>
      <c r="I203" s="2"/>
      <c r="J203" s="2"/>
      <c r="K203" s="2"/>
    </row>
    <row r="204" ht="15.75" customHeight="1">
      <c r="B204" s="2"/>
      <c r="C204" s="3"/>
      <c r="D204" s="4"/>
      <c r="E204" s="96"/>
      <c r="F204" s="97"/>
      <c r="G204" s="2"/>
      <c r="H204" s="6"/>
      <c r="I204" s="2"/>
      <c r="J204" s="2"/>
      <c r="K204" s="2"/>
    </row>
    <row r="205" ht="15.75" customHeight="1">
      <c r="B205" s="2"/>
      <c r="C205" s="3"/>
      <c r="D205" s="4"/>
      <c r="E205" s="96"/>
      <c r="F205" s="97"/>
      <c r="G205" s="2"/>
      <c r="H205" s="6"/>
      <c r="I205" s="2"/>
      <c r="J205" s="2"/>
      <c r="K205" s="2"/>
    </row>
    <row r="206" ht="15.75" customHeight="1">
      <c r="B206" s="2"/>
      <c r="C206" s="3"/>
      <c r="D206" s="4"/>
      <c r="E206" s="96"/>
      <c r="F206" s="97"/>
      <c r="G206" s="2"/>
      <c r="H206" s="6"/>
      <c r="I206" s="2"/>
      <c r="J206" s="2"/>
      <c r="K206" s="2"/>
    </row>
    <row r="207" ht="15.75" customHeight="1">
      <c r="B207" s="2"/>
      <c r="C207" s="3"/>
      <c r="D207" s="4"/>
      <c r="E207" s="96"/>
      <c r="F207" s="97"/>
      <c r="G207" s="2"/>
      <c r="H207" s="6"/>
      <c r="I207" s="2"/>
      <c r="J207" s="2"/>
      <c r="K207" s="2"/>
    </row>
    <row r="208" ht="15.75" customHeight="1">
      <c r="B208" s="2"/>
      <c r="C208" s="3"/>
      <c r="D208" s="4"/>
      <c r="E208" s="96"/>
      <c r="F208" s="97"/>
      <c r="G208" s="2"/>
      <c r="H208" s="6"/>
      <c r="I208" s="2"/>
      <c r="J208" s="2"/>
      <c r="K208" s="2"/>
    </row>
    <row r="209" ht="15.75" customHeight="1">
      <c r="B209" s="2"/>
      <c r="C209" s="3"/>
      <c r="D209" s="4"/>
      <c r="E209" s="96"/>
      <c r="F209" s="97"/>
      <c r="G209" s="2"/>
      <c r="H209" s="6"/>
      <c r="I209" s="2"/>
      <c r="J209" s="2"/>
      <c r="K209" s="2"/>
    </row>
    <row r="210" ht="15.75" customHeight="1">
      <c r="B210" s="2"/>
      <c r="C210" s="3"/>
      <c r="D210" s="4"/>
      <c r="E210" s="96"/>
      <c r="F210" s="97"/>
      <c r="G210" s="2"/>
      <c r="H210" s="6"/>
      <c r="I210" s="2"/>
      <c r="J210" s="2"/>
      <c r="K210" s="2"/>
    </row>
    <row r="211" ht="15.75" customHeight="1">
      <c r="B211" s="2"/>
      <c r="C211" s="3"/>
      <c r="D211" s="4"/>
      <c r="E211" s="96"/>
      <c r="F211" s="97"/>
      <c r="G211" s="2"/>
      <c r="H211" s="6"/>
      <c r="I211" s="2"/>
      <c r="J211" s="2"/>
      <c r="K211" s="2"/>
    </row>
    <row r="212" ht="15.75" customHeight="1">
      <c r="B212" s="2"/>
      <c r="C212" s="3"/>
      <c r="D212" s="4"/>
      <c r="E212" s="96"/>
      <c r="F212" s="97"/>
      <c r="G212" s="2"/>
      <c r="H212" s="6"/>
      <c r="I212" s="2"/>
      <c r="J212" s="2"/>
      <c r="K212" s="2"/>
    </row>
    <row r="213" ht="15.75" customHeight="1">
      <c r="B213" s="2"/>
      <c r="C213" s="3"/>
      <c r="D213" s="4"/>
      <c r="E213" s="96"/>
      <c r="F213" s="97"/>
      <c r="G213" s="2"/>
      <c r="H213" s="6"/>
      <c r="I213" s="2"/>
      <c r="J213" s="2"/>
      <c r="K213" s="2"/>
    </row>
    <row r="214" ht="15.75" customHeight="1">
      <c r="B214" s="2"/>
      <c r="C214" s="3"/>
      <c r="D214" s="4"/>
      <c r="E214" s="96"/>
      <c r="F214" s="97"/>
      <c r="G214" s="2"/>
      <c r="H214" s="6"/>
      <c r="I214" s="2"/>
      <c r="J214" s="2"/>
      <c r="K214" s="2"/>
    </row>
    <row r="215" ht="15.75" customHeight="1">
      <c r="B215" s="2"/>
      <c r="C215" s="3"/>
      <c r="D215" s="4"/>
      <c r="E215" s="96"/>
      <c r="F215" s="97"/>
      <c r="G215" s="2"/>
      <c r="H215" s="6"/>
      <c r="I215" s="2"/>
      <c r="J215" s="2"/>
      <c r="K215" s="2"/>
    </row>
    <row r="216" ht="15.75" customHeight="1">
      <c r="B216" s="2"/>
      <c r="C216" s="3"/>
      <c r="D216" s="4"/>
      <c r="E216" s="96"/>
      <c r="F216" s="97"/>
      <c r="G216" s="2"/>
      <c r="H216" s="6"/>
      <c r="I216" s="2"/>
      <c r="J216" s="2"/>
      <c r="K216" s="2"/>
    </row>
    <row r="217" ht="15.75" customHeight="1">
      <c r="B217" s="2"/>
      <c r="C217" s="3"/>
      <c r="D217" s="4"/>
      <c r="E217" s="96"/>
      <c r="F217" s="97"/>
      <c r="G217" s="2"/>
      <c r="H217" s="6"/>
      <c r="I217" s="2"/>
      <c r="J217" s="2"/>
      <c r="K217" s="2"/>
    </row>
    <row r="218" ht="15.75" customHeight="1">
      <c r="B218" s="2"/>
      <c r="C218" s="3"/>
      <c r="D218" s="4"/>
      <c r="E218" s="96"/>
      <c r="F218" s="97"/>
      <c r="G218" s="2"/>
      <c r="H218" s="6"/>
      <c r="I218" s="2"/>
      <c r="J218" s="2"/>
      <c r="K218" s="2"/>
    </row>
    <row r="219" ht="15.75" customHeight="1">
      <c r="B219" s="2"/>
      <c r="C219" s="3"/>
      <c r="D219" s="4"/>
      <c r="E219" s="96"/>
      <c r="F219" s="97"/>
      <c r="G219" s="2"/>
      <c r="H219" s="6"/>
      <c r="I219" s="2"/>
      <c r="J219" s="2"/>
      <c r="K219" s="2"/>
    </row>
    <row r="220" ht="15.75" customHeight="1">
      <c r="B220" s="2"/>
      <c r="C220" s="3"/>
      <c r="D220" s="4"/>
      <c r="E220" s="96"/>
      <c r="F220" s="97"/>
      <c r="G220" s="2"/>
      <c r="H220" s="6"/>
      <c r="I220" s="2"/>
      <c r="J220" s="2"/>
      <c r="K220" s="2"/>
    </row>
    <row r="221" ht="15.75" customHeight="1">
      <c r="B221" s="2"/>
      <c r="C221" s="3"/>
      <c r="D221" s="4"/>
      <c r="E221" s="96"/>
      <c r="F221" s="97"/>
      <c r="G221" s="2"/>
      <c r="H221" s="6"/>
      <c r="I221" s="2"/>
      <c r="J221" s="2"/>
      <c r="K221" s="2"/>
    </row>
    <row r="222" ht="15.75" customHeight="1">
      <c r="B222" s="2"/>
      <c r="C222" s="3"/>
      <c r="D222" s="4"/>
      <c r="E222" s="96"/>
      <c r="F222" s="97"/>
      <c r="G222" s="2"/>
      <c r="H222" s="6"/>
      <c r="I222" s="2"/>
      <c r="J222" s="2"/>
      <c r="K222" s="2"/>
    </row>
    <row r="223" ht="15.75" customHeight="1">
      <c r="B223" s="2"/>
      <c r="C223" s="3"/>
      <c r="D223" s="4"/>
      <c r="E223" s="96"/>
      <c r="F223" s="97"/>
      <c r="G223" s="2"/>
      <c r="H223" s="6"/>
      <c r="I223" s="2"/>
      <c r="J223" s="2"/>
      <c r="K223" s="2"/>
    </row>
    <row r="224" ht="15.75" customHeight="1">
      <c r="B224" s="2"/>
      <c r="C224" s="3"/>
      <c r="D224" s="4"/>
      <c r="E224" s="96"/>
      <c r="F224" s="97"/>
      <c r="G224" s="2"/>
      <c r="H224" s="6"/>
      <c r="I224" s="2"/>
      <c r="J224" s="2"/>
      <c r="K224" s="2"/>
    </row>
    <row r="225" ht="15.75" customHeight="1">
      <c r="B225" s="2"/>
      <c r="C225" s="3"/>
      <c r="D225" s="4"/>
      <c r="E225" s="96"/>
      <c r="F225" s="97"/>
      <c r="G225" s="2"/>
      <c r="H225" s="6"/>
      <c r="I225" s="2"/>
      <c r="J225" s="2"/>
      <c r="K225" s="2"/>
    </row>
    <row r="226" ht="15.75" customHeight="1">
      <c r="B226" s="2"/>
      <c r="C226" s="3"/>
      <c r="D226" s="4"/>
      <c r="E226" s="96"/>
      <c r="F226" s="97"/>
      <c r="G226" s="2"/>
      <c r="H226" s="6"/>
      <c r="I226" s="2"/>
      <c r="J226" s="2"/>
      <c r="K226" s="2"/>
    </row>
    <row r="227" ht="15.75" customHeight="1">
      <c r="B227" s="2"/>
      <c r="C227" s="3"/>
      <c r="D227" s="4"/>
      <c r="E227" s="96"/>
      <c r="F227" s="97"/>
      <c r="G227" s="2"/>
      <c r="H227" s="6"/>
      <c r="I227" s="2"/>
      <c r="J227" s="2"/>
      <c r="K227" s="2"/>
    </row>
    <row r="228" ht="15.75" customHeight="1">
      <c r="B228" s="2"/>
      <c r="C228" s="3"/>
      <c r="D228" s="4"/>
      <c r="E228" s="96"/>
      <c r="F228" s="97"/>
      <c r="G228" s="2"/>
      <c r="H228" s="6"/>
      <c r="I228" s="2"/>
      <c r="J228" s="2"/>
      <c r="K228" s="2"/>
    </row>
    <row r="229" ht="15.75" customHeight="1">
      <c r="B229" s="2"/>
      <c r="C229" s="3"/>
      <c r="D229" s="4"/>
      <c r="E229" s="96"/>
      <c r="F229" s="97"/>
      <c r="G229" s="2"/>
      <c r="H229" s="6"/>
      <c r="I229" s="2"/>
      <c r="J229" s="2"/>
      <c r="K229" s="2"/>
    </row>
    <row r="230" ht="15.75" customHeight="1">
      <c r="B230" s="2"/>
      <c r="C230" s="3"/>
      <c r="D230" s="4"/>
      <c r="E230" s="96"/>
      <c r="F230" s="97"/>
      <c r="G230" s="2"/>
      <c r="H230" s="6"/>
      <c r="I230" s="2"/>
      <c r="J230" s="2"/>
      <c r="K230" s="2"/>
    </row>
    <row r="231" ht="15.75" customHeight="1">
      <c r="B231" s="2"/>
      <c r="C231" s="3"/>
      <c r="D231" s="4"/>
      <c r="E231" s="96"/>
      <c r="F231" s="97"/>
      <c r="G231" s="2"/>
      <c r="H231" s="6"/>
      <c r="I231" s="2"/>
      <c r="J231" s="2"/>
      <c r="K231" s="2"/>
    </row>
    <row r="232" ht="15.75" customHeight="1">
      <c r="B232" s="2"/>
      <c r="C232" s="3"/>
      <c r="D232" s="4"/>
      <c r="E232" s="96"/>
      <c r="F232" s="97"/>
      <c r="G232" s="2"/>
      <c r="H232" s="6"/>
      <c r="I232" s="2"/>
      <c r="J232" s="2"/>
      <c r="K232" s="2"/>
    </row>
    <row r="233" ht="15.75" customHeight="1">
      <c r="B233" s="2"/>
      <c r="C233" s="3"/>
      <c r="D233" s="4"/>
      <c r="E233" s="96"/>
      <c r="F233" s="97"/>
      <c r="G233" s="2"/>
      <c r="H233" s="6"/>
      <c r="I233" s="2"/>
      <c r="J233" s="2"/>
      <c r="K233" s="2"/>
    </row>
    <row r="234" ht="15.75" customHeight="1">
      <c r="B234" s="2"/>
      <c r="C234" s="3"/>
      <c r="D234" s="4"/>
      <c r="E234" s="96"/>
      <c r="F234" s="97"/>
      <c r="G234" s="2"/>
      <c r="H234" s="6"/>
      <c r="I234" s="2"/>
      <c r="J234" s="2"/>
      <c r="K234" s="2"/>
    </row>
    <row r="235" ht="15.75" customHeight="1">
      <c r="B235" s="2"/>
      <c r="C235" s="3"/>
      <c r="D235" s="4"/>
      <c r="E235" s="96"/>
      <c r="F235" s="97"/>
      <c r="G235" s="2"/>
      <c r="H235" s="6"/>
      <c r="I235" s="2"/>
      <c r="J235" s="2"/>
      <c r="K235" s="2"/>
    </row>
    <row r="236" ht="15.75" customHeight="1">
      <c r="B236" s="2"/>
      <c r="C236" s="3"/>
      <c r="D236" s="4"/>
      <c r="E236" s="96"/>
      <c r="F236" s="97"/>
      <c r="G236" s="2"/>
      <c r="H236" s="6"/>
      <c r="I236" s="2"/>
      <c r="J236" s="2"/>
      <c r="K236" s="2"/>
    </row>
    <row r="237" ht="15.75" customHeight="1">
      <c r="B237" s="2"/>
      <c r="C237" s="3"/>
      <c r="D237" s="4"/>
      <c r="E237" s="96"/>
      <c r="F237" s="97"/>
      <c r="G237" s="2"/>
      <c r="H237" s="6"/>
      <c r="I237" s="2"/>
      <c r="J237" s="2"/>
      <c r="K237" s="2"/>
    </row>
    <row r="238" ht="15.75" customHeight="1">
      <c r="B238" s="2"/>
      <c r="C238" s="3"/>
      <c r="D238" s="4"/>
      <c r="E238" s="96"/>
      <c r="F238" s="97"/>
      <c r="G238" s="2"/>
      <c r="H238" s="6"/>
      <c r="I238" s="2"/>
      <c r="J238" s="2"/>
      <c r="K238" s="2"/>
    </row>
    <row r="239" ht="15.75" customHeight="1">
      <c r="B239" s="2"/>
      <c r="C239" s="3"/>
      <c r="D239" s="4"/>
      <c r="E239" s="96"/>
      <c r="F239" s="97"/>
      <c r="G239" s="2"/>
      <c r="H239" s="6"/>
      <c r="I239" s="2"/>
      <c r="J239" s="2"/>
      <c r="K239" s="2"/>
    </row>
    <row r="240" ht="15.75" customHeight="1">
      <c r="B240" s="2"/>
      <c r="C240" s="3"/>
      <c r="D240" s="4"/>
      <c r="E240" s="96"/>
      <c r="F240" s="97"/>
      <c r="G240" s="2"/>
      <c r="H240" s="6"/>
      <c r="I240" s="2"/>
      <c r="J240" s="2"/>
      <c r="K240" s="2"/>
    </row>
    <row r="241" ht="15.75" customHeight="1">
      <c r="B241" s="2"/>
      <c r="C241" s="3"/>
      <c r="D241" s="4"/>
      <c r="E241" s="96"/>
      <c r="F241" s="97"/>
      <c r="G241" s="2"/>
      <c r="H241" s="6"/>
      <c r="I241" s="2"/>
      <c r="J241" s="2"/>
      <c r="K241" s="2"/>
    </row>
    <row r="242" ht="15.75" customHeight="1">
      <c r="B242" s="2"/>
      <c r="C242" s="3"/>
      <c r="D242" s="4"/>
      <c r="E242" s="96"/>
      <c r="F242" s="97"/>
      <c r="G242" s="2"/>
      <c r="H242" s="6"/>
      <c r="I242" s="2"/>
      <c r="J242" s="2"/>
      <c r="K242" s="2"/>
    </row>
    <row r="243" ht="15.75" customHeight="1">
      <c r="B243" s="2"/>
      <c r="C243" s="3"/>
      <c r="D243" s="4"/>
      <c r="E243" s="96"/>
      <c r="F243" s="97"/>
      <c r="G243" s="2"/>
      <c r="H243" s="6"/>
      <c r="I243" s="2"/>
      <c r="J243" s="2"/>
      <c r="K243" s="2"/>
    </row>
    <row r="244" ht="15.75" customHeight="1">
      <c r="B244" s="2"/>
      <c r="C244" s="3"/>
      <c r="D244" s="4"/>
      <c r="E244" s="96"/>
      <c r="F244" s="97"/>
      <c r="G244" s="2"/>
      <c r="H244" s="6"/>
      <c r="I244" s="2"/>
      <c r="J244" s="2"/>
      <c r="K244" s="2"/>
    </row>
    <row r="245" ht="15.75" customHeight="1">
      <c r="B245" s="2"/>
      <c r="C245" s="3"/>
      <c r="D245" s="4"/>
      <c r="E245" s="96"/>
      <c r="F245" s="97"/>
      <c r="G245" s="2"/>
      <c r="H245" s="6"/>
      <c r="I245" s="2"/>
      <c r="J245" s="2"/>
      <c r="K245" s="2"/>
    </row>
    <row r="246" ht="15.75" customHeight="1">
      <c r="B246" s="2"/>
      <c r="C246" s="3"/>
      <c r="D246" s="4"/>
      <c r="E246" s="96"/>
      <c r="F246" s="97"/>
      <c r="G246" s="2"/>
      <c r="H246" s="6"/>
      <c r="I246" s="2"/>
      <c r="J246" s="2"/>
      <c r="K246" s="2"/>
    </row>
    <row r="247" ht="15.75" customHeight="1">
      <c r="B247" s="2"/>
      <c r="C247" s="3"/>
      <c r="D247" s="4"/>
      <c r="E247" s="96"/>
      <c r="F247" s="97"/>
      <c r="G247" s="2"/>
      <c r="H247" s="6"/>
      <c r="I247" s="2"/>
      <c r="J247" s="2"/>
      <c r="K247" s="2"/>
    </row>
    <row r="248" ht="15.75" customHeight="1">
      <c r="B248" s="2"/>
      <c r="C248" s="3"/>
      <c r="D248" s="4"/>
      <c r="E248" s="96"/>
      <c r="F248" s="97"/>
      <c r="G248" s="2"/>
      <c r="H248" s="6"/>
      <c r="I248" s="2"/>
      <c r="J248" s="2"/>
      <c r="K248" s="2"/>
    </row>
    <row r="249" ht="15.75" customHeight="1">
      <c r="B249" s="2"/>
      <c r="C249" s="3"/>
      <c r="D249" s="4"/>
      <c r="E249" s="96"/>
      <c r="F249" s="97"/>
      <c r="G249" s="2"/>
      <c r="H249" s="6"/>
      <c r="I249" s="2"/>
      <c r="J249" s="2"/>
      <c r="K249" s="2"/>
    </row>
    <row r="250" ht="15.75" customHeight="1">
      <c r="B250" s="2"/>
      <c r="C250" s="3"/>
      <c r="D250" s="4"/>
      <c r="E250" s="96"/>
      <c r="F250" s="97"/>
      <c r="G250" s="2"/>
      <c r="H250" s="6"/>
      <c r="I250" s="2"/>
      <c r="J250" s="2"/>
      <c r="K250" s="2"/>
    </row>
    <row r="251" ht="15.75" customHeight="1">
      <c r="B251" s="2"/>
      <c r="C251" s="3"/>
      <c r="D251" s="4"/>
      <c r="E251" s="96"/>
      <c r="F251" s="97"/>
      <c r="G251" s="2"/>
      <c r="H251" s="6"/>
      <c r="I251" s="2"/>
      <c r="J251" s="2"/>
      <c r="K251" s="2"/>
    </row>
    <row r="252" ht="15.75" customHeight="1">
      <c r="B252" s="2"/>
      <c r="C252" s="3"/>
      <c r="D252" s="4"/>
      <c r="E252" s="96"/>
      <c r="F252" s="97"/>
      <c r="G252" s="2"/>
      <c r="H252" s="6"/>
      <c r="I252" s="2"/>
      <c r="J252" s="2"/>
      <c r="K252" s="2"/>
    </row>
    <row r="253" ht="15.75" customHeight="1">
      <c r="B253" s="2"/>
      <c r="C253" s="3"/>
      <c r="D253" s="4"/>
      <c r="E253" s="96"/>
      <c r="F253" s="97"/>
      <c r="G253" s="2"/>
      <c r="H253" s="6"/>
      <c r="I253" s="2"/>
      <c r="J253" s="2"/>
      <c r="K253" s="2"/>
    </row>
    <row r="254" ht="15.75" customHeight="1">
      <c r="B254" s="2"/>
      <c r="C254" s="3"/>
      <c r="D254" s="4"/>
      <c r="E254" s="96"/>
      <c r="F254" s="97"/>
      <c r="G254" s="2"/>
      <c r="H254" s="6"/>
      <c r="I254" s="2"/>
      <c r="J254" s="2"/>
      <c r="K254" s="2"/>
    </row>
    <row r="255" ht="15.75" customHeight="1">
      <c r="B255" s="2"/>
      <c r="C255" s="3"/>
      <c r="D255" s="4"/>
      <c r="E255" s="96"/>
      <c r="F255" s="97"/>
      <c r="G255" s="2"/>
      <c r="H255" s="6"/>
      <c r="I255" s="2"/>
      <c r="J255" s="2"/>
      <c r="K255" s="2"/>
    </row>
    <row r="256" ht="15.75" customHeight="1">
      <c r="B256" s="2"/>
      <c r="C256" s="3"/>
      <c r="D256" s="4"/>
      <c r="E256" s="96"/>
      <c r="F256" s="97"/>
      <c r="G256" s="2"/>
      <c r="H256" s="6"/>
      <c r="I256" s="2"/>
      <c r="J256" s="2"/>
      <c r="K256" s="2"/>
    </row>
    <row r="257" ht="15.75" customHeight="1">
      <c r="B257" s="2"/>
      <c r="C257" s="3"/>
      <c r="D257" s="4"/>
      <c r="E257" s="96"/>
      <c r="F257" s="97"/>
      <c r="G257" s="2"/>
      <c r="H257" s="6"/>
      <c r="I257" s="2"/>
      <c r="J257" s="2"/>
      <c r="K257" s="2"/>
    </row>
    <row r="258" ht="15.75" customHeight="1">
      <c r="B258" s="2"/>
      <c r="C258" s="3"/>
      <c r="D258" s="4"/>
      <c r="E258" s="96"/>
      <c r="F258" s="97"/>
      <c r="G258" s="2"/>
      <c r="H258" s="6"/>
      <c r="I258" s="2"/>
      <c r="J258" s="2"/>
      <c r="K258" s="2"/>
    </row>
    <row r="259" ht="15.75" customHeight="1">
      <c r="B259" s="2"/>
      <c r="C259" s="3"/>
      <c r="D259" s="4"/>
      <c r="E259" s="96"/>
      <c r="F259" s="97"/>
      <c r="G259" s="2"/>
      <c r="H259" s="6"/>
      <c r="I259" s="2"/>
      <c r="J259" s="2"/>
      <c r="K259" s="2"/>
    </row>
    <row r="260" ht="15.75" customHeight="1">
      <c r="B260" s="2"/>
      <c r="C260" s="3"/>
      <c r="D260" s="4"/>
      <c r="E260" s="96"/>
      <c r="F260" s="97"/>
      <c r="G260" s="2"/>
      <c r="H260" s="6"/>
      <c r="I260" s="2"/>
      <c r="J260" s="2"/>
      <c r="K260" s="2"/>
    </row>
    <row r="261" ht="15.75" customHeight="1">
      <c r="B261" s="2"/>
      <c r="C261" s="3"/>
      <c r="D261" s="4"/>
      <c r="E261" s="96"/>
      <c r="F261" s="97"/>
      <c r="G261" s="2"/>
      <c r="H261" s="6"/>
      <c r="I261" s="2"/>
      <c r="J261" s="2"/>
      <c r="K261" s="2"/>
    </row>
    <row r="262" ht="15.75" customHeight="1">
      <c r="B262" s="2"/>
      <c r="C262" s="3"/>
      <c r="D262" s="4"/>
      <c r="E262" s="96"/>
      <c r="F262" s="97"/>
      <c r="G262" s="2"/>
      <c r="H262" s="6"/>
      <c r="I262" s="2"/>
      <c r="J262" s="2"/>
      <c r="K262" s="2"/>
    </row>
    <row r="263" ht="15.75" customHeight="1">
      <c r="B263" s="2"/>
      <c r="C263" s="3"/>
      <c r="D263" s="4"/>
      <c r="E263" s="96"/>
      <c r="F263" s="97"/>
      <c r="G263" s="2"/>
      <c r="H263" s="6"/>
      <c r="I263" s="2"/>
      <c r="J263" s="2"/>
      <c r="K263" s="2"/>
    </row>
    <row r="264" ht="15.75" customHeight="1">
      <c r="B264" s="2"/>
      <c r="C264" s="3"/>
      <c r="D264" s="4"/>
      <c r="E264" s="96"/>
      <c r="F264" s="97"/>
      <c r="G264" s="2"/>
      <c r="H264" s="6"/>
      <c r="I264" s="2"/>
      <c r="J264" s="2"/>
      <c r="K264" s="2"/>
    </row>
    <row r="265" ht="15.75" customHeight="1">
      <c r="B265" s="2"/>
      <c r="C265" s="3"/>
      <c r="D265" s="4"/>
      <c r="E265" s="96"/>
      <c r="F265" s="97"/>
      <c r="G265" s="2"/>
      <c r="H265" s="6"/>
      <c r="I265" s="2"/>
      <c r="J265" s="2"/>
      <c r="K265" s="2"/>
    </row>
    <row r="266" ht="15.75" customHeight="1">
      <c r="B266" s="2"/>
      <c r="C266" s="3"/>
      <c r="D266" s="4"/>
      <c r="E266" s="96"/>
      <c r="F266" s="97"/>
      <c r="G266" s="2"/>
      <c r="H266" s="6"/>
      <c r="I266" s="2"/>
      <c r="J266" s="2"/>
      <c r="K266" s="2"/>
    </row>
    <row r="267" ht="15.75" customHeight="1">
      <c r="B267" s="2"/>
      <c r="C267" s="3"/>
      <c r="D267" s="4"/>
      <c r="E267" s="96"/>
      <c r="F267" s="97"/>
      <c r="G267" s="2"/>
      <c r="H267" s="6"/>
      <c r="I267" s="2"/>
      <c r="J267" s="2"/>
      <c r="K267" s="2"/>
    </row>
    <row r="268" ht="15.75" customHeight="1">
      <c r="B268" s="2"/>
      <c r="C268" s="3"/>
      <c r="D268" s="4"/>
      <c r="E268" s="96"/>
      <c r="F268" s="97"/>
      <c r="G268" s="2"/>
      <c r="H268" s="6"/>
      <c r="I268" s="2"/>
      <c r="J268" s="2"/>
      <c r="K268" s="2"/>
    </row>
    <row r="269" ht="15.75" customHeight="1">
      <c r="B269" s="2"/>
      <c r="C269" s="3"/>
      <c r="D269" s="4"/>
      <c r="E269" s="96"/>
      <c r="F269" s="97"/>
      <c r="G269" s="2"/>
      <c r="H269" s="6"/>
      <c r="I269" s="2"/>
      <c r="J269" s="2"/>
      <c r="K269" s="2"/>
    </row>
    <row r="270" ht="15.75" customHeight="1">
      <c r="B270" s="2"/>
      <c r="C270" s="3"/>
      <c r="D270" s="4"/>
      <c r="E270" s="96"/>
      <c r="F270" s="97"/>
      <c r="G270" s="2"/>
      <c r="H270" s="6"/>
      <c r="I270" s="2"/>
      <c r="J270" s="2"/>
      <c r="K270" s="2"/>
    </row>
    <row r="271" ht="15.75" customHeight="1">
      <c r="B271" s="2"/>
      <c r="C271" s="3"/>
      <c r="D271" s="4"/>
      <c r="E271" s="96"/>
      <c r="F271" s="97"/>
      <c r="G271" s="2"/>
      <c r="H271" s="6"/>
      <c r="I271" s="2"/>
      <c r="J271" s="2"/>
      <c r="K271" s="2"/>
    </row>
    <row r="272" ht="15.75" customHeight="1">
      <c r="B272" s="2"/>
      <c r="C272" s="3"/>
      <c r="D272" s="4"/>
      <c r="E272" s="96"/>
      <c r="F272" s="97"/>
      <c r="G272" s="2"/>
      <c r="H272" s="6"/>
      <c r="I272" s="2"/>
      <c r="J272" s="2"/>
      <c r="K272" s="2"/>
    </row>
    <row r="273" ht="15.75" customHeight="1">
      <c r="B273" s="2"/>
      <c r="C273" s="3"/>
      <c r="D273" s="4"/>
      <c r="E273" s="96"/>
      <c r="F273" s="97"/>
      <c r="G273" s="2"/>
      <c r="H273" s="6"/>
      <c r="I273" s="2"/>
      <c r="J273" s="2"/>
      <c r="K273" s="2"/>
    </row>
    <row r="274" ht="15.75" customHeight="1">
      <c r="B274" s="2"/>
      <c r="C274" s="3"/>
      <c r="D274" s="4"/>
      <c r="E274" s="96"/>
      <c r="F274" s="97"/>
      <c r="G274" s="2"/>
      <c r="H274" s="6"/>
      <c r="I274" s="2"/>
      <c r="J274" s="2"/>
      <c r="K274" s="2"/>
    </row>
    <row r="275" ht="15.75" customHeight="1">
      <c r="B275" s="2"/>
      <c r="C275" s="3"/>
      <c r="D275" s="4"/>
      <c r="E275" s="96"/>
      <c r="F275" s="97"/>
      <c r="G275" s="2"/>
      <c r="H275" s="6"/>
      <c r="I275" s="2"/>
      <c r="J275" s="2"/>
      <c r="K275" s="2"/>
    </row>
    <row r="276" ht="15.75" customHeight="1">
      <c r="B276" s="2"/>
      <c r="C276" s="3"/>
      <c r="D276" s="4"/>
      <c r="E276" s="96"/>
      <c r="F276" s="97"/>
      <c r="G276" s="2"/>
      <c r="H276" s="6"/>
      <c r="I276" s="2"/>
      <c r="J276" s="2"/>
      <c r="K276" s="2"/>
    </row>
    <row r="277" ht="15.75" customHeight="1">
      <c r="B277" s="2"/>
      <c r="C277" s="3"/>
      <c r="D277" s="4"/>
      <c r="E277" s="96"/>
      <c r="F277" s="97"/>
      <c r="G277" s="2"/>
      <c r="H277" s="6"/>
      <c r="I277" s="2"/>
      <c r="J277" s="2"/>
      <c r="K277" s="2"/>
    </row>
    <row r="278" ht="15.75" customHeight="1">
      <c r="B278" s="2"/>
      <c r="C278" s="3"/>
      <c r="D278" s="4"/>
      <c r="E278" s="96"/>
      <c r="F278" s="97"/>
      <c r="G278" s="2"/>
      <c r="H278" s="6"/>
      <c r="I278" s="2"/>
      <c r="J278" s="2"/>
      <c r="K278" s="2"/>
    </row>
    <row r="279" ht="15.75" customHeight="1">
      <c r="B279" s="2"/>
      <c r="C279" s="3"/>
      <c r="D279" s="4"/>
      <c r="E279" s="96"/>
      <c r="F279" s="97"/>
      <c r="G279" s="2"/>
      <c r="H279" s="6"/>
      <c r="I279" s="2"/>
      <c r="J279" s="2"/>
      <c r="K279" s="2"/>
    </row>
    <row r="280" ht="15.75" customHeight="1">
      <c r="B280" s="2"/>
      <c r="C280" s="3"/>
      <c r="D280" s="4"/>
      <c r="E280" s="96"/>
      <c r="F280" s="97"/>
      <c r="G280" s="2"/>
      <c r="H280" s="6"/>
      <c r="I280" s="2"/>
      <c r="J280" s="2"/>
      <c r="K280" s="2"/>
    </row>
    <row r="281" ht="15.75" customHeight="1">
      <c r="B281" s="2"/>
      <c r="C281" s="3"/>
      <c r="D281" s="4"/>
      <c r="E281" s="96"/>
      <c r="F281" s="97"/>
      <c r="G281" s="2"/>
      <c r="H281" s="6"/>
      <c r="I281" s="2"/>
      <c r="J281" s="2"/>
      <c r="K281" s="2"/>
    </row>
    <row r="282" ht="15.75" customHeight="1">
      <c r="B282" s="2"/>
      <c r="C282" s="3"/>
      <c r="D282" s="4"/>
      <c r="E282" s="96"/>
      <c r="F282" s="97"/>
      <c r="G282" s="2"/>
      <c r="H282" s="6"/>
      <c r="I282" s="2"/>
      <c r="J282" s="2"/>
      <c r="K282" s="2"/>
    </row>
    <row r="283" ht="15.75" customHeight="1">
      <c r="B283" s="2"/>
      <c r="C283" s="3"/>
      <c r="D283" s="4"/>
      <c r="E283" s="96"/>
      <c r="F283" s="97"/>
      <c r="G283" s="2"/>
      <c r="H283" s="6"/>
      <c r="I283" s="2"/>
      <c r="J283" s="2"/>
      <c r="K283" s="2"/>
    </row>
    <row r="284" ht="15.75" customHeight="1">
      <c r="B284" s="2"/>
      <c r="C284" s="3"/>
      <c r="D284" s="4"/>
      <c r="E284" s="96"/>
      <c r="F284" s="97"/>
      <c r="G284" s="2"/>
      <c r="H284" s="6"/>
      <c r="I284" s="2"/>
      <c r="J284" s="2"/>
      <c r="K284" s="2"/>
    </row>
    <row r="285" ht="15.75" customHeight="1">
      <c r="B285" s="2"/>
      <c r="C285" s="3"/>
      <c r="D285" s="4"/>
      <c r="E285" s="96"/>
      <c r="F285" s="97"/>
      <c r="G285" s="2"/>
      <c r="H285" s="6"/>
      <c r="I285" s="2"/>
      <c r="J285" s="2"/>
      <c r="K285" s="2"/>
    </row>
    <row r="286" ht="15.75" customHeight="1">
      <c r="B286" s="2"/>
      <c r="C286" s="3"/>
      <c r="D286" s="4"/>
      <c r="E286" s="96"/>
      <c r="F286" s="97"/>
      <c r="G286" s="2"/>
      <c r="H286" s="6"/>
      <c r="I286" s="2"/>
      <c r="J286" s="2"/>
      <c r="K286" s="2"/>
    </row>
    <row r="287" ht="15.75" customHeight="1">
      <c r="B287" s="2"/>
      <c r="C287" s="3"/>
      <c r="D287" s="4"/>
      <c r="E287" s="96"/>
      <c r="F287" s="97"/>
      <c r="G287" s="2"/>
      <c r="H287" s="6"/>
      <c r="I287" s="2"/>
      <c r="J287" s="2"/>
      <c r="K287" s="2"/>
    </row>
    <row r="288" ht="15.75" customHeight="1">
      <c r="B288" s="2"/>
      <c r="C288" s="3"/>
      <c r="D288" s="4"/>
      <c r="E288" s="96"/>
      <c r="F288" s="97"/>
      <c r="G288" s="2"/>
      <c r="H288" s="6"/>
      <c r="I288" s="2"/>
      <c r="J288" s="2"/>
      <c r="K288" s="2"/>
    </row>
    <row r="289" ht="15.75" customHeight="1">
      <c r="B289" s="2"/>
      <c r="C289" s="3"/>
      <c r="D289" s="4"/>
      <c r="E289" s="96"/>
      <c r="F289" s="97"/>
      <c r="G289" s="2"/>
      <c r="H289" s="6"/>
      <c r="I289" s="2"/>
      <c r="J289" s="2"/>
      <c r="K289" s="2"/>
    </row>
    <row r="290" ht="15.75" customHeight="1">
      <c r="B290" s="2"/>
      <c r="C290" s="3"/>
      <c r="D290" s="4"/>
      <c r="E290" s="96"/>
      <c r="F290" s="97"/>
      <c r="G290" s="2"/>
      <c r="H290" s="6"/>
      <c r="I290" s="2"/>
      <c r="J290" s="2"/>
      <c r="K290" s="2"/>
    </row>
    <row r="291" ht="15.75" customHeight="1">
      <c r="B291" s="2"/>
      <c r="C291" s="3"/>
      <c r="D291" s="4"/>
      <c r="E291" s="96"/>
      <c r="F291" s="97"/>
      <c r="G291" s="2"/>
      <c r="H291" s="6"/>
      <c r="I291" s="2"/>
      <c r="J291" s="2"/>
      <c r="K291" s="2"/>
    </row>
    <row r="292" ht="15.75" customHeight="1">
      <c r="B292" s="2"/>
      <c r="C292" s="3"/>
      <c r="D292" s="4"/>
      <c r="E292" s="96"/>
      <c r="F292" s="97"/>
      <c r="G292" s="2"/>
      <c r="H292" s="6"/>
      <c r="I292" s="2"/>
      <c r="J292" s="2"/>
      <c r="K292" s="2"/>
    </row>
    <row r="293" ht="15.75" customHeight="1">
      <c r="B293" s="2"/>
      <c r="C293" s="3"/>
      <c r="D293" s="4"/>
      <c r="E293" s="96"/>
      <c r="F293" s="97"/>
      <c r="G293" s="2"/>
      <c r="H293" s="6"/>
      <c r="I293" s="2"/>
      <c r="J293" s="2"/>
      <c r="K293" s="2"/>
    </row>
    <row r="294" ht="15.75" customHeight="1">
      <c r="B294" s="2"/>
      <c r="C294" s="3"/>
      <c r="D294" s="4"/>
      <c r="E294" s="96"/>
      <c r="F294" s="97"/>
      <c r="G294" s="2"/>
      <c r="H294" s="6"/>
      <c r="I294" s="2"/>
      <c r="J294" s="2"/>
      <c r="K294" s="2"/>
    </row>
    <row r="295" ht="15.75" customHeight="1">
      <c r="B295" s="2"/>
      <c r="C295" s="3"/>
      <c r="D295" s="4"/>
      <c r="E295" s="96"/>
      <c r="F295" s="97"/>
      <c r="G295" s="2"/>
      <c r="H295" s="6"/>
      <c r="I295" s="2"/>
      <c r="J295" s="2"/>
      <c r="K295" s="2"/>
    </row>
    <row r="296" ht="15.75" customHeight="1">
      <c r="B296" s="2"/>
      <c r="C296" s="3"/>
      <c r="D296" s="4"/>
      <c r="E296" s="96"/>
      <c r="F296" s="97"/>
      <c r="G296" s="2"/>
      <c r="H296" s="6"/>
      <c r="I296" s="2"/>
      <c r="J296" s="2"/>
      <c r="K296" s="2"/>
    </row>
    <row r="297" ht="15.75" customHeight="1">
      <c r="B297" s="2"/>
      <c r="C297" s="3"/>
      <c r="D297" s="4"/>
      <c r="E297" s="96"/>
      <c r="F297" s="97"/>
      <c r="G297" s="2"/>
      <c r="H297" s="6"/>
      <c r="I297" s="2"/>
      <c r="J297" s="2"/>
      <c r="K297" s="2"/>
    </row>
    <row r="298" ht="15.75" customHeight="1">
      <c r="B298" s="2"/>
      <c r="C298" s="3"/>
      <c r="D298" s="4"/>
      <c r="E298" s="96"/>
      <c r="F298" s="97"/>
      <c r="G298" s="2"/>
      <c r="H298" s="6"/>
      <c r="I298" s="2"/>
      <c r="J298" s="2"/>
      <c r="K298" s="2"/>
    </row>
    <row r="299" ht="15.75" customHeight="1">
      <c r="B299" s="2"/>
      <c r="C299" s="3"/>
      <c r="D299" s="4"/>
      <c r="E299" s="96"/>
      <c r="F299" s="97"/>
      <c r="G299" s="2"/>
      <c r="H299" s="6"/>
      <c r="I299" s="2"/>
      <c r="J299" s="2"/>
      <c r="K299" s="2"/>
    </row>
    <row r="300" ht="15.75" customHeight="1">
      <c r="B300" s="2"/>
      <c r="C300" s="3"/>
      <c r="D300" s="4"/>
      <c r="E300" s="96"/>
      <c r="F300" s="97"/>
      <c r="G300" s="2"/>
      <c r="H300" s="6"/>
      <c r="I300" s="2"/>
      <c r="J300" s="2"/>
      <c r="K300" s="2"/>
    </row>
    <row r="301" ht="15.75" customHeight="1">
      <c r="B301" s="2"/>
      <c r="C301" s="3"/>
      <c r="D301" s="4"/>
      <c r="E301" s="96"/>
      <c r="F301" s="97"/>
      <c r="G301" s="2"/>
      <c r="H301" s="6"/>
      <c r="I301" s="2"/>
      <c r="J301" s="2"/>
      <c r="K301" s="2"/>
    </row>
    <row r="302" ht="15.75" customHeight="1">
      <c r="B302" s="2"/>
      <c r="C302" s="3"/>
      <c r="D302" s="4"/>
      <c r="E302" s="96"/>
      <c r="F302" s="97"/>
      <c r="G302" s="2"/>
      <c r="H302" s="6"/>
      <c r="I302" s="2"/>
      <c r="J302" s="2"/>
      <c r="K302" s="2"/>
    </row>
    <row r="303" ht="15.75" customHeight="1">
      <c r="B303" s="2"/>
      <c r="C303" s="3"/>
      <c r="D303" s="4"/>
      <c r="E303" s="96"/>
      <c r="F303" s="97"/>
      <c r="G303" s="2"/>
      <c r="H303" s="6"/>
      <c r="I303" s="2"/>
      <c r="J303" s="2"/>
      <c r="K303" s="2"/>
    </row>
    <row r="304" ht="15.75" customHeight="1">
      <c r="B304" s="2"/>
      <c r="C304" s="3"/>
      <c r="D304" s="4"/>
      <c r="E304" s="96"/>
      <c r="F304" s="97"/>
      <c r="G304" s="2"/>
      <c r="H304" s="6"/>
      <c r="I304" s="2"/>
      <c r="J304" s="2"/>
      <c r="K304" s="2"/>
    </row>
    <row r="305" ht="15.75" customHeight="1">
      <c r="B305" s="2"/>
      <c r="C305" s="3"/>
      <c r="D305" s="4"/>
      <c r="E305" s="96"/>
      <c r="F305" s="97"/>
      <c r="G305" s="2"/>
      <c r="H305" s="6"/>
      <c r="I305" s="2"/>
      <c r="J305" s="2"/>
      <c r="K305" s="2"/>
    </row>
    <row r="306" ht="15.75" customHeight="1">
      <c r="B306" s="2"/>
      <c r="C306" s="3"/>
      <c r="D306" s="4"/>
      <c r="E306" s="96"/>
      <c r="F306" s="97"/>
      <c r="G306" s="2"/>
      <c r="H306" s="6"/>
      <c r="I306" s="2"/>
      <c r="J306" s="2"/>
      <c r="K306" s="2"/>
    </row>
    <row r="307" ht="15.75" customHeight="1">
      <c r="B307" s="2"/>
      <c r="C307" s="3"/>
      <c r="D307" s="4"/>
      <c r="E307" s="96"/>
      <c r="F307" s="97"/>
      <c r="G307" s="2"/>
      <c r="H307" s="6"/>
      <c r="I307" s="2"/>
      <c r="J307" s="2"/>
      <c r="K307" s="2"/>
    </row>
    <row r="308" ht="15.75" customHeight="1">
      <c r="B308" s="2"/>
      <c r="C308" s="3"/>
      <c r="D308" s="4"/>
      <c r="E308" s="96"/>
      <c r="F308" s="97"/>
      <c r="G308" s="2"/>
      <c r="H308" s="6"/>
      <c r="I308" s="2"/>
      <c r="J308" s="2"/>
      <c r="K308" s="2"/>
    </row>
    <row r="309" ht="15.75" customHeight="1">
      <c r="B309" s="2"/>
      <c r="C309" s="3"/>
      <c r="D309" s="4"/>
      <c r="E309" s="96"/>
      <c r="F309" s="97"/>
      <c r="G309" s="2"/>
      <c r="H309" s="6"/>
      <c r="I309" s="2"/>
      <c r="J309" s="2"/>
      <c r="K309" s="2"/>
    </row>
    <row r="310" ht="15.75" customHeight="1">
      <c r="B310" s="2"/>
      <c r="C310" s="3"/>
      <c r="D310" s="4"/>
      <c r="E310" s="96"/>
      <c r="F310" s="97"/>
      <c r="G310" s="2"/>
      <c r="H310" s="6"/>
      <c r="I310" s="2"/>
      <c r="J310" s="2"/>
      <c r="K310" s="2"/>
    </row>
    <row r="311" ht="15.75" customHeight="1">
      <c r="B311" s="2"/>
      <c r="C311" s="3"/>
      <c r="D311" s="4"/>
      <c r="E311" s="96"/>
      <c r="F311" s="97"/>
      <c r="G311" s="2"/>
      <c r="H311" s="6"/>
      <c r="I311" s="2"/>
      <c r="J311" s="2"/>
      <c r="K311" s="2"/>
    </row>
    <row r="312" ht="15.75" customHeight="1">
      <c r="B312" s="2"/>
      <c r="C312" s="3"/>
      <c r="D312" s="4"/>
      <c r="E312" s="96"/>
      <c r="F312" s="97"/>
      <c r="G312" s="2"/>
      <c r="H312" s="6"/>
      <c r="I312" s="2"/>
      <c r="J312" s="2"/>
      <c r="K312" s="2"/>
    </row>
    <row r="313" ht="15.75" customHeight="1">
      <c r="B313" s="2"/>
      <c r="C313" s="3"/>
      <c r="D313" s="4"/>
      <c r="E313" s="96"/>
      <c r="F313" s="97"/>
      <c r="G313" s="2"/>
      <c r="H313" s="6"/>
      <c r="I313" s="2"/>
      <c r="J313" s="2"/>
      <c r="K313" s="2"/>
    </row>
    <row r="314" ht="15.75" customHeight="1">
      <c r="B314" s="2"/>
      <c r="C314" s="3"/>
      <c r="D314" s="4"/>
      <c r="E314" s="96"/>
      <c r="F314" s="97"/>
      <c r="G314" s="2"/>
      <c r="H314" s="6"/>
      <c r="I314" s="2"/>
      <c r="J314" s="2"/>
      <c r="K314" s="2"/>
    </row>
    <row r="315" ht="15.75" customHeight="1">
      <c r="B315" s="2"/>
      <c r="C315" s="3"/>
      <c r="D315" s="4"/>
      <c r="E315" s="96"/>
      <c r="F315" s="97"/>
      <c r="G315" s="2"/>
      <c r="H315" s="6"/>
      <c r="I315" s="2"/>
      <c r="J315" s="2"/>
      <c r="K315" s="2"/>
    </row>
    <row r="316" ht="15.75" customHeight="1">
      <c r="B316" s="2"/>
      <c r="C316" s="3"/>
      <c r="D316" s="4"/>
      <c r="E316" s="96"/>
      <c r="F316" s="97"/>
      <c r="G316" s="2"/>
      <c r="H316" s="6"/>
      <c r="I316" s="2"/>
      <c r="J316" s="2"/>
      <c r="K316" s="2"/>
    </row>
    <row r="317" ht="15.75" customHeight="1">
      <c r="B317" s="2"/>
      <c r="C317" s="3"/>
      <c r="D317" s="4"/>
      <c r="E317" s="96"/>
      <c r="F317" s="97"/>
      <c r="G317" s="2"/>
      <c r="H317" s="6"/>
      <c r="I317" s="2"/>
      <c r="J317" s="2"/>
      <c r="K317" s="2"/>
    </row>
    <row r="318" ht="15.75" customHeight="1">
      <c r="B318" s="2"/>
      <c r="C318" s="3"/>
      <c r="D318" s="4"/>
      <c r="E318" s="96"/>
      <c r="F318" s="97"/>
      <c r="G318" s="2"/>
      <c r="H318" s="6"/>
      <c r="I318" s="2"/>
      <c r="J318" s="2"/>
      <c r="K318" s="2"/>
    </row>
    <row r="319" ht="15.75" customHeight="1">
      <c r="B319" s="2"/>
      <c r="C319" s="3"/>
      <c r="D319" s="4"/>
      <c r="E319" s="96"/>
      <c r="F319" s="97"/>
      <c r="G319" s="2"/>
      <c r="H319" s="6"/>
      <c r="I319" s="2"/>
      <c r="J319" s="2"/>
      <c r="K319" s="2"/>
    </row>
    <row r="320" ht="15.75" customHeight="1">
      <c r="B320" s="2"/>
      <c r="C320" s="3"/>
      <c r="D320" s="4"/>
      <c r="E320" s="96"/>
      <c r="F320" s="97"/>
      <c r="G320" s="2"/>
      <c r="H320" s="6"/>
      <c r="I320" s="2"/>
      <c r="J320" s="2"/>
      <c r="K320" s="2"/>
    </row>
    <row r="321" ht="15.75" customHeight="1">
      <c r="B321" s="2"/>
      <c r="C321" s="3"/>
      <c r="D321" s="4"/>
      <c r="E321" s="96"/>
      <c r="F321" s="97"/>
      <c r="G321" s="2"/>
      <c r="H321" s="6"/>
      <c r="I321" s="2"/>
      <c r="J321" s="2"/>
      <c r="K321" s="2"/>
    </row>
    <row r="322" ht="15.75" customHeight="1">
      <c r="B322" s="2"/>
      <c r="C322" s="3"/>
      <c r="D322" s="4"/>
      <c r="E322" s="96"/>
      <c r="F322" s="97"/>
      <c r="G322" s="2"/>
      <c r="H322" s="6"/>
      <c r="I322" s="2"/>
      <c r="J322" s="2"/>
      <c r="K322" s="2"/>
    </row>
    <row r="323" ht="15.75" customHeight="1">
      <c r="B323" s="2"/>
      <c r="C323" s="3"/>
      <c r="D323" s="4"/>
      <c r="E323" s="96"/>
      <c r="F323" s="97"/>
      <c r="G323" s="2"/>
      <c r="H323" s="6"/>
      <c r="I323" s="2"/>
      <c r="J323" s="2"/>
      <c r="K323" s="2"/>
    </row>
    <row r="324" ht="15.75" customHeight="1">
      <c r="B324" s="2"/>
      <c r="C324" s="3"/>
      <c r="D324" s="4"/>
      <c r="E324" s="96"/>
      <c r="F324" s="97"/>
      <c r="G324" s="2"/>
      <c r="H324" s="6"/>
      <c r="I324" s="2"/>
      <c r="J324" s="2"/>
      <c r="K324" s="2"/>
    </row>
    <row r="325" ht="15.75" customHeight="1">
      <c r="B325" s="2"/>
      <c r="C325" s="3"/>
      <c r="D325" s="4"/>
      <c r="E325" s="96"/>
      <c r="F325" s="97"/>
      <c r="G325" s="2"/>
      <c r="H325" s="6"/>
      <c r="I325" s="2"/>
      <c r="J325" s="2"/>
      <c r="K325" s="2"/>
    </row>
    <row r="326" ht="15.75" customHeight="1">
      <c r="B326" s="2"/>
      <c r="C326" s="3"/>
      <c r="D326" s="4"/>
      <c r="E326" s="96"/>
      <c r="F326" s="97"/>
      <c r="G326" s="2"/>
      <c r="H326" s="6"/>
      <c r="I326" s="2"/>
      <c r="J326" s="2"/>
      <c r="K326" s="2"/>
    </row>
    <row r="327" ht="15.75" customHeight="1">
      <c r="B327" s="2"/>
      <c r="C327" s="3"/>
      <c r="D327" s="4"/>
      <c r="E327" s="96"/>
      <c r="F327" s="97"/>
      <c r="G327" s="2"/>
      <c r="H327" s="6"/>
      <c r="I327" s="2"/>
      <c r="J327" s="2"/>
      <c r="K327" s="2"/>
    </row>
    <row r="328" ht="15.75" customHeight="1">
      <c r="B328" s="2"/>
      <c r="C328" s="3"/>
      <c r="D328" s="4"/>
      <c r="E328" s="96"/>
      <c r="F328" s="97"/>
      <c r="G328" s="2"/>
      <c r="H328" s="6"/>
      <c r="I328" s="2"/>
      <c r="J328" s="2"/>
      <c r="K328" s="2"/>
    </row>
    <row r="329" ht="15.75" customHeight="1">
      <c r="B329" s="2"/>
      <c r="C329" s="3"/>
      <c r="D329" s="4"/>
      <c r="E329" s="96"/>
      <c r="F329" s="97"/>
      <c r="G329" s="2"/>
      <c r="H329" s="6"/>
      <c r="I329" s="2"/>
      <c r="J329" s="2"/>
      <c r="K329" s="2"/>
    </row>
    <row r="330" ht="15.75" customHeight="1">
      <c r="B330" s="2"/>
      <c r="C330" s="3"/>
      <c r="D330" s="4"/>
      <c r="E330" s="96"/>
      <c r="F330" s="97"/>
      <c r="G330" s="2"/>
      <c r="H330" s="6"/>
      <c r="I330" s="2"/>
      <c r="J330" s="2"/>
      <c r="K330" s="2"/>
    </row>
    <row r="331" ht="15.75" customHeight="1">
      <c r="B331" s="2"/>
      <c r="C331" s="3"/>
      <c r="D331" s="4"/>
      <c r="E331" s="96"/>
      <c r="F331" s="97"/>
      <c r="G331" s="2"/>
      <c r="H331" s="6"/>
      <c r="I331" s="2"/>
      <c r="J331" s="2"/>
      <c r="K331" s="2"/>
    </row>
    <row r="332" ht="15.75" customHeight="1">
      <c r="B332" s="2"/>
      <c r="C332" s="3"/>
      <c r="D332" s="4"/>
      <c r="E332" s="96"/>
      <c r="F332" s="97"/>
      <c r="G332" s="2"/>
      <c r="H332" s="6"/>
      <c r="I332" s="2"/>
      <c r="J332" s="2"/>
      <c r="K332" s="2"/>
    </row>
    <row r="333" ht="15.75" customHeight="1">
      <c r="B333" s="2"/>
      <c r="C333" s="3"/>
      <c r="D333" s="4"/>
      <c r="E333" s="96"/>
      <c r="F333" s="97"/>
      <c r="G333" s="2"/>
      <c r="H333" s="6"/>
      <c r="I333" s="2"/>
      <c r="J333" s="2"/>
      <c r="K333" s="2"/>
    </row>
    <row r="334" ht="15.75" customHeight="1">
      <c r="B334" s="2"/>
      <c r="C334" s="3"/>
      <c r="D334" s="4"/>
      <c r="E334" s="96"/>
      <c r="F334" s="97"/>
      <c r="G334" s="2"/>
      <c r="H334" s="6"/>
      <c r="I334" s="2"/>
      <c r="J334" s="2"/>
      <c r="K334" s="2"/>
    </row>
    <row r="335" ht="15.75" customHeight="1">
      <c r="B335" s="2"/>
      <c r="C335" s="3"/>
      <c r="D335" s="4"/>
      <c r="E335" s="96"/>
      <c r="F335" s="97"/>
      <c r="G335" s="2"/>
      <c r="H335" s="6"/>
      <c r="I335" s="2"/>
      <c r="J335" s="2"/>
      <c r="K335" s="2"/>
    </row>
    <row r="336" ht="15.75" customHeight="1">
      <c r="B336" s="2"/>
      <c r="C336" s="3"/>
      <c r="D336" s="4"/>
      <c r="E336" s="96"/>
      <c r="F336" s="97"/>
      <c r="G336" s="2"/>
      <c r="H336" s="6"/>
      <c r="I336" s="2"/>
      <c r="J336" s="2"/>
      <c r="K336" s="2"/>
    </row>
    <row r="337" ht="15.75" customHeight="1">
      <c r="B337" s="2"/>
      <c r="C337" s="3"/>
      <c r="D337" s="4"/>
      <c r="E337" s="96"/>
      <c r="F337" s="97"/>
      <c r="G337" s="2"/>
      <c r="H337" s="6"/>
      <c r="I337" s="2"/>
      <c r="J337" s="2"/>
      <c r="K337" s="2"/>
    </row>
    <row r="338" ht="15.75" customHeight="1">
      <c r="B338" s="2"/>
      <c r="C338" s="3"/>
      <c r="D338" s="4"/>
      <c r="E338" s="96"/>
      <c r="F338" s="97"/>
      <c r="G338" s="2"/>
      <c r="H338" s="6"/>
      <c r="I338" s="2"/>
      <c r="J338" s="2"/>
      <c r="K338" s="2"/>
    </row>
    <row r="339" ht="15.75" customHeight="1">
      <c r="B339" s="2"/>
      <c r="C339" s="3"/>
      <c r="D339" s="4"/>
      <c r="E339" s="96"/>
      <c r="F339" s="97"/>
      <c r="G339" s="2"/>
      <c r="H339" s="6"/>
      <c r="I339" s="2"/>
      <c r="J339" s="2"/>
      <c r="K339" s="2"/>
    </row>
    <row r="340" ht="15.75" customHeight="1">
      <c r="B340" s="2"/>
      <c r="C340" s="3"/>
      <c r="D340" s="4"/>
      <c r="E340" s="96"/>
      <c r="F340" s="97"/>
      <c r="G340" s="2"/>
      <c r="H340" s="6"/>
      <c r="I340" s="2"/>
      <c r="J340" s="2"/>
      <c r="K340" s="2"/>
    </row>
    <row r="341" ht="15.75" customHeight="1">
      <c r="B341" s="2"/>
      <c r="C341" s="3"/>
      <c r="D341" s="4"/>
      <c r="E341" s="96"/>
      <c r="F341" s="97"/>
      <c r="G341" s="2"/>
      <c r="H341" s="6"/>
      <c r="I341" s="2"/>
      <c r="J341" s="2"/>
      <c r="K341" s="2"/>
    </row>
    <row r="342" ht="15.75" customHeight="1">
      <c r="B342" s="2"/>
      <c r="C342" s="3"/>
      <c r="D342" s="4"/>
      <c r="E342" s="96"/>
      <c r="F342" s="97"/>
      <c r="G342" s="2"/>
      <c r="H342" s="6"/>
      <c r="I342" s="2"/>
      <c r="J342" s="2"/>
      <c r="K342" s="2"/>
    </row>
    <row r="343" ht="15.75" customHeight="1">
      <c r="B343" s="2"/>
      <c r="C343" s="3"/>
      <c r="D343" s="4"/>
      <c r="E343" s="96"/>
      <c r="F343" s="97"/>
      <c r="G343" s="2"/>
      <c r="H343" s="6"/>
      <c r="I343" s="2"/>
      <c r="J343" s="2"/>
      <c r="K343" s="2"/>
    </row>
    <row r="344" ht="15.75" customHeight="1">
      <c r="B344" s="2"/>
      <c r="C344" s="3"/>
      <c r="D344" s="4"/>
      <c r="E344" s="96"/>
      <c r="F344" s="97"/>
      <c r="G344" s="2"/>
      <c r="H344" s="6"/>
      <c r="I344" s="2"/>
      <c r="J344" s="2"/>
      <c r="K344" s="2"/>
    </row>
    <row r="345" ht="15.75" customHeight="1">
      <c r="B345" s="2"/>
      <c r="C345" s="3"/>
      <c r="D345" s="4"/>
      <c r="E345" s="96"/>
      <c r="F345" s="97"/>
      <c r="G345" s="2"/>
      <c r="H345" s="6"/>
      <c r="I345" s="2"/>
      <c r="J345" s="2"/>
      <c r="K345" s="2"/>
    </row>
    <row r="346" ht="15.75" customHeight="1">
      <c r="B346" s="2"/>
      <c r="C346" s="3"/>
      <c r="D346" s="4"/>
      <c r="E346" s="96"/>
      <c r="F346" s="97"/>
      <c r="G346" s="2"/>
      <c r="H346" s="6"/>
      <c r="I346" s="2"/>
      <c r="J346" s="2"/>
      <c r="K346" s="2"/>
    </row>
    <row r="347" ht="15.75" customHeight="1">
      <c r="B347" s="2"/>
      <c r="C347" s="3"/>
      <c r="D347" s="4"/>
      <c r="E347" s="96"/>
      <c r="F347" s="97"/>
      <c r="G347" s="2"/>
      <c r="H347" s="6"/>
      <c r="I347" s="2"/>
      <c r="J347" s="2"/>
      <c r="K347" s="2"/>
    </row>
    <row r="348" ht="15.75" customHeight="1">
      <c r="B348" s="2"/>
      <c r="C348" s="3"/>
      <c r="D348" s="4"/>
      <c r="E348" s="96"/>
      <c r="F348" s="97"/>
      <c r="G348" s="2"/>
      <c r="H348" s="6"/>
      <c r="I348" s="2"/>
      <c r="J348" s="2"/>
      <c r="K348" s="2"/>
    </row>
    <row r="349" ht="15.75" customHeight="1">
      <c r="B349" s="2"/>
      <c r="C349" s="3"/>
      <c r="D349" s="4"/>
      <c r="E349" s="96"/>
      <c r="F349" s="97"/>
      <c r="G349" s="2"/>
      <c r="H349" s="6"/>
      <c r="I349" s="2"/>
      <c r="J349" s="2"/>
      <c r="K349" s="2"/>
    </row>
    <row r="350" ht="15.75" customHeight="1">
      <c r="B350" s="2"/>
      <c r="C350" s="3"/>
      <c r="D350" s="4"/>
      <c r="E350" s="96"/>
      <c r="F350" s="97"/>
      <c r="G350" s="2"/>
      <c r="H350" s="6"/>
      <c r="I350" s="2"/>
      <c r="J350" s="2"/>
      <c r="K350" s="2"/>
    </row>
    <row r="351" ht="15.75" customHeight="1">
      <c r="B351" s="2"/>
      <c r="C351" s="3"/>
      <c r="D351" s="4"/>
      <c r="E351" s="96"/>
      <c r="F351" s="97"/>
      <c r="G351" s="2"/>
      <c r="H351" s="6"/>
      <c r="I351" s="2"/>
      <c r="J351" s="2"/>
      <c r="K351" s="2"/>
    </row>
    <row r="352" ht="15.75" customHeight="1">
      <c r="B352" s="2"/>
      <c r="C352" s="3"/>
      <c r="D352" s="4"/>
      <c r="E352" s="96"/>
      <c r="F352" s="97"/>
      <c r="G352" s="2"/>
      <c r="H352" s="6"/>
      <c r="I352" s="2"/>
      <c r="J352" s="2"/>
      <c r="K352" s="2"/>
    </row>
    <row r="353" ht="15.75" customHeight="1">
      <c r="B353" s="2"/>
      <c r="C353" s="3"/>
      <c r="D353" s="4"/>
      <c r="E353" s="96"/>
      <c r="F353" s="97"/>
      <c r="G353" s="2"/>
      <c r="H353" s="6"/>
      <c r="I353" s="2"/>
      <c r="J353" s="2"/>
      <c r="K353" s="2"/>
    </row>
    <row r="354" ht="15.75" customHeight="1">
      <c r="B354" s="2"/>
      <c r="C354" s="3"/>
      <c r="D354" s="4"/>
      <c r="E354" s="96"/>
      <c r="F354" s="97"/>
      <c r="G354" s="2"/>
      <c r="H354" s="6"/>
      <c r="I354" s="2"/>
      <c r="J354" s="2"/>
      <c r="K354" s="2"/>
    </row>
    <row r="355" ht="15.75" customHeight="1">
      <c r="B355" s="2"/>
      <c r="C355" s="3"/>
      <c r="D355" s="4"/>
      <c r="E355" s="96"/>
      <c r="F355" s="97"/>
      <c r="G355" s="2"/>
      <c r="H355" s="6"/>
      <c r="I355" s="2"/>
      <c r="J355" s="2"/>
      <c r="K355" s="2"/>
    </row>
    <row r="356" ht="15.75" customHeight="1">
      <c r="B356" s="2"/>
      <c r="C356" s="3"/>
      <c r="D356" s="4"/>
      <c r="E356" s="96"/>
      <c r="F356" s="97"/>
      <c r="G356" s="2"/>
      <c r="H356" s="6"/>
      <c r="I356" s="2"/>
      <c r="J356" s="2"/>
      <c r="K356" s="2"/>
    </row>
    <row r="357" ht="15.75" customHeight="1">
      <c r="B357" s="2"/>
      <c r="C357" s="3"/>
      <c r="D357" s="4"/>
      <c r="E357" s="96"/>
      <c r="F357" s="97"/>
      <c r="G357" s="2"/>
      <c r="H357" s="6"/>
      <c r="I357" s="2"/>
      <c r="J357" s="2"/>
      <c r="K357" s="2"/>
    </row>
    <row r="358" ht="15.75" customHeight="1">
      <c r="B358" s="2"/>
      <c r="C358" s="3"/>
      <c r="D358" s="4"/>
      <c r="E358" s="96"/>
      <c r="F358" s="97"/>
      <c r="G358" s="2"/>
      <c r="H358" s="6"/>
      <c r="I358" s="2"/>
      <c r="J358" s="2"/>
      <c r="K358" s="2"/>
    </row>
    <row r="359" ht="15.75" customHeight="1">
      <c r="B359" s="2"/>
      <c r="C359" s="3"/>
      <c r="D359" s="4"/>
      <c r="E359" s="96"/>
      <c r="F359" s="97"/>
      <c r="G359" s="2"/>
      <c r="H359" s="6"/>
      <c r="I359" s="2"/>
      <c r="J359" s="2"/>
      <c r="K359" s="2"/>
    </row>
    <row r="360" ht="15.75" customHeight="1">
      <c r="B360" s="2"/>
      <c r="C360" s="3"/>
      <c r="D360" s="4"/>
      <c r="E360" s="96"/>
      <c r="F360" s="97"/>
      <c r="G360" s="2"/>
      <c r="H360" s="6"/>
      <c r="I360" s="2"/>
      <c r="J360" s="2"/>
      <c r="K360" s="2"/>
    </row>
    <row r="361" ht="15.75" customHeight="1">
      <c r="B361" s="2"/>
      <c r="C361" s="3"/>
      <c r="D361" s="4"/>
      <c r="E361" s="96"/>
      <c r="F361" s="97"/>
      <c r="G361" s="2"/>
      <c r="H361" s="6"/>
      <c r="I361" s="2"/>
      <c r="J361" s="2"/>
      <c r="K361" s="2"/>
    </row>
    <row r="362" ht="15.75" customHeight="1">
      <c r="B362" s="2"/>
      <c r="C362" s="3"/>
      <c r="D362" s="4"/>
      <c r="E362" s="96"/>
      <c r="F362" s="97"/>
      <c r="G362" s="2"/>
      <c r="H362" s="6"/>
      <c r="I362" s="2"/>
      <c r="J362" s="2"/>
      <c r="K362" s="2"/>
    </row>
    <row r="363" ht="15.75" customHeight="1">
      <c r="B363" s="2"/>
      <c r="C363" s="3"/>
      <c r="D363" s="4"/>
      <c r="E363" s="96"/>
      <c r="F363" s="97"/>
      <c r="G363" s="2"/>
      <c r="H363" s="6"/>
      <c r="I363" s="2"/>
      <c r="J363" s="2"/>
      <c r="K363" s="2"/>
    </row>
    <row r="364" ht="15.75" customHeight="1">
      <c r="B364" s="2"/>
      <c r="C364" s="3"/>
      <c r="D364" s="4"/>
      <c r="E364" s="96"/>
      <c r="F364" s="97"/>
      <c r="G364" s="2"/>
      <c r="H364" s="6"/>
      <c r="I364" s="2"/>
      <c r="J364" s="2"/>
      <c r="K364" s="2"/>
    </row>
    <row r="365" ht="15.75" customHeight="1">
      <c r="B365" s="2"/>
      <c r="C365" s="3"/>
      <c r="D365" s="4"/>
      <c r="E365" s="96"/>
      <c r="F365" s="97"/>
      <c r="G365" s="2"/>
      <c r="H365" s="6"/>
      <c r="I365" s="2"/>
      <c r="J365" s="2"/>
      <c r="K365" s="2"/>
    </row>
    <row r="366" ht="15.75" customHeight="1">
      <c r="B366" s="2"/>
      <c r="C366" s="3"/>
      <c r="D366" s="4"/>
      <c r="E366" s="96"/>
      <c r="F366" s="97"/>
      <c r="G366" s="2"/>
      <c r="H366" s="6"/>
      <c r="I366" s="2"/>
      <c r="J366" s="2"/>
      <c r="K366" s="2"/>
    </row>
    <row r="367" ht="15.75" customHeight="1">
      <c r="B367" s="2"/>
      <c r="C367" s="3"/>
      <c r="D367" s="4"/>
      <c r="E367" s="96"/>
      <c r="F367" s="97"/>
      <c r="G367" s="2"/>
      <c r="H367" s="6"/>
      <c r="I367" s="2"/>
      <c r="J367" s="2"/>
      <c r="K367" s="2"/>
    </row>
    <row r="368" ht="15.75" customHeight="1">
      <c r="B368" s="2"/>
      <c r="C368" s="3"/>
      <c r="D368" s="4"/>
      <c r="E368" s="96"/>
      <c r="F368" s="97"/>
      <c r="G368" s="2"/>
      <c r="H368" s="6"/>
      <c r="I368" s="2"/>
      <c r="J368" s="2"/>
      <c r="K368" s="2"/>
    </row>
    <row r="369" ht="15.75" customHeight="1">
      <c r="B369" s="2"/>
      <c r="C369" s="3"/>
      <c r="D369" s="4"/>
      <c r="E369" s="96"/>
      <c r="F369" s="97"/>
      <c r="G369" s="2"/>
      <c r="H369" s="6"/>
      <c r="I369" s="2"/>
      <c r="J369" s="2"/>
      <c r="K369" s="2"/>
    </row>
    <row r="370" ht="15.75" customHeight="1">
      <c r="B370" s="2"/>
      <c r="C370" s="3"/>
      <c r="D370" s="4"/>
      <c r="E370" s="96"/>
      <c r="F370" s="97"/>
      <c r="G370" s="2"/>
      <c r="H370" s="6"/>
      <c r="I370" s="2"/>
      <c r="J370" s="2"/>
      <c r="K370" s="2"/>
    </row>
    <row r="371" ht="15.75" customHeight="1">
      <c r="B371" s="2"/>
      <c r="C371" s="3"/>
      <c r="D371" s="4"/>
      <c r="E371" s="96"/>
      <c r="F371" s="97"/>
      <c r="G371" s="2"/>
      <c r="H371" s="6"/>
      <c r="I371" s="2"/>
      <c r="J371" s="2"/>
      <c r="K371" s="2"/>
    </row>
    <row r="372" ht="15.75" customHeight="1">
      <c r="B372" s="2"/>
      <c r="C372" s="3"/>
      <c r="D372" s="4"/>
      <c r="E372" s="96"/>
      <c r="F372" s="97"/>
      <c r="G372" s="2"/>
      <c r="H372" s="6"/>
      <c r="I372" s="2"/>
      <c r="J372" s="2"/>
      <c r="K372" s="2"/>
    </row>
    <row r="373" ht="15.75" customHeight="1">
      <c r="B373" s="2"/>
      <c r="C373" s="3"/>
      <c r="D373" s="4"/>
      <c r="E373" s="96"/>
      <c r="F373" s="97"/>
      <c r="G373" s="2"/>
      <c r="H373" s="6"/>
      <c r="I373" s="2"/>
      <c r="J373" s="2"/>
      <c r="K373" s="2"/>
    </row>
    <row r="374" ht="15.75" customHeight="1">
      <c r="B374" s="2"/>
      <c r="C374" s="3"/>
      <c r="D374" s="4"/>
      <c r="E374" s="96"/>
      <c r="F374" s="97"/>
      <c r="G374" s="2"/>
      <c r="H374" s="6"/>
      <c r="I374" s="2"/>
      <c r="J374" s="2"/>
      <c r="K374" s="2"/>
    </row>
    <row r="375" ht="15.75" customHeight="1">
      <c r="B375" s="2"/>
      <c r="C375" s="3"/>
      <c r="D375" s="4"/>
      <c r="E375" s="96"/>
      <c r="F375" s="97"/>
      <c r="G375" s="2"/>
      <c r="H375" s="6"/>
      <c r="I375" s="2"/>
      <c r="J375" s="2"/>
      <c r="K375" s="2"/>
    </row>
    <row r="376" ht="15.75" customHeight="1">
      <c r="B376" s="2"/>
      <c r="C376" s="3"/>
      <c r="D376" s="4"/>
      <c r="E376" s="96"/>
      <c r="F376" s="97"/>
      <c r="G376" s="2"/>
      <c r="H376" s="6"/>
      <c r="I376" s="2"/>
      <c r="J376" s="2"/>
      <c r="K376" s="2"/>
    </row>
    <row r="377" ht="15.75" customHeight="1">
      <c r="B377" s="2"/>
      <c r="C377" s="3"/>
      <c r="D377" s="4"/>
      <c r="E377" s="96"/>
      <c r="F377" s="97"/>
      <c r="G377" s="2"/>
      <c r="H377" s="6"/>
      <c r="I377" s="2"/>
      <c r="J377" s="2"/>
      <c r="K377" s="2"/>
    </row>
    <row r="378" ht="15.75" customHeight="1">
      <c r="B378" s="2"/>
      <c r="C378" s="3"/>
      <c r="D378" s="4"/>
      <c r="E378" s="96"/>
      <c r="F378" s="97"/>
      <c r="G378" s="2"/>
      <c r="H378" s="6"/>
      <c r="I378" s="2"/>
      <c r="J378" s="2"/>
      <c r="K378" s="2"/>
    </row>
    <row r="379" ht="15.75" customHeight="1">
      <c r="B379" s="2"/>
      <c r="C379" s="3"/>
      <c r="D379" s="4"/>
      <c r="E379" s="96"/>
      <c r="F379" s="97"/>
      <c r="G379" s="2"/>
      <c r="H379" s="6"/>
      <c r="I379" s="2"/>
      <c r="J379" s="2"/>
      <c r="K379" s="2"/>
    </row>
    <row r="380" ht="15.75" customHeight="1">
      <c r="B380" s="2"/>
      <c r="C380" s="3"/>
      <c r="D380" s="4"/>
      <c r="E380" s="96"/>
      <c r="F380" s="97"/>
      <c r="G380" s="2"/>
      <c r="H380" s="6"/>
      <c r="I380" s="2"/>
      <c r="J380" s="2"/>
      <c r="K380" s="2"/>
    </row>
    <row r="381" ht="15.75" customHeight="1">
      <c r="B381" s="2"/>
      <c r="C381" s="3"/>
      <c r="D381" s="4"/>
      <c r="E381" s="96"/>
      <c r="F381" s="97"/>
      <c r="G381" s="2"/>
      <c r="H381" s="6"/>
      <c r="I381" s="2"/>
      <c r="J381" s="2"/>
      <c r="K381" s="2"/>
    </row>
    <row r="382" ht="15.75" customHeight="1">
      <c r="B382" s="2"/>
      <c r="C382" s="3"/>
      <c r="D382" s="4"/>
      <c r="E382" s="96"/>
      <c r="F382" s="97"/>
      <c r="G382" s="2"/>
      <c r="H382" s="6"/>
      <c r="I382" s="2"/>
      <c r="J382" s="2"/>
      <c r="K382" s="2"/>
    </row>
    <row r="383" ht="15.75" customHeight="1">
      <c r="B383" s="2"/>
      <c r="C383" s="3"/>
      <c r="D383" s="4"/>
      <c r="E383" s="96"/>
      <c r="F383" s="97"/>
      <c r="G383" s="2"/>
      <c r="H383" s="6"/>
      <c r="I383" s="2"/>
      <c r="J383" s="2"/>
      <c r="K383" s="2"/>
    </row>
    <row r="384" ht="15.75" customHeight="1">
      <c r="B384" s="2"/>
      <c r="C384" s="3"/>
      <c r="D384" s="4"/>
      <c r="E384" s="96"/>
      <c r="F384" s="97"/>
      <c r="G384" s="2"/>
      <c r="H384" s="6"/>
      <c r="I384" s="2"/>
      <c r="J384" s="2"/>
      <c r="K384" s="2"/>
    </row>
    <row r="385" ht="15.75" customHeight="1">
      <c r="B385" s="2"/>
      <c r="C385" s="3"/>
      <c r="D385" s="4"/>
      <c r="E385" s="96"/>
      <c r="F385" s="97"/>
      <c r="G385" s="2"/>
      <c r="H385" s="6"/>
      <c r="I385" s="2"/>
      <c r="J385" s="2"/>
      <c r="K385" s="2"/>
    </row>
    <row r="386" ht="15.75" customHeight="1">
      <c r="B386" s="2"/>
      <c r="C386" s="3"/>
      <c r="D386" s="4"/>
      <c r="E386" s="96"/>
      <c r="F386" s="97"/>
      <c r="G386" s="2"/>
      <c r="H386" s="6"/>
      <c r="I386" s="2"/>
      <c r="J386" s="2"/>
      <c r="K386" s="2"/>
    </row>
    <row r="387" ht="15.75" customHeight="1">
      <c r="B387" s="2"/>
      <c r="C387" s="3"/>
      <c r="D387" s="4"/>
      <c r="E387" s="96"/>
      <c r="F387" s="97"/>
      <c r="G387" s="2"/>
      <c r="H387" s="6"/>
      <c r="I387" s="2"/>
      <c r="J387" s="2"/>
      <c r="K387" s="2"/>
    </row>
    <row r="388" ht="15.75" customHeight="1">
      <c r="B388" s="2"/>
      <c r="C388" s="3"/>
      <c r="D388" s="4"/>
      <c r="E388" s="96"/>
      <c r="F388" s="97"/>
      <c r="G388" s="2"/>
      <c r="H388" s="6"/>
      <c r="I388" s="2"/>
      <c r="J388" s="2"/>
      <c r="K388" s="2"/>
    </row>
    <row r="389" ht="15.75" customHeight="1">
      <c r="B389" s="2"/>
      <c r="C389" s="3"/>
      <c r="D389" s="4"/>
      <c r="E389" s="96"/>
      <c r="F389" s="97"/>
      <c r="G389" s="2"/>
      <c r="H389" s="6"/>
      <c r="I389" s="2"/>
      <c r="J389" s="2"/>
      <c r="K389" s="2"/>
    </row>
    <row r="390" ht="15.75" customHeight="1">
      <c r="B390" s="2"/>
      <c r="C390" s="3"/>
      <c r="D390" s="4"/>
      <c r="E390" s="96"/>
      <c r="F390" s="97"/>
      <c r="G390" s="2"/>
      <c r="H390" s="6"/>
      <c r="I390" s="2"/>
      <c r="J390" s="2"/>
      <c r="K390" s="2"/>
    </row>
    <row r="391" ht="15.75" customHeight="1">
      <c r="B391" s="2"/>
      <c r="C391" s="3"/>
      <c r="D391" s="4"/>
      <c r="E391" s="96"/>
      <c r="F391" s="97"/>
      <c r="G391" s="2"/>
      <c r="H391" s="6"/>
      <c r="I391" s="2"/>
      <c r="J391" s="2"/>
      <c r="K391" s="2"/>
    </row>
    <row r="392" ht="15.75" customHeight="1">
      <c r="B392" s="2"/>
      <c r="C392" s="3"/>
      <c r="D392" s="4"/>
      <c r="E392" s="96"/>
      <c r="F392" s="97"/>
      <c r="G392" s="2"/>
      <c r="H392" s="6"/>
      <c r="I392" s="2"/>
      <c r="J392" s="2"/>
      <c r="K392" s="2"/>
    </row>
    <row r="393" ht="15.75" customHeight="1">
      <c r="B393" s="2"/>
      <c r="C393" s="3"/>
      <c r="D393" s="4"/>
      <c r="E393" s="96"/>
      <c r="F393" s="97"/>
      <c r="G393" s="2"/>
      <c r="H393" s="6"/>
      <c r="I393" s="2"/>
      <c r="J393" s="2"/>
      <c r="K393" s="2"/>
    </row>
    <row r="394" ht="15.75" customHeight="1">
      <c r="B394" s="2"/>
      <c r="C394" s="3"/>
      <c r="D394" s="4"/>
      <c r="E394" s="96"/>
      <c r="F394" s="97"/>
      <c r="G394" s="2"/>
      <c r="H394" s="6"/>
      <c r="I394" s="2"/>
      <c r="J394" s="2"/>
      <c r="K394" s="2"/>
    </row>
    <row r="395" ht="15.75" customHeight="1">
      <c r="B395" s="2"/>
      <c r="C395" s="3"/>
      <c r="D395" s="4"/>
      <c r="E395" s="96"/>
      <c r="F395" s="97"/>
      <c r="G395" s="2"/>
      <c r="H395" s="6"/>
      <c r="I395" s="2"/>
      <c r="J395" s="2"/>
      <c r="K395" s="2"/>
    </row>
    <row r="396" ht="15.75" customHeight="1">
      <c r="B396" s="2"/>
      <c r="C396" s="3"/>
      <c r="D396" s="4"/>
      <c r="E396" s="96"/>
      <c r="F396" s="97"/>
      <c r="G396" s="2"/>
      <c r="H396" s="6"/>
      <c r="I396" s="2"/>
      <c r="J396" s="2"/>
      <c r="K396" s="2"/>
    </row>
    <row r="397" ht="15.75" customHeight="1">
      <c r="B397" s="2"/>
      <c r="C397" s="3"/>
      <c r="D397" s="4"/>
      <c r="E397" s="96"/>
      <c r="F397" s="97"/>
      <c r="G397" s="2"/>
      <c r="H397" s="6"/>
      <c r="I397" s="2"/>
      <c r="J397" s="2"/>
      <c r="K397" s="2"/>
    </row>
    <row r="398" ht="15.75" customHeight="1">
      <c r="B398" s="2"/>
      <c r="C398" s="3"/>
      <c r="D398" s="4"/>
      <c r="E398" s="96"/>
      <c r="F398" s="97"/>
      <c r="G398" s="2"/>
      <c r="H398" s="6"/>
      <c r="I398" s="2"/>
      <c r="J398" s="2"/>
      <c r="K398" s="2"/>
    </row>
    <row r="399" ht="15.75" customHeight="1">
      <c r="B399" s="2"/>
      <c r="C399" s="3"/>
      <c r="D399" s="4"/>
      <c r="E399" s="96"/>
      <c r="F399" s="97"/>
      <c r="G399" s="2"/>
      <c r="H399" s="6"/>
      <c r="I399" s="2"/>
      <c r="J399" s="2"/>
      <c r="K399" s="2"/>
    </row>
    <row r="400" ht="15.75" customHeight="1">
      <c r="B400" s="2"/>
      <c r="C400" s="3"/>
      <c r="D400" s="4"/>
      <c r="E400" s="96"/>
      <c r="F400" s="97"/>
      <c r="G400" s="2"/>
      <c r="H400" s="6"/>
      <c r="I400" s="2"/>
      <c r="J400" s="2"/>
      <c r="K400" s="2"/>
    </row>
    <row r="401" ht="15.75" customHeight="1">
      <c r="B401" s="2"/>
      <c r="C401" s="3"/>
      <c r="D401" s="4"/>
      <c r="E401" s="96"/>
      <c r="F401" s="97"/>
      <c r="G401" s="2"/>
      <c r="H401" s="6"/>
      <c r="I401" s="2"/>
      <c r="J401" s="2"/>
      <c r="K401" s="2"/>
    </row>
    <row r="402" ht="15.75" customHeight="1">
      <c r="B402" s="2"/>
      <c r="C402" s="3"/>
      <c r="D402" s="4"/>
      <c r="E402" s="96"/>
      <c r="F402" s="97"/>
      <c r="G402" s="2"/>
      <c r="H402" s="6"/>
      <c r="I402" s="2"/>
      <c r="J402" s="2"/>
      <c r="K402" s="2"/>
    </row>
    <row r="403" ht="15.75" customHeight="1">
      <c r="B403" s="2"/>
      <c r="C403" s="3"/>
      <c r="D403" s="4"/>
      <c r="E403" s="96"/>
      <c r="F403" s="97"/>
      <c r="G403" s="2"/>
      <c r="H403" s="6"/>
      <c r="I403" s="2"/>
      <c r="J403" s="2"/>
      <c r="K403" s="2"/>
    </row>
    <row r="404" ht="15.75" customHeight="1">
      <c r="B404" s="2"/>
      <c r="C404" s="3"/>
      <c r="D404" s="4"/>
      <c r="E404" s="96"/>
      <c r="F404" s="97"/>
      <c r="G404" s="2"/>
      <c r="H404" s="6"/>
      <c r="I404" s="2"/>
      <c r="J404" s="2"/>
      <c r="K404" s="2"/>
    </row>
    <row r="405" ht="15.75" customHeight="1">
      <c r="B405" s="2"/>
      <c r="C405" s="3"/>
      <c r="D405" s="4"/>
      <c r="E405" s="96"/>
      <c r="F405" s="97"/>
      <c r="G405" s="2"/>
      <c r="H405" s="6"/>
      <c r="I405" s="2"/>
      <c r="J405" s="2"/>
      <c r="K405" s="2"/>
    </row>
    <row r="406" ht="15.75" customHeight="1">
      <c r="B406" s="2"/>
      <c r="C406" s="3"/>
      <c r="D406" s="4"/>
      <c r="E406" s="96"/>
      <c r="F406" s="97"/>
      <c r="G406" s="2"/>
      <c r="H406" s="6"/>
      <c r="I406" s="2"/>
      <c r="J406" s="2"/>
      <c r="K406" s="2"/>
    </row>
    <row r="407" ht="15.75" customHeight="1">
      <c r="B407" s="2"/>
      <c r="C407" s="3"/>
      <c r="D407" s="4"/>
      <c r="E407" s="96"/>
      <c r="F407" s="97"/>
      <c r="G407" s="2"/>
      <c r="H407" s="6"/>
      <c r="I407" s="2"/>
      <c r="J407" s="2"/>
      <c r="K407" s="2"/>
    </row>
    <row r="408" ht="15.75" customHeight="1">
      <c r="B408" s="2"/>
      <c r="C408" s="3"/>
      <c r="D408" s="4"/>
      <c r="E408" s="96"/>
      <c r="F408" s="97"/>
      <c r="G408" s="2"/>
      <c r="H408" s="6"/>
      <c r="I408" s="2"/>
      <c r="J408" s="2"/>
      <c r="K408" s="2"/>
    </row>
    <row r="409" ht="15.75" customHeight="1">
      <c r="B409" s="2"/>
      <c r="C409" s="3"/>
      <c r="D409" s="4"/>
      <c r="E409" s="96"/>
      <c r="F409" s="97"/>
      <c r="G409" s="2"/>
      <c r="H409" s="6"/>
      <c r="I409" s="2"/>
      <c r="J409" s="2"/>
      <c r="K409" s="2"/>
    </row>
    <row r="410" ht="15.75" customHeight="1">
      <c r="B410" s="2"/>
      <c r="C410" s="3"/>
      <c r="D410" s="4"/>
      <c r="E410" s="96"/>
      <c r="F410" s="97"/>
      <c r="G410" s="2"/>
      <c r="H410" s="6"/>
      <c r="I410" s="2"/>
      <c r="J410" s="2"/>
      <c r="K410" s="2"/>
    </row>
    <row r="411" ht="15.75" customHeight="1">
      <c r="B411" s="2"/>
      <c r="C411" s="3"/>
      <c r="D411" s="4"/>
      <c r="E411" s="96"/>
      <c r="F411" s="97"/>
      <c r="G411" s="2"/>
      <c r="H411" s="6"/>
      <c r="I411" s="2"/>
      <c r="J411" s="2"/>
      <c r="K411" s="2"/>
    </row>
    <row r="412" ht="15.75" customHeight="1">
      <c r="B412" s="2"/>
      <c r="C412" s="3"/>
      <c r="D412" s="4"/>
      <c r="E412" s="96"/>
      <c r="F412" s="97"/>
      <c r="G412" s="2"/>
      <c r="H412" s="6"/>
      <c r="I412" s="2"/>
      <c r="J412" s="2"/>
      <c r="K412" s="2"/>
    </row>
    <row r="413" ht="15.75" customHeight="1">
      <c r="B413" s="2"/>
      <c r="C413" s="3"/>
      <c r="D413" s="4"/>
      <c r="E413" s="96"/>
      <c r="F413" s="97"/>
      <c r="G413" s="2"/>
      <c r="H413" s="6"/>
      <c r="I413" s="2"/>
      <c r="J413" s="2"/>
      <c r="K413" s="2"/>
    </row>
    <row r="414" ht="15.75" customHeight="1">
      <c r="B414" s="2"/>
      <c r="C414" s="3"/>
      <c r="D414" s="4"/>
      <c r="E414" s="96"/>
      <c r="F414" s="97"/>
      <c r="G414" s="2"/>
      <c r="H414" s="6"/>
      <c r="I414" s="2"/>
      <c r="J414" s="2"/>
      <c r="K414" s="2"/>
    </row>
    <row r="415" ht="15.75" customHeight="1">
      <c r="B415" s="2"/>
      <c r="C415" s="3"/>
      <c r="D415" s="4"/>
      <c r="E415" s="96"/>
      <c r="F415" s="97"/>
      <c r="G415" s="2"/>
      <c r="H415" s="6"/>
      <c r="I415" s="2"/>
      <c r="J415" s="2"/>
      <c r="K415" s="2"/>
    </row>
    <row r="416" ht="15.75" customHeight="1">
      <c r="B416" s="2"/>
      <c r="C416" s="3"/>
      <c r="D416" s="4"/>
      <c r="E416" s="96"/>
      <c r="F416" s="97"/>
      <c r="G416" s="2"/>
      <c r="H416" s="6"/>
      <c r="I416" s="2"/>
      <c r="J416" s="2"/>
      <c r="K416" s="2"/>
    </row>
    <row r="417" ht="15.75" customHeight="1">
      <c r="B417" s="2"/>
      <c r="C417" s="3"/>
      <c r="D417" s="4"/>
      <c r="E417" s="96"/>
      <c r="F417" s="97"/>
      <c r="G417" s="2"/>
      <c r="H417" s="6"/>
      <c r="I417" s="2"/>
      <c r="J417" s="2"/>
      <c r="K417" s="2"/>
    </row>
    <row r="418" ht="15.75" customHeight="1">
      <c r="B418" s="2"/>
      <c r="C418" s="3"/>
      <c r="D418" s="4"/>
      <c r="E418" s="96"/>
      <c r="F418" s="97"/>
      <c r="G418" s="2"/>
      <c r="H418" s="6"/>
      <c r="I418" s="2"/>
      <c r="J418" s="2"/>
      <c r="K418" s="2"/>
    </row>
    <row r="419" ht="15.75" customHeight="1">
      <c r="B419" s="2"/>
      <c r="C419" s="3"/>
      <c r="D419" s="4"/>
      <c r="E419" s="96"/>
      <c r="F419" s="97"/>
      <c r="G419" s="2"/>
      <c r="H419" s="6"/>
      <c r="I419" s="2"/>
      <c r="J419" s="2"/>
      <c r="K419" s="2"/>
    </row>
    <row r="420" ht="15.75" customHeight="1">
      <c r="B420" s="2"/>
      <c r="C420" s="3"/>
      <c r="D420" s="4"/>
      <c r="E420" s="96"/>
      <c r="F420" s="97"/>
      <c r="G420" s="2"/>
      <c r="H420" s="6"/>
      <c r="I420" s="2"/>
      <c r="J420" s="2"/>
      <c r="K420" s="2"/>
    </row>
    <row r="421" ht="15.75" customHeight="1">
      <c r="B421" s="2"/>
      <c r="C421" s="3"/>
      <c r="D421" s="4"/>
      <c r="E421" s="96"/>
      <c r="F421" s="97"/>
      <c r="G421" s="2"/>
      <c r="H421" s="6"/>
      <c r="I421" s="2"/>
      <c r="J421" s="2"/>
      <c r="K421" s="2"/>
    </row>
    <row r="422" ht="15.75" customHeight="1">
      <c r="B422" s="2"/>
      <c r="C422" s="3"/>
      <c r="D422" s="4"/>
      <c r="E422" s="96"/>
      <c r="F422" s="97"/>
      <c r="G422" s="2"/>
      <c r="H422" s="6"/>
      <c r="I422" s="2"/>
      <c r="J422" s="2"/>
      <c r="K422" s="2"/>
    </row>
    <row r="423" ht="15.75" customHeight="1">
      <c r="B423" s="2"/>
      <c r="C423" s="3"/>
      <c r="D423" s="4"/>
      <c r="E423" s="96"/>
      <c r="F423" s="97"/>
      <c r="G423" s="2"/>
      <c r="H423" s="6"/>
      <c r="I423" s="2"/>
      <c r="J423" s="2"/>
      <c r="K423" s="2"/>
    </row>
    <row r="424" ht="15.75" customHeight="1">
      <c r="B424" s="2"/>
      <c r="C424" s="3"/>
      <c r="D424" s="4"/>
      <c r="E424" s="96"/>
      <c r="F424" s="97"/>
      <c r="G424" s="2"/>
      <c r="H424" s="6"/>
      <c r="I424" s="2"/>
      <c r="J424" s="2"/>
      <c r="K424" s="2"/>
    </row>
    <row r="425" ht="15.75" customHeight="1">
      <c r="B425" s="2"/>
      <c r="C425" s="3"/>
      <c r="D425" s="4"/>
      <c r="E425" s="96"/>
      <c r="F425" s="97"/>
      <c r="G425" s="2"/>
      <c r="H425" s="6"/>
      <c r="I425" s="2"/>
      <c r="J425" s="2"/>
      <c r="K425" s="2"/>
    </row>
    <row r="426" ht="15.75" customHeight="1">
      <c r="B426" s="2"/>
      <c r="C426" s="3"/>
      <c r="D426" s="4"/>
      <c r="E426" s="96"/>
      <c r="F426" s="97"/>
      <c r="G426" s="2"/>
      <c r="H426" s="6"/>
      <c r="I426" s="2"/>
      <c r="J426" s="2"/>
      <c r="K426" s="2"/>
    </row>
    <row r="427" ht="15.75" customHeight="1">
      <c r="B427" s="2"/>
      <c r="C427" s="3"/>
      <c r="D427" s="4"/>
      <c r="E427" s="96"/>
      <c r="F427" s="97"/>
      <c r="G427" s="2"/>
      <c r="H427" s="6"/>
      <c r="I427" s="2"/>
      <c r="J427" s="2"/>
      <c r="K427" s="2"/>
    </row>
    <row r="428" ht="15.75" customHeight="1">
      <c r="B428" s="2"/>
      <c r="C428" s="3"/>
      <c r="D428" s="4"/>
      <c r="E428" s="96"/>
      <c r="F428" s="97"/>
      <c r="G428" s="2"/>
      <c r="H428" s="6"/>
      <c r="I428" s="2"/>
      <c r="J428" s="2"/>
      <c r="K428" s="2"/>
    </row>
    <row r="429" ht="15.75" customHeight="1">
      <c r="B429" s="2"/>
      <c r="C429" s="3"/>
      <c r="D429" s="4"/>
      <c r="E429" s="96"/>
      <c r="F429" s="97"/>
      <c r="G429" s="2"/>
      <c r="H429" s="6"/>
      <c r="I429" s="2"/>
      <c r="J429" s="2"/>
      <c r="K429" s="2"/>
    </row>
    <row r="430" ht="15.75" customHeight="1">
      <c r="B430" s="2"/>
      <c r="C430" s="3"/>
      <c r="D430" s="4"/>
      <c r="E430" s="96"/>
      <c r="F430" s="97"/>
      <c r="G430" s="2"/>
      <c r="H430" s="6"/>
      <c r="I430" s="2"/>
      <c r="J430" s="2"/>
      <c r="K430" s="2"/>
    </row>
    <row r="431" ht="15.75" customHeight="1">
      <c r="B431" s="2"/>
      <c r="C431" s="3"/>
      <c r="D431" s="4"/>
      <c r="E431" s="96"/>
      <c r="F431" s="97"/>
      <c r="G431" s="2"/>
      <c r="H431" s="6"/>
      <c r="I431" s="2"/>
      <c r="J431" s="2"/>
      <c r="K431" s="2"/>
    </row>
    <row r="432" ht="15.75" customHeight="1">
      <c r="B432" s="2"/>
      <c r="C432" s="3"/>
      <c r="D432" s="4"/>
      <c r="E432" s="96"/>
      <c r="F432" s="97"/>
      <c r="G432" s="2"/>
      <c r="H432" s="6"/>
      <c r="I432" s="2"/>
      <c r="J432" s="2"/>
      <c r="K432" s="2"/>
    </row>
    <row r="433" ht="15.75" customHeight="1">
      <c r="B433" s="2"/>
      <c r="C433" s="3"/>
      <c r="D433" s="4"/>
      <c r="E433" s="96"/>
      <c r="F433" s="97"/>
      <c r="G433" s="2"/>
      <c r="H433" s="6"/>
      <c r="I433" s="2"/>
      <c r="J433" s="2"/>
      <c r="K433" s="2"/>
    </row>
    <row r="434" ht="15.75" customHeight="1">
      <c r="B434" s="2"/>
      <c r="C434" s="3"/>
      <c r="D434" s="4"/>
      <c r="E434" s="96"/>
      <c r="F434" s="97"/>
      <c r="G434" s="2"/>
      <c r="H434" s="6"/>
      <c r="I434" s="2"/>
      <c r="J434" s="2"/>
      <c r="K434" s="2"/>
    </row>
    <row r="435" ht="15.75" customHeight="1">
      <c r="B435" s="2"/>
      <c r="C435" s="3"/>
      <c r="D435" s="4"/>
      <c r="E435" s="96"/>
      <c r="F435" s="97"/>
      <c r="G435" s="2"/>
      <c r="H435" s="6"/>
      <c r="I435" s="2"/>
      <c r="J435" s="2"/>
      <c r="K435" s="2"/>
    </row>
    <row r="436" ht="15.75" customHeight="1">
      <c r="B436" s="2"/>
      <c r="C436" s="3"/>
      <c r="D436" s="4"/>
      <c r="E436" s="96"/>
      <c r="F436" s="97"/>
      <c r="G436" s="2"/>
      <c r="H436" s="6"/>
      <c r="I436" s="2"/>
      <c r="J436" s="2"/>
      <c r="K436" s="2"/>
    </row>
    <row r="437" ht="15.75" customHeight="1">
      <c r="B437" s="2"/>
      <c r="C437" s="3"/>
      <c r="D437" s="4"/>
      <c r="E437" s="96"/>
      <c r="F437" s="97"/>
      <c r="G437" s="2"/>
      <c r="H437" s="6"/>
      <c r="I437" s="2"/>
      <c r="J437" s="2"/>
      <c r="K437" s="2"/>
    </row>
    <row r="438" ht="15.75" customHeight="1">
      <c r="B438" s="2"/>
      <c r="C438" s="3"/>
      <c r="D438" s="4"/>
      <c r="E438" s="96"/>
      <c r="F438" s="97"/>
      <c r="G438" s="2"/>
      <c r="H438" s="6"/>
      <c r="I438" s="2"/>
      <c r="J438" s="2"/>
      <c r="K438" s="2"/>
    </row>
    <row r="439" ht="15.75" customHeight="1">
      <c r="B439" s="2"/>
      <c r="C439" s="3"/>
      <c r="D439" s="4"/>
      <c r="E439" s="96"/>
      <c r="F439" s="97"/>
      <c r="G439" s="2"/>
      <c r="H439" s="6"/>
      <c r="I439" s="2"/>
      <c r="J439" s="2"/>
      <c r="K439" s="2"/>
    </row>
    <row r="440" ht="15.75" customHeight="1">
      <c r="B440" s="2"/>
      <c r="C440" s="3"/>
      <c r="D440" s="4"/>
      <c r="E440" s="96"/>
      <c r="F440" s="97"/>
      <c r="G440" s="2"/>
      <c r="H440" s="6"/>
      <c r="I440" s="2"/>
      <c r="J440" s="2"/>
      <c r="K440" s="2"/>
    </row>
    <row r="441" ht="15.75" customHeight="1">
      <c r="B441" s="2"/>
      <c r="C441" s="3"/>
      <c r="D441" s="4"/>
      <c r="E441" s="96"/>
      <c r="F441" s="97"/>
      <c r="G441" s="2"/>
      <c r="H441" s="6"/>
      <c r="I441" s="2"/>
      <c r="J441" s="2"/>
      <c r="K441" s="2"/>
    </row>
    <row r="442" ht="15.75" customHeight="1">
      <c r="B442" s="2"/>
      <c r="C442" s="3"/>
      <c r="D442" s="4"/>
      <c r="E442" s="96"/>
      <c r="F442" s="97"/>
      <c r="G442" s="2"/>
      <c r="H442" s="6"/>
      <c r="I442" s="2"/>
      <c r="J442" s="2"/>
      <c r="K442" s="2"/>
    </row>
    <row r="443" ht="15.75" customHeight="1">
      <c r="B443" s="2"/>
      <c r="C443" s="3"/>
      <c r="D443" s="4"/>
      <c r="E443" s="96"/>
      <c r="F443" s="97"/>
      <c r="G443" s="2"/>
      <c r="H443" s="6"/>
      <c r="I443" s="2"/>
      <c r="J443" s="2"/>
      <c r="K443" s="2"/>
    </row>
    <row r="444" ht="15.75" customHeight="1">
      <c r="B444" s="2"/>
      <c r="C444" s="3"/>
      <c r="D444" s="4"/>
      <c r="E444" s="96"/>
      <c r="F444" s="97"/>
      <c r="G444" s="2"/>
      <c r="H444" s="6"/>
      <c r="I444" s="2"/>
      <c r="J444" s="2"/>
      <c r="K444" s="2"/>
    </row>
    <row r="445" ht="15.75" customHeight="1">
      <c r="B445" s="2"/>
      <c r="C445" s="3"/>
      <c r="D445" s="4"/>
      <c r="E445" s="96"/>
      <c r="F445" s="97"/>
      <c r="G445" s="2"/>
      <c r="H445" s="6"/>
      <c r="I445" s="2"/>
      <c r="J445" s="2"/>
      <c r="K445" s="2"/>
    </row>
    <row r="446" ht="15.75" customHeight="1">
      <c r="B446" s="2"/>
      <c r="C446" s="3"/>
      <c r="D446" s="4"/>
      <c r="E446" s="96"/>
      <c r="F446" s="97"/>
      <c r="G446" s="2"/>
      <c r="H446" s="6"/>
      <c r="I446" s="2"/>
      <c r="J446" s="2"/>
      <c r="K446" s="2"/>
    </row>
    <row r="447" ht="15.75" customHeight="1">
      <c r="B447" s="2"/>
      <c r="C447" s="3"/>
      <c r="D447" s="4"/>
      <c r="E447" s="96"/>
      <c r="F447" s="97"/>
      <c r="G447" s="2"/>
      <c r="H447" s="6"/>
      <c r="I447" s="2"/>
      <c r="J447" s="2"/>
      <c r="K447" s="2"/>
    </row>
    <row r="448" ht="15.75" customHeight="1">
      <c r="B448" s="2"/>
      <c r="C448" s="3"/>
      <c r="D448" s="4"/>
      <c r="E448" s="96"/>
      <c r="F448" s="97"/>
      <c r="G448" s="2"/>
      <c r="H448" s="6"/>
      <c r="I448" s="2"/>
      <c r="J448" s="2"/>
      <c r="K448" s="2"/>
    </row>
    <row r="449" ht="15.75" customHeight="1">
      <c r="B449" s="2"/>
      <c r="C449" s="3"/>
      <c r="D449" s="4"/>
      <c r="E449" s="96"/>
      <c r="F449" s="97"/>
      <c r="G449" s="2"/>
      <c r="H449" s="6"/>
      <c r="I449" s="2"/>
      <c r="J449" s="2"/>
      <c r="K449" s="2"/>
    </row>
    <row r="450" ht="15.75" customHeight="1">
      <c r="B450" s="2"/>
      <c r="C450" s="3"/>
      <c r="D450" s="4"/>
      <c r="E450" s="96"/>
      <c r="F450" s="97"/>
      <c r="G450" s="2"/>
      <c r="H450" s="6"/>
      <c r="I450" s="2"/>
      <c r="J450" s="2"/>
      <c r="K450" s="2"/>
    </row>
    <row r="451" ht="15.75" customHeight="1">
      <c r="B451" s="2"/>
      <c r="C451" s="3"/>
      <c r="D451" s="4"/>
      <c r="E451" s="96"/>
      <c r="F451" s="97"/>
      <c r="G451" s="2"/>
      <c r="H451" s="6"/>
      <c r="I451" s="2"/>
      <c r="J451" s="2"/>
      <c r="K451" s="2"/>
    </row>
    <row r="452" ht="15.75" customHeight="1">
      <c r="B452" s="2"/>
      <c r="C452" s="3"/>
      <c r="D452" s="4"/>
      <c r="E452" s="96"/>
      <c r="F452" s="97"/>
      <c r="G452" s="2"/>
      <c r="H452" s="6"/>
      <c r="I452" s="2"/>
      <c r="J452" s="2"/>
      <c r="K452" s="2"/>
    </row>
    <row r="453" ht="15.75" customHeight="1">
      <c r="B453" s="2"/>
      <c r="C453" s="3"/>
      <c r="D453" s="4"/>
      <c r="E453" s="96"/>
      <c r="F453" s="97"/>
      <c r="G453" s="2"/>
      <c r="H453" s="6"/>
      <c r="I453" s="2"/>
      <c r="J453" s="2"/>
      <c r="K453" s="2"/>
    </row>
    <row r="454" ht="15.75" customHeight="1">
      <c r="B454" s="2"/>
      <c r="C454" s="3"/>
      <c r="D454" s="4"/>
      <c r="E454" s="96"/>
      <c r="F454" s="97"/>
      <c r="G454" s="2"/>
      <c r="H454" s="6"/>
      <c r="I454" s="2"/>
      <c r="J454" s="2"/>
      <c r="K454" s="2"/>
    </row>
    <row r="455" ht="15.75" customHeight="1">
      <c r="B455" s="2"/>
      <c r="C455" s="3"/>
      <c r="D455" s="4"/>
      <c r="E455" s="96"/>
      <c r="F455" s="97"/>
      <c r="G455" s="2"/>
      <c r="H455" s="6"/>
      <c r="I455" s="2"/>
      <c r="J455" s="2"/>
      <c r="K455" s="2"/>
    </row>
    <row r="456" ht="15.75" customHeight="1">
      <c r="B456" s="2"/>
      <c r="C456" s="3"/>
      <c r="D456" s="4"/>
      <c r="E456" s="96"/>
      <c r="F456" s="97"/>
      <c r="G456" s="2"/>
      <c r="H456" s="6"/>
      <c r="I456" s="2"/>
      <c r="J456" s="2"/>
      <c r="K456" s="2"/>
    </row>
    <row r="457" ht="15.75" customHeight="1">
      <c r="B457" s="2"/>
      <c r="C457" s="3"/>
      <c r="D457" s="4"/>
      <c r="E457" s="96"/>
      <c r="F457" s="97"/>
      <c r="G457" s="2"/>
      <c r="H457" s="6"/>
      <c r="I457" s="2"/>
      <c r="J457" s="2"/>
      <c r="K457" s="2"/>
    </row>
    <row r="458" ht="15.75" customHeight="1">
      <c r="B458" s="2"/>
      <c r="C458" s="3"/>
      <c r="D458" s="4"/>
      <c r="E458" s="96"/>
      <c r="F458" s="97"/>
      <c r="G458" s="2"/>
      <c r="H458" s="6"/>
      <c r="I458" s="2"/>
      <c r="J458" s="2"/>
      <c r="K458" s="2"/>
    </row>
    <row r="459" ht="15.75" customHeight="1">
      <c r="B459" s="2"/>
      <c r="C459" s="3"/>
      <c r="D459" s="4"/>
      <c r="E459" s="96"/>
      <c r="F459" s="97"/>
      <c r="G459" s="2"/>
      <c r="H459" s="6"/>
      <c r="I459" s="2"/>
      <c r="J459" s="2"/>
      <c r="K459" s="2"/>
    </row>
    <row r="460" ht="15.75" customHeight="1">
      <c r="B460" s="2"/>
      <c r="C460" s="3"/>
      <c r="D460" s="4"/>
      <c r="E460" s="96"/>
      <c r="F460" s="97"/>
      <c r="G460" s="2"/>
      <c r="H460" s="6"/>
      <c r="I460" s="2"/>
      <c r="J460" s="2"/>
      <c r="K460" s="2"/>
    </row>
    <row r="461" ht="15.75" customHeight="1">
      <c r="B461" s="2"/>
      <c r="C461" s="3"/>
      <c r="D461" s="4"/>
      <c r="E461" s="96"/>
      <c r="F461" s="97"/>
      <c r="G461" s="2"/>
      <c r="H461" s="6"/>
      <c r="I461" s="2"/>
      <c r="J461" s="2"/>
      <c r="K461" s="2"/>
    </row>
    <row r="462" ht="15.75" customHeight="1">
      <c r="B462" s="2"/>
      <c r="C462" s="3"/>
      <c r="D462" s="4"/>
      <c r="E462" s="96"/>
      <c r="F462" s="97"/>
      <c r="G462" s="2"/>
      <c r="H462" s="6"/>
      <c r="I462" s="2"/>
      <c r="J462" s="2"/>
      <c r="K462" s="2"/>
    </row>
    <row r="463" ht="15.75" customHeight="1">
      <c r="B463" s="2"/>
      <c r="C463" s="3"/>
      <c r="D463" s="4"/>
      <c r="E463" s="96"/>
      <c r="F463" s="97"/>
      <c r="G463" s="2"/>
      <c r="H463" s="6"/>
      <c r="I463" s="2"/>
      <c r="J463" s="2"/>
      <c r="K463" s="2"/>
    </row>
    <row r="464" ht="15.75" customHeight="1">
      <c r="B464" s="2"/>
      <c r="C464" s="3"/>
      <c r="D464" s="4"/>
      <c r="E464" s="96"/>
      <c r="F464" s="97"/>
      <c r="G464" s="2"/>
      <c r="H464" s="6"/>
      <c r="I464" s="2"/>
      <c r="J464" s="2"/>
      <c r="K464" s="2"/>
    </row>
    <row r="465" ht="15.75" customHeight="1">
      <c r="B465" s="2"/>
      <c r="C465" s="3"/>
      <c r="D465" s="4"/>
      <c r="E465" s="96"/>
      <c r="F465" s="97"/>
      <c r="G465" s="2"/>
      <c r="H465" s="6"/>
      <c r="I465" s="2"/>
      <c r="J465" s="2"/>
      <c r="K465" s="2"/>
    </row>
    <row r="466" ht="15.75" customHeight="1">
      <c r="B466" s="2"/>
      <c r="C466" s="3"/>
      <c r="D466" s="4"/>
      <c r="E466" s="96"/>
      <c r="F466" s="97"/>
      <c r="G466" s="2"/>
      <c r="H466" s="6"/>
      <c r="I466" s="2"/>
      <c r="J466" s="2"/>
      <c r="K466" s="2"/>
    </row>
    <row r="467" ht="15.75" customHeight="1">
      <c r="B467" s="2"/>
      <c r="C467" s="3"/>
      <c r="D467" s="4"/>
      <c r="E467" s="96"/>
      <c r="F467" s="97"/>
      <c r="G467" s="2"/>
      <c r="H467" s="6"/>
      <c r="I467" s="2"/>
      <c r="J467" s="2"/>
      <c r="K467" s="2"/>
    </row>
    <row r="468" ht="15.75" customHeight="1">
      <c r="B468" s="2"/>
      <c r="C468" s="3"/>
      <c r="D468" s="4"/>
      <c r="E468" s="96"/>
      <c r="F468" s="97"/>
      <c r="G468" s="2"/>
      <c r="H468" s="6"/>
      <c r="I468" s="2"/>
      <c r="J468" s="2"/>
      <c r="K468" s="2"/>
    </row>
    <row r="469" ht="15.75" customHeight="1">
      <c r="B469" s="2"/>
      <c r="C469" s="3"/>
      <c r="D469" s="4"/>
      <c r="E469" s="96"/>
      <c r="F469" s="97"/>
      <c r="G469" s="2"/>
      <c r="H469" s="6"/>
      <c r="I469" s="2"/>
      <c r="J469" s="2"/>
      <c r="K469" s="2"/>
    </row>
    <row r="470" ht="15.75" customHeight="1">
      <c r="B470" s="2"/>
      <c r="C470" s="3"/>
      <c r="D470" s="4"/>
      <c r="E470" s="96"/>
      <c r="F470" s="97"/>
      <c r="G470" s="2"/>
      <c r="H470" s="6"/>
      <c r="I470" s="2"/>
      <c r="J470" s="2"/>
      <c r="K470" s="2"/>
    </row>
    <row r="471" ht="15.75" customHeight="1">
      <c r="B471" s="2"/>
      <c r="C471" s="3"/>
      <c r="D471" s="4"/>
      <c r="E471" s="96"/>
      <c r="F471" s="97"/>
      <c r="G471" s="2"/>
      <c r="H471" s="6"/>
      <c r="I471" s="2"/>
      <c r="J471" s="2"/>
      <c r="K471" s="2"/>
    </row>
    <row r="472" ht="15.75" customHeight="1">
      <c r="B472" s="2"/>
      <c r="C472" s="3"/>
      <c r="D472" s="4"/>
      <c r="E472" s="96"/>
      <c r="F472" s="97"/>
      <c r="G472" s="2"/>
      <c r="H472" s="6"/>
      <c r="I472" s="2"/>
      <c r="J472" s="2"/>
      <c r="K472" s="2"/>
    </row>
    <row r="473" ht="15.75" customHeight="1">
      <c r="B473" s="2"/>
      <c r="C473" s="3"/>
      <c r="D473" s="4"/>
      <c r="E473" s="96"/>
      <c r="F473" s="97"/>
      <c r="G473" s="2"/>
      <c r="H473" s="6"/>
      <c r="I473" s="2"/>
      <c r="J473" s="2"/>
      <c r="K473" s="2"/>
    </row>
    <row r="474" ht="15.75" customHeight="1">
      <c r="B474" s="2"/>
      <c r="C474" s="3"/>
      <c r="D474" s="4"/>
      <c r="E474" s="96"/>
      <c r="F474" s="97"/>
      <c r="G474" s="2"/>
      <c r="H474" s="6"/>
      <c r="I474" s="2"/>
      <c r="J474" s="2"/>
      <c r="K474" s="2"/>
    </row>
    <row r="475" ht="15.75" customHeight="1">
      <c r="B475" s="2"/>
      <c r="C475" s="3"/>
      <c r="D475" s="4"/>
      <c r="E475" s="96"/>
      <c r="F475" s="97"/>
      <c r="G475" s="2"/>
      <c r="H475" s="6"/>
      <c r="I475" s="2"/>
      <c r="J475" s="2"/>
      <c r="K475" s="2"/>
    </row>
    <row r="476" ht="15.75" customHeight="1">
      <c r="B476" s="2"/>
      <c r="C476" s="3"/>
      <c r="D476" s="4"/>
      <c r="E476" s="96"/>
      <c r="F476" s="97"/>
      <c r="G476" s="2"/>
      <c r="H476" s="6"/>
      <c r="I476" s="2"/>
      <c r="J476" s="2"/>
      <c r="K476" s="2"/>
    </row>
    <row r="477" ht="15.75" customHeight="1">
      <c r="B477" s="2"/>
      <c r="C477" s="3"/>
      <c r="D477" s="4"/>
      <c r="E477" s="96"/>
      <c r="F477" s="97"/>
      <c r="G477" s="2"/>
      <c r="H477" s="6"/>
      <c r="I477" s="2"/>
      <c r="J477" s="2"/>
      <c r="K477" s="2"/>
    </row>
    <row r="478" ht="15.75" customHeight="1">
      <c r="B478" s="2"/>
      <c r="C478" s="3"/>
      <c r="D478" s="4"/>
      <c r="E478" s="96"/>
      <c r="F478" s="97"/>
      <c r="G478" s="2"/>
      <c r="H478" s="6"/>
      <c r="I478" s="2"/>
      <c r="J478" s="2"/>
      <c r="K478" s="2"/>
    </row>
    <row r="479" ht="15.75" customHeight="1">
      <c r="B479" s="2"/>
      <c r="C479" s="3"/>
      <c r="D479" s="4"/>
      <c r="E479" s="96"/>
      <c r="F479" s="97"/>
      <c r="G479" s="2"/>
      <c r="H479" s="6"/>
      <c r="I479" s="2"/>
      <c r="J479" s="2"/>
      <c r="K479" s="2"/>
    </row>
    <row r="480" ht="15.75" customHeight="1">
      <c r="B480" s="2"/>
      <c r="C480" s="3"/>
      <c r="D480" s="4"/>
      <c r="E480" s="96"/>
      <c r="F480" s="97"/>
      <c r="G480" s="2"/>
      <c r="H480" s="6"/>
      <c r="I480" s="2"/>
      <c r="J480" s="2"/>
      <c r="K480" s="2"/>
    </row>
    <row r="481" ht="15.75" customHeight="1">
      <c r="B481" s="2"/>
      <c r="C481" s="3"/>
      <c r="D481" s="4"/>
      <c r="E481" s="96"/>
      <c r="F481" s="97"/>
      <c r="G481" s="2"/>
      <c r="H481" s="6"/>
      <c r="I481" s="2"/>
      <c r="J481" s="2"/>
      <c r="K481" s="2"/>
    </row>
    <row r="482" ht="15.75" customHeight="1">
      <c r="B482" s="2"/>
      <c r="C482" s="3"/>
      <c r="D482" s="4"/>
      <c r="E482" s="96"/>
      <c r="F482" s="97"/>
      <c r="G482" s="2"/>
      <c r="H482" s="6"/>
      <c r="I482" s="2"/>
      <c r="J482" s="2"/>
      <c r="K482" s="2"/>
    </row>
    <row r="483" ht="15.75" customHeight="1">
      <c r="B483" s="2"/>
      <c r="C483" s="3"/>
      <c r="D483" s="4"/>
      <c r="E483" s="96"/>
      <c r="F483" s="97"/>
      <c r="G483" s="2"/>
      <c r="H483" s="6"/>
      <c r="I483" s="2"/>
      <c r="J483" s="2"/>
      <c r="K483" s="2"/>
    </row>
    <row r="484" ht="15.75" customHeight="1">
      <c r="B484" s="2"/>
      <c r="C484" s="3"/>
      <c r="D484" s="4"/>
      <c r="E484" s="96"/>
      <c r="F484" s="97"/>
      <c r="G484" s="2"/>
      <c r="H484" s="6"/>
      <c r="I484" s="2"/>
      <c r="J484" s="2"/>
      <c r="K484" s="2"/>
    </row>
    <row r="485" ht="15.75" customHeight="1">
      <c r="B485" s="2"/>
      <c r="C485" s="3"/>
      <c r="D485" s="4"/>
      <c r="E485" s="96"/>
      <c r="F485" s="97"/>
      <c r="G485" s="2"/>
      <c r="H485" s="6"/>
      <c r="I485" s="2"/>
      <c r="J485" s="2"/>
      <c r="K485" s="2"/>
    </row>
    <row r="486" ht="15.75" customHeight="1">
      <c r="B486" s="2"/>
      <c r="C486" s="3"/>
      <c r="D486" s="4"/>
      <c r="E486" s="96"/>
      <c r="F486" s="97"/>
      <c r="G486" s="2"/>
      <c r="H486" s="6"/>
      <c r="I486" s="2"/>
      <c r="J486" s="2"/>
      <c r="K486" s="2"/>
    </row>
    <row r="487" ht="15.75" customHeight="1">
      <c r="B487" s="2"/>
      <c r="C487" s="3"/>
      <c r="D487" s="4"/>
      <c r="E487" s="96"/>
      <c r="F487" s="97"/>
      <c r="G487" s="2"/>
      <c r="H487" s="6"/>
      <c r="I487" s="2"/>
      <c r="J487" s="2"/>
      <c r="K487" s="2"/>
    </row>
    <row r="488" ht="15.75" customHeight="1">
      <c r="B488" s="2"/>
      <c r="C488" s="3"/>
      <c r="D488" s="4"/>
      <c r="E488" s="96"/>
      <c r="F488" s="97"/>
      <c r="G488" s="2"/>
      <c r="H488" s="6"/>
      <c r="I488" s="2"/>
      <c r="J488" s="2"/>
      <c r="K488" s="2"/>
    </row>
    <row r="489" ht="15.75" customHeight="1">
      <c r="B489" s="2"/>
      <c r="C489" s="3"/>
      <c r="D489" s="4"/>
      <c r="E489" s="96"/>
      <c r="F489" s="97"/>
      <c r="G489" s="2"/>
      <c r="H489" s="6"/>
      <c r="I489" s="2"/>
      <c r="J489" s="2"/>
      <c r="K489" s="2"/>
    </row>
    <row r="490" ht="15.75" customHeight="1">
      <c r="B490" s="2"/>
      <c r="C490" s="3"/>
      <c r="D490" s="4"/>
      <c r="E490" s="96"/>
      <c r="F490" s="97"/>
      <c r="G490" s="2"/>
      <c r="H490" s="6"/>
      <c r="I490" s="2"/>
      <c r="J490" s="2"/>
      <c r="K490" s="2"/>
    </row>
    <row r="491" ht="15.75" customHeight="1">
      <c r="B491" s="2"/>
      <c r="C491" s="3"/>
      <c r="D491" s="4"/>
      <c r="E491" s="96"/>
      <c r="F491" s="97"/>
      <c r="G491" s="2"/>
      <c r="H491" s="6"/>
      <c r="I491" s="2"/>
      <c r="J491" s="2"/>
      <c r="K491" s="2"/>
    </row>
    <row r="492" ht="15.75" customHeight="1">
      <c r="B492" s="2"/>
      <c r="C492" s="3"/>
      <c r="D492" s="4"/>
      <c r="E492" s="96"/>
      <c r="F492" s="97"/>
      <c r="G492" s="2"/>
      <c r="H492" s="6"/>
      <c r="I492" s="2"/>
      <c r="J492" s="2"/>
      <c r="K492" s="2"/>
    </row>
    <row r="493" ht="15.75" customHeight="1">
      <c r="B493" s="2"/>
      <c r="C493" s="3"/>
      <c r="D493" s="4"/>
      <c r="E493" s="96"/>
      <c r="F493" s="97"/>
      <c r="G493" s="2"/>
      <c r="H493" s="6"/>
      <c r="I493" s="2"/>
      <c r="J493" s="2"/>
      <c r="K493" s="2"/>
    </row>
    <row r="494" ht="15.75" customHeight="1">
      <c r="B494" s="2"/>
      <c r="C494" s="3"/>
      <c r="D494" s="4"/>
      <c r="E494" s="96"/>
      <c r="F494" s="97"/>
      <c r="G494" s="2"/>
      <c r="H494" s="6"/>
      <c r="I494" s="2"/>
      <c r="J494" s="2"/>
      <c r="K494" s="2"/>
    </row>
    <row r="495" ht="15.75" customHeight="1">
      <c r="B495" s="2"/>
      <c r="C495" s="3"/>
      <c r="D495" s="4"/>
      <c r="E495" s="96"/>
      <c r="F495" s="97"/>
      <c r="G495" s="2"/>
      <c r="H495" s="6"/>
      <c r="I495" s="2"/>
      <c r="J495" s="2"/>
      <c r="K495" s="2"/>
    </row>
    <row r="496" ht="15.75" customHeight="1">
      <c r="B496" s="2"/>
      <c r="C496" s="3"/>
      <c r="D496" s="4"/>
      <c r="E496" s="96"/>
      <c r="F496" s="97"/>
      <c r="G496" s="2"/>
      <c r="H496" s="6"/>
      <c r="I496" s="2"/>
      <c r="J496" s="2"/>
      <c r="K496" s="2"/>
    </row>
    <row r="497" ht="15.75" customHeight="1">
      <c r="B497" s="2"/>
      <c r="C497" s="3"/>
      <c r="D497" s="4"/>
      <c r="E497" s="96"/>
      <c r="F497" s="97"/>
      <c r="G497" s="2"/>
      <c r="H497" s="6"/>
      <c r="I497" s="2"/>
      <c r="J497" s="2"/>
      <c r="K497" s="2"/>
    </row>
    <row r="498" ht="15.75" customHeight="1">
      <c r="B498" s="2"/>
      <c r="C498" s="3"/>
      <c r="D498" s="4"/>
      <c r="E498" s="96"/>
      <c r="F498" s="97"/>
      <c r="G498" s="2"/>
      <c r="H498" s="6"/>
      <c r="I498" s="2"/>
      <c r="J498" s="2"/>
      <c r="K498" s="2"/>
    </row>
    <row r="499" ht="15.75" customHeight="1">
      <c r="B499" s="2"/>
      <c r="C499" s="3"/>
      <c r="D499" s="4"/>
      <c r="E499" s="96"/>
      <c r="F499" s="97"/>
      <c r="G499" s="2"/>
      <c r="H499" s="6"/>
      <c r="I499" s="2"/>
      <c r="J499" s="2"/>
      <c r="K499" s="2"/>
    </row>
    <row r="500" ht="15.75" customHeight="1">
      <c r="B500" s="2"/>
      <c r="C500" s="3"/>
      <c r="D500" s="4"/>
      <c r="E500" s="96"/>
      <c r="F500" s="97"/>
      <c r="G500" s="2"/>
      <c r="H500" s="6"/>
      <c r="I500" s="2"/>
      <c r="J500" s="2"/>
      <c r="K500" s="2"/>
    </row>
    <row r="501" ht="15.75" customHeight="1">
      <c r="B501" s="2"/>
      <c r="C501" s="3"/>
      <c r="D501" s="4"/>
      <c r="E501" s="96"/>
      <c r="F501" s="97"/>
      <c r="G501" s="2"/>
      <c r="H501" s="6"/>
      <c r="I501" s="2"/>
      <c r="J501" s="2"/>
      <c r="K501" s="2"/>
    </row>
    <row r="502" ht="15.75" customHeight="1">
      <c r="B502" s="2"/>
      <c r="C502" s="3"/>
      <c r="D502" s="4"/>
      <c r="E502" s="96"/>
      <c r="F502" s="97"/>
      <c r="G502" s="2"/>
      <c r="H502" s="6"/>
      <c r="I502" s="2"/>
      <c r="J502" s="2"/>
      <c r="K502" s="2"/>
    </row>
    <row r="503" ht="15.75" customHeight="1">
      <c r="B503" s="2"/>
      <c r="C503" s="3"/>
      <c r="D503" s="4"/>
      <c r="E503" s="96"/>
      <c r="F503" s="97"/>
      <c r="G503" s="2"/>
      <c r="H503" s="6"/>
      <c r="I503" s="2"/>
      <c r="J503" s="2"/>
      <c r="K503" s="2"/>
    </row>
    <row r="504" ht="15.75" customHeight="1">
      <c r="B504" s="2"/>
      <c r="C504" s="3"/>
      <c r="D504" s="4"/>
      <c r="E504" s="96"/>
      <c r="F504" s="97"/>
      <c r="G504" s="2"/>
      <c r="H504" s="6"/>
      <c r="I504" s="2"/>
      <c r="J504" s="2"/>
      <c r="K504" s="2"/>
    </row>
    <row r="505" ht="15.75" customHeight="1">
      <c r="B505" s="2"/>
      <c r="C505" s="3"/>
      <c r="D505" s="4"/>
      <c r="E505" s="96"/>
      <c r="F505" s="97"/>
      <c r="G505" s="2"/>
      <c r="H505" s="6"/>
      <c r="I505" s="2"/>
      <c r="J505" s="2"/>
      <c r="K505" s="2"/>
    </row>
    <row r="506" ht="15.75" customHeight="1">
      <c r="B506" s="2"/>
      <c r="C506" s="3"/>
      <c r="D506" s="4"/>
      <c r="E506" s="96"/>
      <c r="F506" s="97"/>
      <c r="G506" s="2"/>
      <c r="H506" s="6"/>
      <c r="I506" s="2"/>
      <c r="J506" s="2"/>
      <c r="K506" s="2"/>
    </row>
    <row r="507" ht="15.75" customHeight="1">
      <c r="B507" s="2"/>
      <c r="C507" s="3"/>
      <c r="D507" s="4"/>
      <c r="E507" s="96"/>
      <c r="F507" s="97"/>
      <c r="G507" s="2"/>
      <c r="H507" s="6"/>
      <c r="I507" s="2"/>
      <c r="J507" s="2"/>
      <c r="K507" s="2"/>
    </row>
    <row r="508" ht="15.75" customHeight="1">
      <c r="B508" s="2"/>
      <c r="C508" s="3"/>
      <c r="D508" s="4"/>
      <c r="E508" s="96"/>
      <c r="F508" s="97"/>
      <c r="G508" s="2"/>
      <c r="H508" s="6"/>
      <c r="I508" s="2"/>
      <c r="J508" s="2"/>
      <c r="K508" s="2"/>
    </row>
    <row r="509" ht="15.75" customHeight="1">
      <c r="B509" s="2"/>
      <c r="C509" s="3"/>
      <c r="D509" s="4"/>
      <c r="E509" s="96"/>
      <c r="F509" s="97"/>
      <c r="G509" s="2"/>
      <c r="H509" s="6"/>
      <c r="I509" s="2"/>
      <c r="J509" s="2"/>
      <c r="K509" s="2"/>
    </row>
    <row r="510" ht="15.75" customHeight="1">
      <c r="B510" s="2"/>
      <c r="C510" s="3"/>
      <c r="D510" s="4"/>
      <c r="E510" s="96"/>
      <c r="F510" s="97"/>
      <c r="G510" s="2"/>
      <c r="H510" s="6"/>
      <c r="I510" s="2"/>
      <c r="J510" s="2"/>
      <c r="K510" s="2"/>
    </row>
    <row r="511" ht="15.75" customHeight="1">
      <c r="B511" s="2"/>
      <c r="C511" s="3"/>
      <c r="D511" s="4"/>
      <c r="E511" s="96"/>
      <c r="F511" s="97"/>
      <c r="G511" s="2"/>
      <c r="H511" s="6"/>
      <c r="I511" s="2"/>
      <c r="J511" s="2"/>
      <c r="K511" s="2"/>
    </row>
    <row r="512" ht="15.75" customHeight="1">
      <c r="B512" s="2"/>
      <c r="C512" s="3"/>
      <c r="D512" s="4"/>
      <c r="E512" s="96"/>
      <c r="F512" s="97"/>
      <c r="G512" s="2"/>
      <c r="H512" s="6"/>
      <c r="I512" s="2"/>
      <c r="J512" s="2"/>
      <c r="K512" s="2"/>
    </row>
    <row r="513" ht="15.75" customHeight="1">
      <c r="B513" s="2"/>
      <c r="C513" s="3"/>
      <c r="D513" s="4"/>
      <c r="E513" s="96"/>
      <c r="F513" s="97"/>
      <c r="G513" s="2"/>
      <c r="H513" s="6"/>
      <c r="I513" s="2"/>
      <c r="J513" s="2"/>
      <c r="K513" s="2"/>
    </row>
    <row r="514" ht="15.75" customHeight="1">
      <c r="B514" s="2"/>
      <c r="C514" s="3"/>
      <c r="D514" s="4"/>
      <c r="E514" s="96"/>
      <c r="F514" s="97"/>
      <c r="G514" s="2"/>
      <c r="H514" s="6"/>
      <c r="I514" s="2"/>
      <c r="J514" s="2"/>
      <c r="K514" s="2"/>
    </row>
    <row r="515" ht="15.75" customHeight="1">
      <c r="B515" s="2"/>
      <c r="C515" s="3"/>
      <c r="D515" s="4"/>
      <c r="E515" s="96"/>
      <c r="F515" s="97"/>
      <c r="G515" s="2"/>
      <c r="H515" s="6"/>
      <c r="I515" s="2"/>
      <c r="J515" s="2"/>
      <c r="K515" s="2"/>
    </row>
    <row r="516" ht="15.75" customHeight="1">
      <c r="B516" s="2"/>
      <c r="C516" s="3"/>
      <c r="D516" s="4"/>
      <c r="E516" s="96"/>
      <c r="F516" s="97"/>
      <c r="G516" s="2"/>
      <c r="H516" s="6"/>
      <c r="I516" s="2"/>
      <c r="J516" s="2"/>
      <c r="K516" s="2"/>
    </row>
    <row r="517" ht="15.75" customHeight="1">
      <c r="B517" s="2"/>
      <c r="C517" s="3"/>
      <c r="D517" s="4"/>
      <c r="E517" s="96"/>
      <c r="F517" s="97"/>
      <c r="G517" s="2"/>
      <c r="H517" s="6"/>
      <c r="I517" s="2"/>
      <c r="J517" s="2"/>
      <c r="K517" s="2"/>
    </row>
    <row r="518" ht="15.75" customHeight="1">
      <c r="B518" s="2"/>
      <c r="C518" s="3"/>
      <c r="D518" s="4"/>
      <c r="E518" s="96"/>
      <c r="F518" s="97"/>
      <c r="G518" s="2"/>
      <c r="H518" s="6"/>
      <c r="I518" s="2"/>
      <c r="J518" s="2"/>
      <c r="K518" s="2"/>
    </row>
    <row r="519" ht="15.75" customHeight="1">
      <c r="B519" s="2"/>
      <c r="C519" s="3"/>
      <c r="D519" s="4"/>
      <c r="E519" s="96"/>
      <c r="F519" s="97"/>
      <c r="G519" s="2"/>
      <c r="H519" s="6"/>
      <c r="I519" s="2"/>
      <c r="J519" s="2"/>
      <c r="K519" s="2"/>
    </row>
    <row r="520" ht="15.75" customHeight="1">
      <c r="B520" s="2"/>
      <c r="C520" s="3"/>
      <c r="D520" s="4"/>
      <c r="E520" s="96"/>
      <c r="F520" s="97"/>
      <c r="G520" s="2"/>
      <c r="H520" s="6"/>
      <c r="I520" s="2"/>
      <c r="J520" s="2"/>
      <c r="K520" s="2"/>
    </row>
    <row r="521" ht="15.75" customHeight="1">
      <c r="B521" s="2"/>
      <c r="C521" s="3"/>
      <c r="D521" s="4"/>
      <c r="E521" s="96"/>
      <c r="F521" s="97"/>
      <c r="G521" s="2"/>
      <c r="H521" s="6"/>
      <c r="I521" s="2"/>
      <c r="J521" s="2"/>
      <c r="K521" s="2"/>
    </row>
    <row r="522" ht="15.75" customHeight="1">
      <c r="B522" s="2"/>
      <c r="C522" s="3"/>
      <c r="D522" s="4"/>
      <c r="E522" s="96"/>
      <c r="F522" s="97"/>
      <c r="G522" s="2"/>
      <c r="H522" s="6"/>
      <c r="I522" s="2"/>
      <c r="J522" s="2"/>
      <c r="K522" s="2"/>
    </row>
    <row r="523" ht="15.75" customHeight="1">
      <c r="B523" s="2"/>
      <c r="C523" s="3"/>
      <c r="D523" s="4"/>
      <c r="E523" s="96"/>
      <c r="F523" s="97"/>
      <c r="G523" s="2"/>
      <c r="H523" s="6"/>
      <c r="I523" s="2"/>
      <c r="J523" s="2"/>
      <c r="K523" s="2"/>
    </row>
    <row r="524" ht="15.75" customHeight="1">
      <c r="B524" s="2"/>
      <c r="C524" s="3"/>
      <c r="D524" s="4"/>
      <c r="E524" s="96"/>
      <c r="F524" s="97"/>
      <c r="G524" s="2"/>
      <c r="H524" s="6"/>
      <c r="I524" s="2"/>
      <c r="J524" s="2"/>
      <c r="K524" s="2"/>
    </row>
    <row r="525" ht="15.75" customHeight="1">
      <c r="B525" s="2"/>
      <c r="C525" s="3"/>
      <c r="D525" s="4"/>
      <c r="E525" s="96"/>
      <c r="F525" s="97"/>
      <c r="G525" s="2"/>
      <c r="H525" s="6"/>
      <c r="I525" s="2"/>
      <c r="J525" s="2"/>
      <c r="K525" s="2"/>
    </row>
    <row r="526" ht="15.75" customHeight="1">
      <c r="B526" s="2"/>
      <c r="C526" s="3"/>
      <c r="D526" s="4"/>
      <c r="E526" s="96"/>
      <c r="F526" s="97"/>
      <c r="G526" s="2"/>
      <c r="H526" s="6"/>
      <c r="I526" s="2"/>
      <c r="J526" s="2"/>
      <c r="K526" s="2"/>
    </row>
    <row r="527" ht="15.75" customHeight="1">
      <c r="B527" s="2"/>
      <c r="C527" s="3"/>
      <c r="D527" s="4"/>
      <c r="E527" s="96"/>
      <c r="F527" s="97"/>
      <c r="G527" s="2"/>
      <c r="H527" s="6"/>
      <c r="I527" s="2"/>
      <c r="J527" s="2"/>
      <c r="K527" s="2"/>
    </row>
    <row r="528" ht="15.75" customHeight="1">
      <c r="B528" s="2"/>
      <c r="C528" s="3"/>
      <c r="D528" s="4"/>
      <c r="E528" s="96"/>
      <c r="F528" s="97"/>
      <c r="G528" s="2"/>
      <c r="H528" s="6"/>
      <c r="I528" s="2"/>
      <c r="J528" s="2"/>
      <c r="K528" s="2"/>
    </row>
    <row r="529" ht="15.75" customHeight="1">
      <c r="B529" s="2"/>
      <c r="C529" s="3"/>
      <c r="D529" s="4"/>
      <c r="E529" s="96"/>
      <c r="F529" s="97"/>
      <c r="G529" s="2"/>
      <c r="H529" s="6"/>
      <c r="I529" s="2"/>
      <c r="J529" s="2"/>
      <c r="K529" s="2"/>
    </row>
    <row r="530" ht="15.75" customHeight="1">
      <c r="B530" s="2"/>
      <c r="C530" s="3"/>
      <c r="D530" s="4"/>
      <c r="E530" s="96"/>
      <c r="F530" s="97"/>
      <c r="G530" s="2"/>
      <c r="H530" s="6"/>
      <c r="I530" s="2"/>
      <c r="J530" s="2"/>
      <c r="K530" s="2"/>
    </row>
    <row r="531" ht="15.75" customHeight="1">
      <c r="B531" s="2"/>
      <c r="C531" s="3"/>
      <c r="D531" s="4"/>
      <c r="E531" s="96"/>
      <c r="F531" s="97"/>
      <c r="G531" s="2"/>
      <c r="H531" s="6"/>
      <c r="I531" s="2"/>
      <c r="J531" s="2"/>
      <c r="K531" s="2"/>
    </row>
    <row r="532" ht="15.75" customHeight="1">
      <c r="B532" s="2"/>
      <c r="C532" s="3"/>
      <c r="D532" s="4"/>
      <c r="E532" s="96"/>
      <c r="F532" s="97"/>
      <c r="G532" s="2"/>
      <c r="H532" s="6"/>
      <c r="I532" s="2"/>
      <c r="J532" s="2"/>
      <c r="K532" s="2"/>
    </row>
    <row r="533" ht="15.75" customHeight="1">
      <c r="B533" s="2"/>
      <c r="C533" s="3"/>
      <c r="D533" s="4"/>
      <c r="E533" s="96"/>
      <c r="F533" s="97"/>
      <c r="G533" s="2"/>
      <c r="H533" s="6"/>
      <c r="I533" s="2"/>
      <c r="J533" s="2"/>
      <c r="K533" s="2"/>
    </row>
    <row r="534" ht="15.75" customHeight="1">
      <c r="B534" s="2"/>
      <c r="C534" s="3"/>
      <c r="D534" s="4"/>
      <c r="E534" s="96"/>
      <c r="F534" s="97"/>
      <c r="G534" s="2"/>
      <c r="H534" s="6"/>
      <c r="I534" s="2"/>
      <c r="J534" s="2"/>
      <c r="K534" s="2"/>
    </row>
    <row r="535" ht="15.75" customHeight="1">
      <c r="B535" s="2"/>
      <c r="C535" s="3"/>
      <c r="D535" s="4"/>
      <c r="E535" s="96"/>
      <c r="F535" s="97"/>
      <c r="G535" s="2"/>
      <c r="H535" s="6"/>
      <c r="I535" s="2"/>
      <c r="J535" s="2"/>
      <c r="K535" s="2"/>
    </row>
    <row r="536" ht="15.75" customHeight="1">
      <c r="B536" s="2"/>
      <c r="C536" s="3"/>
      <c r="D536" s="4"/>
      <c r="E536" s="96"/>
      <c r="F536" s="97"/>
      <c r="G536" s="2"/>
      <c r="H536" s="6"/>
      <c r="I536" s="2"/>
      <c r="J536" s="2"/>
      <c r="K536" s="2"/>
    </row>
    <row r="537" ht="15.75" customHeight="1">
      <c r="B537" s="2"/>
      <c r="C537" s="3"/>
      <c r="D537" s="4"/>
      <c r="E537" s="96"/>
      <c r="F537" s="97"/>
      <c r="G537" s="2"/>
      <c r="H537" s="6"/>
      <c r="I537" s="2"/>
      <c r="J537" s="2"/>
      <c r="K537" s="2"/>
    </row>
    <row r="538" ht="15.75" customHeight="1">
      <c r="B538" s="2"/>
      <c r="C538" s="3"/>
      <c r="D538" s="4"/>
      <c r="E538" s="96"/>
      <c r="F538" s="97"/>
      <c r="G538" s="2"/>
      <c r="H538" s="6"/>
      <c r="I538" s="2"/>
      <c r="J538" s="2"/>
      <c r="K538" s="2"/>
    </row>
    <row r="539" ht="15.75" customHeight="1">
      <c r="B539" s="2"/>
      <c r="C539" s="3"/>
      <c r="D539" s="4"/>
      <c r="E539" s="96"/>
      <c r="F539" s="97"/>
      <c r="G539" s="2"/>
      <c r="H539" s="6"/>
      <c r="I539" s="2"/>
      <c r="J539" s="2"/>
      <c r="K539" s="2"/>
    </row>
    <row r="540" ht="15.75" customHeight="1">
      <c r="B540" s="2"/>
      <c r="C540" s="3"/>
      <c r="D540" s="4"/>
      <c r="E540" s="96"/>
      <c r="F540" s="97"/>
      <c r="G540" s="2"/>
      <c r="H540" s="6"/>
      <c r="I540" s="2"/>
      <c r="J540" s="2"/>
      <c r="K540" s="2"/>
    </row>
    <row r="541" ht="15.75" customHeight="1">
      <c r="B541" s="2"/>
      <c r="C541" s="3"/>
      <c r="D541" s="4"/>
      <c r="E541" s="96"/>
      <c r="F541" s="97"/>
      <c r="G541" s="2"/>
      <c r="H541" s="6"/>
      <c r="I541" s="2"/>
      <c r="J541" s="2"/>
      <c r="K541" s="2"/>
    </row>
    <row r="542" ht="15.75" customHeight="1">
      <c r="B542" s="2"/>
      <c r="C542" s="3"/>
      <c r="D542" s="4"/>
      <c r="E542" s="96"/>
      <c r="F542" s="97"/>
      <c r="G542" s="2"/>
      <c r="H542" s="6"/>
      <c r="I542" s="2"/>
      <c r="J542" s="2"/>
      <c r="K542" s="2"/>
    </row>
    <row r="543" ht="15.75" customHeight="1">
      <c r="B543" s="2"/>
      <c r="C543" s="3"/>
      <c r="D543" s="4"/>
      <c r="E543" s="96"/>
      <c r="F543" s="97"/>
      <c r="G543" s="2"/>
      <c r="H543" s="6"/>
      <c r="I543" s="2"/>
      <c r="J543" s="2"/>
      <c r="K543" s="2"/>
    </row>
    <row r="544" ht="15.75" customHeight="1">
      <c r="B544" s="2"/>
      <c r="C544" s="3"/>
      <c r="D544" s="4"/>
      <c r="E544" s="96"/>
      <c r="F544" s="97"/>
      <c r="G544" s="2"/>
      <c r="H544" s="6"/>
      <c r="I544" s="2"/>
      <c r="J544" s="2"/>
      <c r="K544" s="2"/>
    </row>
    <row r="545" ht="15.75" customHeight="1">
      <c r="B545" s="2"/>
      <c r="C545" s="3"/>
      <c r="D545" s="4"/>
      <c r="E545" s="96"/>
      <c r="F545" s="97"/>
      <c r="G545" s="2"/>
      <c r="H545" s="6"/>
      <c r="I545" s="2"/>
      <c r="J545" s="2"/>
      <c r="K545" s="2"/>
    </row>
    <row r="546" ht="15.75" customHeight="1">
      <c r="B546" s="2"/>
      <c r="C546" s="3"/>
      <c r="D546" s="4"/>
      <c r="E546" s="96"/>
      <c r="F546" s="97"/>
      <c r="G546" s="2"/>
      <c r="H546" s="6"/>
      <c r="I546" s="2"/>
      <c r="J546" s="2"/>
      <c r="K546" s="2"/>
    </row>
    <row r="547" ht="15.75" customHeight="1">
      <c r="B547" s="2"/>
      <c r="C547" s="3"/>
      <c r="D547" s="4"/>
      <c r="E547" s="96"/>
      <c r="F547" s="97"/>
      <c r="G547" s="2"/>
      <c r="H547" s="6"/>
      <c r="I547" s="2"/>
      <c r="J547" s="2"/>
      <c r="K547" s="2"/>
    </row>
    <row r="548" ht="15.75" customHeight="1">
      <c r="B548" s="2"/>
      <c r="C548" s="3"/>
      <c r="D548" s="4"/>
      <c r="E548" s="96"/>
      <c r="F548" s="97"/>
      <c r="G548" s="2"/>
      <c r="H548" s="6"/>
      <c r="I548" s="2"/>
      <c r="J548" s="2"/>
      <c r="K548" s="2"/>
    </row>
    <row r="549" ht="15.75" customHeight="1">
      <c r="B549" s="2"/>
      <c r="C549" s="3"/>
      <c r="D549" s="4"/>
      <c r="E549" s="96"/>
      <c r="F549" s="97"/>
      <c r="G549" s="2"/>
      <c r="H549" s="6"/>
      <c r="I549" s="2"/>
      <c r="J549" s="2"/>
      <c r="K549" s="2"/>
    </row>
    <row r="550" ht="15.75" customHeight="1">
      <c r="B550" s="2"/>
      <c r="C550" s="3"/>
      <c r="D550" s="4"/>
      <c r="E550" s="96"/>
      <c r="F550" s="97"/>
      <c r="G550" s="2"/>
      <c r="H550" s="6"/>
      <c r="I550" s="2"/>
      <c r="J550" s="2"/>
      <c r="K550" s="2"/>
    </row>
    <row r="551" ht="15.75" customHeight="1">
      <c r="B551" s="2"/>
      <c r="C551" s="3"/>
      <c r="D551" s="4"/>
      <c r="E551" s="96"/>
      <c r="F551" s="97"/>
      <c r="G551" s="2"/>
      <c r="H551" s="6"/>
      <c r="I551" s="2"/>
      <c r="J551" s="2"/>
      <c r="K551" s="2"/>
    </row>
    <row r="552" ht="15.75" customHeight="1">
      <c r="B552" s="2"/>
      <c r="C552" s="3"/>
      <c r="D552" s="4"/>
      <c r="E552" s="96"/>
      <c r="F552" s="97"/>
      <c r="G552" s="2"/>
      <c r="H552" s="6"/>
      <c r="I552" s="2"/>
      <c r="J552" s="2"/>
      <c r="K552" s="2"/>
    </row>
    <row r="553" ht="15.75" customHeight="1">
      <c r="B553" s="2"/>
      <c r="C553" s="3"/>
      <c r="D553" s="4"/>
      <c r="E553" s="96"/>
      <c r="F553" s="97"/>
      <c r="G553" s="2"/>
      <c r="H553" s="6"/>
      <c r="I553" s="2"/>
      <c r="J553" s="2"/>
      <c r="K553" s="2"/>
    </row>
    <row r="554" ht="15.75" customHeight="1">
      <c r="B554" s="2"/>
      <c r="C554" s="3"/>
      <c r="D554" s="4"/>
      <c r="E554" s="96"/>
      <c r="F554" s="97"/>
      <c r="G554" s="2"/>
      <c r="H554" s="6"/>
      <c r="I554" s="2"/>
      <c r="J554" s="2"/>
      <c r="K554" s="2"/>
    </row>
    <row r="555" ht="15.75" customHeight="1">
      <c r="B555" s="2"/>
      <c r="C555" s="3"/>
      <c r="D555" s="4"/>
      <c r="E555" s="96"/>
      <c r="F555" s="97"/>
      <c r="G555" s="2"/>
      <c r="H555" s="6"/>
      <c r="I555" s="2"/>
      <c r="J555" s="2"/>
      <c r="K555" s="2"/>
    </row>
    <row r="556" ht="15.75" customHeight="1">
      <c r="B556" s="2"/>
      <c r="C556" s="3"/>
      <c r="D556" s="4"/>
      <c r="E556" s="96"/>
      <c r="F556" s="97"/>
      <c r="G556" s="2"/>
      <c r="H556" s="6"/>
      <c r="I556" s="2"/>
      <c r="J556" s="2"/>
      <c r="K556" s="2"/>
    </row>
    <row r="557" ht="15.75" customHeight="1">
      <c r="B557" s="2"/>
      <c r="C557" s="3"/>
      <c r="D557" s="4"/>
      <c r="E557" s="96"/>
      <c r="F557" s="97"/>
      <c r="G557" s="2"/>
      <c r="H557" s="6"/>
      <c r="I557" s="2"/>
      <c r="J557" s="2"/>
      <c r="K557" s="2"/>
    </row>
    <row r="558" ht="15.75" customHeight="1">
      <c r="B558" s="2"/>
      <c r="C558" s="3"/>
      <c r="D558" s="4"/>
      <c r="E558" s="96"/>
      <c r="F558" s="97"/>
      <c r="G558" s="2"/>
      <c r="H558" s="6"/>
      <c r="I558" s="2"/>
      <c r="J558" s="2"/>
      <c r="K558" s="2"/>
    </row>
    <row r="559" ht="15.75" customHeight="1">
      <c r="B559" s="2"/>
      <c r="C559" s="3"/>
      <c r="D559" s="4"/>
      <c r="E559" s="96"/>
      <c r="F559" s="97"/>
      <c r="G559" s="2"/>
      <c r="H559" s="6"/>
      <c r="I559" s="2"/>
      <c r="J559" s="2"/>
      <c r="K559" s="2"/>
    </row>
    <row r="560" ht="15.75" customHeight="1">
      <c r="B560" s="2"/>
      <c r="C560" s="3"/>
      <c r="D560" s="4"/>
      <c r="E560" s="96"/>
      <c r="F560" s="97"/>
      <c r="G560" s="2"/>
      <c r="H560" s="6"/>
      <c r="I560" s="2"/>
      <c r="J560" s="2"/>
      <c r="K560" s="2"/>
    </row>
    <row r="561" ht="15.75" customHeight="1">
      <c r="B561" s="2"/>
      <c r="C561" s="3"/>
      <c r="D561" s="4"/>
      <c r="E561" s="96"/>
      <c r="F561" s="97"/>
      <c r="G561" s="2"/>
      <c r="H561" s="6"/>
      <c r="I561" s="2"/>
      <c r="J561" s="2"/>
      <c r="K561" s="2"/>
    </row>
    <row r="562" ht="15.75" customHeight="1">
      <c r="B562" s="2"/>
      <c r="C562" s="3"/>
      <c r="D562" s="4"/>
      <c r="E562" s="96"/>
      <c r="F562" s="97"/>
      <c r="G562" s="2"/>
      <c r="H562" s="6"/>
      <c r="I562" s="2"/>
      <c r="J562" s="2"/>
      <c r="K562" s="2"/>
    </row>
    <row r="563" ht="15.75" customHeight="1">
      <c r="B563" s="2"/>
      <c r="C563" s="3"/>
      <c r="D563" s="4"/>
      <c r="E563" s="96"/>
      <c r="F563" s="97"/>
      <c r="G563" s="2"/>
      <c r="H563" s="6"/>
      <c r="I563" s="2"/>
      <c r="J563" s="2"/>
      <c r="K563" s="2"/>
    </row>
    <row r="564" ht="15.75" customHeight="1">
      <c r="B564" s="2"/>
      <c r="C564" s="3"/>
      <c r="D564" s="4"/>
      <c r="E564" s="96"/>
      <c r="F564" s="97"/>
      <c r="G564" s="2"/>
      <c r="H564" s="6"/>
      <c r="I564" s="2"/>
      <c r="J564" s="2"/>
      <c r="K564" s="2"/>
    </row>
    <row r="565" ht="15.75" customHeight="1">
      <c r="B565" s="2"/>
      <c r="C565" s="3"/>
      <c r="D565" s="4"/>
      <c r="E565" s="96"/>
      <c r="F565" s="97"/>
      <c r="G565" s="2"/>
      <c r="H565" s="6"/>
      <c r="I565" s="2"/>
      <c r="J565" s="2"/>
      <c r="K565" s="2"/>
    </row>
    <row r="566" ht="15.75" customHeight="1">
      <c r="B566" s="2"/>
      <c r="C566" s="3"/>
      <c r="D566" s="4"/>
      <c r="E566" s="96"/>
      <c r="F566" s="97"/>
      <c r="G566" s="2"/>
      <c r="H566" s="6"/>
      <c r="I566" s="2"/>
      <c r="J566" s="2"/>
      <c r="K566" s="2"/>
    </row>
    <row r="567" ht="15.75" customHeight="1">
      <c r="B567" s="2"/>
      <c r="C567" s="3"/>
      <c r="D567" s="4"/>
      <c r="E567" s="96"/>
      <c r="F567" s="97"/>
      <c r="G567" s="2"/>
      <c r="H567" s="6"/>
      <c r="I567" s="2"/>
      <c r="J567" s="2"/>
      <c r="K567" s="2"/>
    </row>
    <row r="568" ht="15.75" customHeight="1">
      <c r="B568" s="2"/>
      <c r="C568" s="3"/>
      <c r="D568" s="4"/>
      <c r="E568" s="96"/>
      <c r="F568" s="97"/>
      <c r="G568" s="2"/>
      <c r="H568" s="6"/>
      <c r="I568" s="2"/>
      <c r="J568" s="2"/>
      <c r="K568" s="2"/>
    </row>
    <row r="569" ht="15.75" customHeight="1">
      <c r="B569" s="2"/>
      <c r="C569" s="3"/>
      <c r="D569" s="4"/>
      <c r="E569" s="96"/>
      <c r="F569" s="97"/>
      <c r="G569" s="2"/>
      <c r="H569" s="6"/>
      <c r="I569" s="2"/>
      <c r="J569" s="2"/>
      <c r="K569" s="2"/>
    </row>
    <row r="570" ht="15.75" customHeight="1">
      <c r="B570" s="2"/>
      <c r="C570" s="3"/>
      <c r="D570" s="4"/>
      <c r="E570" s="96"/>
      <c r="F570" s="97"/>
      <c r="G570" s="2"/>
      <c r="H570" s="6"/>
      <c r="I570" s="2"/>
      <c r="J570" s="2"/>
      <c r="K570" s="2"/>
    </row>
    <row r="571" ht="15.75" customHeight="1">
      <c r="B571" s="2"/>
      <c r="C571" s="3"/>
      <c r="D571" s="4"/>
      <c r="E571" s="96"/>
      <c r="F571" s="97"/>
      <c r="G571" s="2"/>
      <c r="H571" s="6"/>
      <c r="I571" s="2"/>
      <c r="J571" s="2"/>
      <c r="K571" s="2"/>
    </row>
    <row r="572" ht="15.75" customHeight="1">
      <c r="B572" s="2"/>
      <c r="C572" s="3"/>
      <c r="D572" s="4"/>
      <c r="E572" s="96"/>
      <c r="F572" s="97"/>
      <c r="G572" s="2"/>
      <c r="H572" s="6"/>
      <c r="I572" s="2"/>
      <c r="J572" s="2"/>
      <c r="K572" s="2"/>
    </row>
    <row r="573" ht="15.75" customHeight="1">
      <c r="B573" s="2"/>
      <c r="C573" s="3"/>
      <c r="D573" s="4"/>
      <c r="E573" s="96"/>
      <c r="F573" s="97"/>
      <c r="G573" s="2"/>
      <c r="H573" s="6"/>
      <c r="I573" s="2"/>
      <c r="J573" s="2"/>
      <c r="K573" s="2"/>
    </row>
    <row r="574" ht="15.75" customHeight="1">
      <c r="B574" s="2"/>
      <c r="C574" s="3"/>
      <c r="D574" s="4"/>
      <c r="E574" s="96"/>
      <c r="F574" s="97"/>
      <c r="G574" s="2"/>
      <c r="H574" s="6"/>
      <c r="I574" s="2"/>
      <c r="J574" s="2"/>
      <c r="K574" s="2"/>
    </row>
    <row r="575" ht="15.75" customHeight="1">
      <c r="B575" s="2"/>
      <c r="C575" s="3"/>
      <c r="D575" s="4"/>
      <c r="E575" s="96"/>
      <c r="F575" s="97"/>
      <c r="G575" s="2"/>
      <c r="H575" s="6"/>
      <c r="I575" s="2"/>
      <c r="J575" s="2"/>
      <c r="K575" s="2"/>
    </row>
    <row r="576" ht="15.75" customHeight="1">
      <c r="B576" s="2"/>
      <c r="C576" s="3"/>
      <c r="D576" s="4"/>
      <c r="E576" s="96"/>
      <c r="F576" s="97"/>
      <c r="G576" s="2"/>
      <c r="H576" s="6"/>
      <c r="I576" s="2"/>
      <c r="J576" s="2"/>
      <c r="K576" s="2"/>
    </row>
    <row r="577" ht="15.75" customHeight="1">
      <c r="B577" s="2"/>
      <c r="C577" s="3"/>
      <c r="D577" s="4"/>
      <c r="E577" s="96"/>
      <c r="F577" s="97"/>
      <c r="G577" s="2"/>
      <c r="H577" s="6"/>
      <c r="I577" s="2"/>
      <c r="J577" s="2"/>
      <c r="K577" s="2"/>
    </row>
    <row r="578" ht="15.75" customHeight="1">
      <c r="B578" s="2"/>
      <c r="C578" s="3"/>
      <c r="D578" s="4"/>
      <c r="E578" s="96"/>
      <c r="F578" s="97"/>
      <c r="G578" s="2"/>
      <c r="H578" s="6"/>
      <c r="I578" s="2"/>
      <c r="J578" s="2"/>
      <c r="K578" s="2"/>
    </row>
    <row r="579" ht="15.75" customHeight="1">
      <c r="B579" s="2"/>
      <c r="C579" s="3"/>
      <c r="D579" s="4"/>
      <c r="E579" s="96"/>
      <c r="F579" s="97"/>
      <c r="G579" s="2"/>
      <c r="H579" s="6"/>
      <c r="I579" s="2"/>
      <c r="J579" s="2"/>
      <c r="K579" s="2"/>
    </row>
    <row r="580" ht="15.75" customHeight="1">
      <c r="B580" s="2"/>
      <c r="C580" s="3"/>
      <c r="D580" s="4"/>
      <c r="E580" s="96"/>
      <c r="F580" s="97"/>
      <c r="G580" s="2"/>
      <c r="H580" s="6"/>
      <c r="I580" s="2"/>
      <c r="J580" s="2"/>
      <c r="K580" s="2"/>
    </row>
    <row r="581" ht="15.75" customHeight="1">
      <c r="B581" s="2"/>
      <c r="C581" s="3"/>
      <c r="D581" s="4"/>
      <c r="E581" s="96"/>
      <c r="F581" s="97"/>
      <c r="G581" s="2"/>
      <c r="H581" s="6"/>
      <c r="I581" s="2"/>
      <c r="J581" s="2"/>
      <c r="K581" s="2"/>
    </row>
    <row r="582" ht="15.75" customHeight="1">
      <c r="B582" s="2"/>
      <c r="C582" s="3"/>
      <c r="D582" s="4"/>
      <c r="E582" s="96"/>
      <c r="F582" s="97"/>
      <c r="G582" s="2"/>
      <c r="H582" s="6"/>
      <c r="I582" s="2"/>
      <c r="J582" s="2"/>
      <c r="K582" s="2"/>
    </row>
    <row r="583" ht="15.75" customHeight="1">
      <c r="B583" s="2"/>
      <c r="C583" s="3"/>
      <c r="D583" s="4"/>
      <c r="E583" s="96"/>
      <c r="F583" s="97"/>
      <c r="G583" s="2"/>
      <c r="H583" s="6"/>
      <c r="I583" s="2"/>
      <c r="J583" s="2"/>
      <c r="K583" s="2"/>
    </row>
    <row r="584" ht="15.75" customHeight="1">
      <c r="B584" s="2"/>
      <c r="C584" s="3"/>
      <c r="D584" s="4"/>
      <c r="E584" s="96"/>
      <c r="F584" s="97"/>
      <c r="G584" s="2"/>
      <c r="H584" s="6"/>
      <c r="I584" s="2"/>
      <c r="J584" s="2"/>
      <c r="K584" s="2"/>
    </row>
    <row r="585" ht="15.75" customHeight="1">
      <c r="B585" s="2"/>
      <c r="C585" s="3"/>
      <c r="D585" s="4"/>
      <c r="E585" s="96"/>
      <c r="F585" s="97"/>
      <c r="G585" s="2"/>
      <c r="H585" s="6"/>
      <c r="I585" s="2"/>
      <c r="J585" s="2"/>
      <c r="K585" s="2"/>
    </row>
    <row r="586" ht="15.75" customHeight="1">
      <c r="B586" s="2"/>
      <c r="C586" s="3"/>
      <c r="D586" s="4"/>
      <c r="E586" s="96"/>
      <c r="F586" s="97"/>
      <c r="G586" s="2"/>
      <c r="H586" s="6"/>
      <c r="I586" s="2"/>
      <c r="J586" s="2"/>
      <c r="K586" s="2"/>
    </row>
    <row r="587" ht="15.75" customHeight="1">
      <c r="B587" s="2"/>
      <c r="C587" s="3"/>
      <c r="D587" s="4"/>
      <c r="E587" s="96"/>
      <c r="F587" s="97"/>
      <c r="G587" s="2"/>
      <c r="H587" s="6"/>
      <c r="I587" s="2"/>
      <c r="J587" s="2"/>
      <c r="K587" s="2"/>
    </row>
    <row r="588" ht="15.75" customHeight="1">
      <c r="B588" s="2"/>
      <c r="C588" s="3"/>
      <c r="D588" s="4"/>
      <c r="E588" s="96"/>
      <c r="F588" s="97"/>
      <c r="G588" s="2"/>
      <c r="H588" s="6"/>
      <c r="I588" s="2"/>
      <c r="J588" s="2"/>
      <c r="K588" s="2"/>
    </row>
    <row r="589" ht="15.75" customHeight="1">
      <c r="B589" s="2"/>
      <c r="C589" s="3"/>
      <c r="D589" s="4"/>
      <c r="E589" s="96"/>
      <c r="F589" s="97"/>
      <c r="G589" s="2"/>
      <c r="H589" s="6"/>
      <c r="I589" s="2"/>
      <c r="J589" s="2"/>
      <c r="K589" s="2"/>
    </row>
    <row r="590" ht="15.75" customHeight="1">
      <c r="B590" s="2"/>
      <c r="C590" s="3"/>
      <c r="D590" s="4"/>
      <c r="E590" s="96"/>
      <c r="F590" s="97"/>
      <c r="G590" s="2"/>
      <c r="H590" s="6"/>
      <c r="I590" s="2"/>
      <c r="J590" s="2"/>
      <c r="K590" s="2"/>
    </row>
    <row r="591" ht="15.75" customHeight="1">
      <c r="B591" s="2"/>
      <c r="C591" s="3"/>
      <c r="D591" s="4"/>
      <c r="E591" s="96"/>
      <c r="F591" s="97"/>
      <c r="G591" s="2"/>
      <c r="H591" s="6"/>
      <c r="I591" s="2"/>
      <c r="J591" s="2"/>
      <c r="K591" s="2"/>
    </row>
    <row r="592" ht="15.75" customHeight="1">
      <c r="B592" s="2"/>
      <c r="C592" s="3"/>
      <c r="D592" s="4"/>
      <c r="E592" s="96"/>
      <c r="F592" s="97"/>
      <c r="G592" s="2"/>
      <c r="H592" s="6"/>
      <c r="I592" s="2"/>
      <c r="J592" s="2"/>
      <c r="K592" s="2"/>
    </row>
    <row r="593" ht="15.75" customHeight="1">
      <c r="B593" s="2"/>
      <c r="C593" s="3"/>
      <c r="D593" s="4"/>
      <c r="E593" s="96"/>
      <c r="F593" s="97"/>
      <c r="G593" s="2"/>
      <c r="H593" s="6"/>
      <c r="I593" s="2"/>
      <c r="J593" s="2"/>
      <c r="K593" s="2"/>
    </row>
    <row r="594" ht="15.75" customHeight="1">
      <c r="B594" s="2"/>
      <c r="C594" s="3"/>
      <c r="D594" s="4"/>
      <c r="E594" s="96"/>
      <c r="F594" s="97"/>
      <c r="G594" s="2"/>
      <c r="H594" s="6"/>
      <c r="I594" s="2"/>
      <c r="J594" s="2"/>
      <c r="K594" s="2"/>
    </row>
    <row r="595" ht="15.75" customHeight="1">
      <c r="B595" s="2"/>
      <c r="C595" s="3"/>
      <c r="D595" s="4"/>
      <c r="E595" s="96"/>
      <c r="F595" s="97"/>
      <c r="G595" s="2"/>
      <c r="H595" s="6"/>
      <c r="I595" s="2"/>
      <c r="J595" s="2"/>
      <c r="K595" s="2"/>
    </row>
    <row r="596" ht="15.75" customHeight="1">
      <c r="B596" s="2"/>
      <c r="C596" s="3"/>
      <c r="D596" s="4"/>
      <c r="E596" s="96"/>
      <c r="F596" s="97"/>
      <c r="G596" s="2"/>
      <c r="H596" s="6"/>
      <c r="I596" s="2"/>
      <c r="J596" s="2"/>
      <c r="K596" s="2"/>
    </row>
    <row r="597" ht="15.75" customHeight="1">
      <c r="B597" s="2"/>
      <c r="C597" s="3"/>
      <c r="D597" s="4"/>
      <c r="E597" s="96"/>
      <c r="F597" s="97"/>
      <c r="G597" s="2"/>
      <c r="H597" s="6"/>
      <c r="I597" s="2"/>
      <c r="J597" s="2"/>
      <c r="K597" s="2"/>
    </row>
    <row r="598" ht="15.75" customHeight="1">
      <c r="B598" s="2"/>
      <c r="C598" s="3"/>
      <c r="D598" s="4"/>
      <c r="E598" s="96"/>
      <c r="F598" s="97"/>
      <c r="G598" s="2"/>
      <c r="H598" s="6"/>
      <c r="I598" s="2"/>
      <c r="J598" s="2"/>
      <c r="K598" s="2"/>
    </row>
    <row r="599" ht="15.75" customHeight="1">
      <c r="B599" s="2"/>
      <c r="C599" s="3"/>
      <c r="D599" s="4"/>
      <c r="E599" s="96"/>
      <c r="F599" s="97"/>
      <c r="G599" s="2"/>
      <c r="H599" s="6"/>
      <c r="I599" s="2"/>
      <c r="J599" s="2"/>
      <c r="K599" s="2"/>
    </row>
    <row r="600" ht="15.75" customHeight="1">
      <c r="B600" s="2"/>
      <c r="C600" s="3"/>
      <c r="D600" s="4"/>
      <c r="E600" s="96"/>
      <c r="F600" s="97"/>
      <c r="G600" s="2"/>
      <c r="H600" s="6"/>
      <c r="I600" s="2"/>
      <c r="J600" s="2"/>
      <c r="K600" s="2"/>
    </row>
    <row r="601" ht="15.75" customHeight="1">
      <c r="B601" s="2"/>
      <c r="C601" s="3"/>
      <c r="D601" s="4"/>
      <c r="E601" s="96"/>
      <c r="F601" s="97"/>
      <c r="G601" s="2"/>
      <c r="H601" s="6"/>
      <c r="I601" s="2"/>
      <c r="J601" s="2"/>
      <c r="K601" s="2"/>
    </row>
    <row r="602" ht="15.75" customHeight="1">
      <c r="B602" s="2"/>
      <c r="C602" s="3"/>
      <c r="D602" s="4"/>
      <c r="E602" s="96"/>
      <c r="F602" s="97"/>
      <c r="G602" s="2"/>
      <c r="H602" s="6"/>
      <c r="I602" s="2"/>
      <c r="J602" s="2"/>
      <c r="K602" s="2"/>
    </row>
    <row r="603" ht="15.75" customHeight="1">
      <c r="B603" s="2"/>
      <c r="C603" s="3"/>
      <c r="D603" s="4"/>
      <c r="E603" s="96"/>
      <c r="F603" s="97"/>
      <c r="G603" s="2"/>
      <c r="H603" s="6"/>
      <c r="I603" s="2"/>
      <c r="J603" s="2"/>
      <c r="K603" s="2"/>
    </row>
    <row r="604" ht="15.75" customHeight="1">
      <c r="B604" s="2"/>
      <c r="C604" s="3"/>
      <c r="D604" s="4"/>
      <c r="E604" s="96"/>
      <c r="F604" s="97"/>
      <c r="G604" s="2"/>
      <c r="H604" s="6"/>
      <c r="I604" s="2"/>
      <c r="J604" s="2"/>
      <c r="K604" s="2"/>
    </row>
    <row r="605" ht="15.75" customHeight="1">
      <c r="B605" s="2"/>
      <c r="C605" s="3"/>
      <c r="D605" s="4"/>
      <c r="E605" s="96"/>
      <c r="F605" s="97"/>
      <c r="G605" s="2"/>
      <c r="H605" s="6"/>
      <c r="I605" s="2"/>
      <c r="J605" s="2"/>
      <c r="K605" s="2"/>
    </row>
    <row r="606" ht="15.75" customHeight="1">
      <c r="B606" s="2"/>
      <c r="C606" s="3"/>
      <c r="D606" s="4"/>
      <c r="E606" s="96"/>
      <c r="F606" s="97"/>
      <c r="G606" s="2"/>
      <c r="H606" s="6"/>
      <c r="I606" s="2"/>
      <c r="J606" s="2"/>
      <c r="K606" s="2"/>
    </row>
    <row r="607" ht="15.75" customHeight="1">
      <c r="B607" s="2"/>
      <c r="C607" s="3"/>
      <c r="D607" s="4"/>
      <c r="E607" s="96"/>
      <c r="F607" s="97"/>
      <c r="G607" s="2"/>
      <c r="H607" s="6"/>
      <c r="I607" s="2"/>
      <c r="J607" s="2"/>
      <c r="K607" s="2"/>
    </row>
    <row r="608" ht="15.75" customHeight="1">
      <c r="B608" s="2"/>
      <c r="C608" s="3"/>
      <c r="D608" s="4"/>
      <c r="E608" s="96"/>
      <c r="F608" s="97"/>
      <c r="G608" s="2"/>
      <c r="H608" s="6"/>
      <c r="I608" s="2"/>
      <c r="J608" s="2"/>
      <c r="K608" s="2"/>
    </row>
    <row r="609" ht="15.75" customHeight="1">
      <c r="B609" s="2"/>
      <c r="C609" s="3"/>
      <c r="D609" s="4"/>
      <c r="E609" s="96"/>
      <c r="F609" s="97"/>
      <c r="G609" s="2"/>
      <c r="H609" s="6"/>
      <c r="I609" s="2"/>
      <c r="J609" s="2"/>
      <c r="K609" s="2"/>
    </row>
    <row r="610" ht="15.75" customHeight="1">
      <c r="B610" s="2"/>
      <c r="C610" s="3"/>
      <c r="D610" s="4"/>
      <c r="E610" s="96"/>
      <c r="F610" s="97"/>
      <c r="G610" s="2"/>
      <c r="H610" s="6"/>
      <c r="I610" s="2"/>
      <c r="J610" s="2"/>
      <c r="K610" s="2"/>
    </row>
    <row r="611" ht="15.75" customHeight="1">
      <c r="B611" s="2"/>
      <c r="C611" s="3"/>
      <c r="D611" s="4"/>
      <c r="E611" s="96"/>
      <c r="F611" s="97"/>
      <c r="G611" s="2"/>
      <c r="H611" s="6"/>
      <c r="I611" s="2"/>
      <c r="J611" s="2"/>
      <c r="K611" s="2"/>
    </row>
    <row r="612" ht="15.75" customHeight="1">
      <c r="B612" s="2"/>
      <c r="C612" s="3"/>
      <c r="D612" s="4"/>
      <c r="E612" s="96"/>
      <c r="F612" s="97"/>
      <c r="G612" s="2"/>
      <c r="H612" s="6"/>
      <c r="I612" s="2"/>
      <c r="J612" s="2"/>
      <c r="K612" s="2"/>
    </row>
    <row r="613" ht="15.75" customHeight="1">
      <c r="B613" s="2"/>
      <c r="C613" s="3"/>
      <c r="D613" s="4"/>
      <c r="E613" s="96"/>
      <c r="F613" s="97"/>
      <c r="G613" s="2"/>
      <c r="H613" s="6"/>
      <c r="I613" s="2"/>
      <c r="J613" s="2"/>
      <c r="K613" s="2"/>
    </row>
    <row r="614" ht="15.75" customHeight="1">
      <c r="B614" s="2"/>
      <c r="C614" s="3"/>
      <c r="D614" s="4"/>
      <c r="E614" s="96"/>
      <c r="F614" s="97"/>
      <c r="G614" s="2"/>
      <c r="H614" s="6"/>
      <c r="I614" s="2"/>
      <c r="J614" s="2"/>
      <c r="K614" s="2"/>
    </row>
    <row r="615" ht="15.75" customHeight="1">
      <c r="B615" s="2"/>
      <c r="C615" s="3"/>
      <c r="D615" s="4"/>
      <c r="E615" s="96"/>
      <c r="F615" s="97"/>
      <c r="G615" s="2"/>
      <c r="H615" s="6"/>
      <c r="I615" s="2"/>
      <c r="J615" s="2"/>
      <c r="K615" s="2"/>
    </row>
    <row r="616" ht="15.75" customHeight="1">
      <c r="B616" s="2"/>
      <c r="C616" s="3"/>
      <c r="D616" s="4"/>
      <c r="E616" s="96"/>
      <c r="F616" s="97"/>
      <c r="G616" s="2"/>
      <c r="H616" s="6"/>
      <c r="I616" s="2"/>
      <c r="J616" s="2"/>
      <c r="K616" s="2"/>
    </row>
    <row r="617" ht="15.75" customHeight="1">
      <c r="B617" s="2"/>
      <c r="C617" s="3"/>
      <c r="D617" s="4"/>
      <c r="E617" s="96"/>
      <c r="F617" s="97"/>
      <c r="G617" s="2"/>
      <c r="H617" s="6"/>
      <c r="I617" s="2"/>
      <c r="J617" s="2"/>
      <c r="K617" s="2"/>
    </row>
    <row r="618" ht="15.75" customHeight="1">
      <c r="B618" s="2"/>
      <c r="C618" s="3"/>
      <c r="D618" s="4"/>
      <c r="E618" s="96"/>
      <c r="F618" s="97"/>
      <c r="G618" s="2"/>
      <c r="H618" s="6"/>
      <c r="I618" s="2"/>
      <c r="J618" s="2"/>
      <c r="K618" s="2"/>
    </row>
    <row r="619" ht="15.75" customHeight="1">
      <c r="B619" s="2"/>
      <c r="C619" s="3"/>
      <c r="D619" s="4"/>
      <c r="E619" s="96"/>
      <c r="F619" s="97"/>
      <c r="G619" s="2"/>
      <c r="H619" s="6"/>
      <c r="I619" s="2"/>
      <c r="J619" s="2"/>
      <c r="K619" s="2"/>
    </row>
    <row r="620" ht="15.75" customHeight="1">
      <c r="B620" s="2"/>
      <c r="C620" s="3"/>
      <c r="D620" s="4"/>
      <c r="E620" s="96"/>
      <c r="F620" s="97"/>
      <c r="G620" s="2"/>
      <c r="H620" s="6"/>
      <c r="I620" s="2"/>
      <c r="J620" s="2"/>
      <c r="K620" s="2"/>
    </row>
    <row r="621" ht="15.75" customHeight="1">
      <c r="B621" s="2"/>
      <c r="C621" s="3"/>
      <c r="D621" s="4"/>
      <c r="E621" s="96"/>
      <c r="F621" s="97"/>
      <c r="G621" s="2"/>
      <c r="H621" s="6"/>
      <c r="I621" s="2"/>
      <c r="J621" s="2"/>
      <c r="K621" s="2"/>
    </row>
    <row r="622" ht="15.75" customHeight="1">
      <c r="B622" s="2"/>
      <c r="C622" s="3"/>
      <c r="D622" s="4"/>
      <c r="E622" s="96"/>
      <c r="F622" s="97"/>
      <c r="G622" s="2"/>
      <c r="H622" s="6"/>
      <c r="I622" s="2"/>
      <c r="J622" s="2"/>
      <c r="K622" s="2"/>
    </row>
    <row r="623" ht="15.75" customHeight="1">
      <c r="B623" s="2"/>
      <c r="C623" s="3"/>
      <c r="D623" s="4"/>
      <c r="E623" s="96"/>
      <c r="F623" s="97"/>
      <c r="G623" s="2"/>
      <c r="H623" s="6"/>
      <c r="I623" s="2"/>
      <c r="J623" s="2"/>
      <c r="K623" s="2"/>
    </row>
    <row r="624" ht="15.75" customHeight="1">
      <c r="B624" s="2"/>
      <c r="C624" s="3"/>
      <c r="D624" s="4"/>
      <c r="E624" s="96"/>
      <c r="F624" s="97"/>
      <c r="G624" s="2"/>
      <c r="H624" s="6"/>
      <c r="I624" s="2"/>
      <c r="J624" s="2"/>
      <c r="K624" s="2"/>
    </row>
    <row r="625" ht="15.75" customHeight="1">
      <c r="B625" s="2"/>
      <c r="C625" s="3"/>
      <c r="D625" s="4"/>
      <c r="E625" s="96"/>
      <c r="F625" s="97"/>
      <c r="G625" s="2"/>
      <c r="H625" s="6"/>
      <c r="I625" s="2"/>
      <c r="J625" s="2"/>
      <c r="K625" s="2"/>
    </row>
    <row r="626" ht="15.75" customHeight="1">
      <c r="B626" s="2"/>
      <c r="C626" s="3"/>
      <c r="D626" s="4"/>
      <c r="E626" s="96"/>
      <c r="F626" s="97"/>
      <c r="G626" s="2"/>
      <c r="H626" s="6"/>
      <c r="I626" s="2"/>
      <c r="J626" s="2"/>
      <c r="K626" s="2"/>
    </row>
    <row r="627" ht="15.75" customHeight="1">
      <c r="B627" s="2"/>
      <c r="C627" s="3"/>
      <c r="D627" s="4"/>
      <c r="E627" s="96"/>
      <c r="F627" s="97"/>
      <c r="G627" s="2"/>
      <c r="H627" s="6"/>
      <c r="I627" s="2"/>
      <c r="J627" s="2"/>
      <c r="K627" s="2"/>
    </row>
    <row r="628" ht="15.75" customHeight="1">
      <c r="B628" s="2"/>
      <c r="C628" s="3"/>
      <c r="D628" s="4"/>
      <c r="E628" s="96"/>
      <c r="F628" s="97"/>
      <c r="G628" s="2"/>
      <c r="H628" s="6"/>
      <c r="I628" s="2"/>
      <c r="J628" s="2"/>
      <c r="K628" s="2"/>
    </row>
    <row r="629" ht="15.75" customHeight="1">
      <c r="B629" s="2"/>
      <c r="C629" s="3"/>
      <c r="D629" s="4"/>
      <c r="E629" s="96"/>
      <c r="F629" s="97"/>
      <c r="G629" s="2"/>
      <c r="H629" s="6"/>
      <c r="I629" s="2"/>
      <c r="J629" s="2"/>
      <c r="K629" s="2"/>
    </row>
    <row r="630" ht="15.75" customHeight="1">
      <c r="B630" s="2"/>
      <c r="C630" s="3"/>
      <c r="D630" s="4"/>
      <c r="E630" s="96"/>
      <c r="F630" s="97"/>
      <c r="G630" s="2"/>
      <c r="H630" s="6"/>
      <c r="I630" s="2"/>
      <c r="J630" s="2"/>
      <c r="K630" s="2"/>
    </row>
    <row r="631" ht="15.75" customHeight="1">
      <c r="B631" s="2"/>
      <c r="C631" s="3"/>
      <c r="D631" s="4"/>
      <c r="E631" s="96"/>
      <c r="F631" s="97"/>
      <c r="G631" s="2"/>
      <c r="H631" s="6"/>
      <c r="I631" s="2"/>
      <c r="J631" s="2"/>
      <c r="K631" s="2"/>
    </row>
    <row r="632" ht="15.75" customHeight="1">
      <c r="B632" s="2"/>
      <c r="C632" s="3"/>
      <c r="D632" s="4"/>
      <c r="E632" s="96"/>
      <c r="F632" s="97"/>
      <c r="G632" s="2"/>
      <c r="H632" s="6"/>
      <c r="I632" s="2"/>
      <c r="J632" s="2"/>
      <c r="K632" s="2"/>
    </row>
    <row r="633" ht="15.75" customHeight="1">
      <c r="B633" s="2"/>
      <c r="C633" s="3"/>
      <c r="D633" s="4"/>
      <c r="E633" s="96"/>
      <c r="F633" s="97"/>
      <c r="G633" s="2"/>
      <c r="H633" s="6"/>
      <c r="I633" s="2"/>
      <c r="J633" s="2"/>
      <c r="K633" s="2"/>
    </row>
    <row r="634" ht="15.75" customHeight="1">
      <c r="B634" s="2"/>
      <c r="C634" s="3"/>
      <c r="D634" s="4"/>
      <c r="E634" s="96"/>
      <c r="F634" s="97"/>
      <c r="G634" s="2"/>
      <c r="H634" s="6"/>
      <c r="I634" s="2"/>
      <c r="J634" s="2"/>
      <c r="K634" s="2"/>
    </row>
    <row r="635" ht="15.75" customHeight="1">
      <c r="B635" s="2"/>
      <c r="C635" s="3"/>
      <c r="D635" s="4"/>
      <c r="E635" s="96"/>
      <c r="F635" s="97"/>
      <c r="G635" s="2"/>
      <c r="H635" s="6"/>
      <c r="I635" s="2"/>
      <c r="J635" s="2"/>
      <c r="K635" s="2"/>
    </row>
    <row r="636" ht="15.75" customHeight="1">
      <c r="B636" s="2"/>
      <c r="C636" s="3"/>
      <c r="D636" s="4"/>
      <c r="E636" s="96"/>
      <c r="F636" s="97"/>
      <c r="G636" s="2"/>
      <c r="H636" s="6"/>
      <c r="I636" s="2"/>
      <c r="J636" s="2"/>
      <c r="K636" s="2"/>
    </row>
    <row r="637" ht="15.75" customHeight="1">
      <c r="B637" s="2"/>
      <c r="C637" s="3"/>
      <c r="D637" s="4"/>
      <c r="E637" s="96"/>
      <c r="F637" s="97"/>
      <c r="G637" s="2"/>
      <c r="H637" s="6"/>
      <c r="I637" s="2"/>
      <c r="J637" s="2"/>
      <c r="K637" s="2"/>
    </row>
    <row r="638" ht="15.75" customHeight="1">
      <c r="B638" s="2"/>
      <c r="C638" s="3"/>
      <c r="D638" s="4"/>
      <c r="E638" s="96"/>
      <c r="F638" s="97"/>
      <c r="G638" s="2"/>
      <c r="H638" s="6"/>
      <c r="I638" s="2"/>
      <c r="J638" s="2"/>
      <c r="K638" s="2"/>
    </row>
    <row r="639" ht="15.75" customHeight="1">
      <c r="B639" s="2"/>
      <c r="C639" s="3"/>
      <c r="D639" s="4"/>
      <c r="E639" s="96"/>
      <c r="F639" s="97"/>
      <c r="G639" s="2"/>
      <c r="H639" s="6"/>
      <c r="I639" s="2"/>
      <c r="J639" s="2"/>
      <c r="K639" s="2"/>
    </row>
    <row r="640" ht="15.75" customHeight="1">
      <c r="B640" s="2"/>
      <c r="C640" s="3"/>
      <c r="D640" s="4"/>
      <c r="E640" s="96"/>
      <c r="F640" s="97"/>
      <c r="G640" s="2"/>
      <c r="H640" s="6"/>
      <c r="I640" s="2"/>
      <c r="J640" s="2"/>
      <c r="K640" s="2"/>
    </row>
    <row r="641" ht="15.75" customHeight="1">
      <c r="B641" s="2"/>
      <c r="C641" s="3"/>
      <c r="D641" s="4"/>
      <c r="E641" s="96"/>
      <c r="F641" s="97"/>
      <c r="G641" s="2"/>
      <c r="H641" s="6"/>
      <c r="I641" s="2"/>
      <c r="J641" s="2"/>
      <c r="K641" s="2"/>
    </row>
    <row r="642" ht="15.75" customHeight="1">
      <c r="B642" s="2"/>
      <c r="C642" s="3"/>
      <c r="D642" s="4"/>
      <c r="E642" s="96"/>
      <c r="F642" s="97"/>
      <c r="G642" s="2"/>
      <c r="H642" s="6"/>
      <c r="I642" s="2"/>
      <c r="J642" s="2"/>
      <c r="K642" s="2"/>
    </row>
    <row r="643" ht="15.75" customHeight="1">
      <c r="B643" s="2"/>
      <c r="C643" s="3"/>
      <c r="D643" s="4"/>
      <c r="E643" s="96"/>
      <c r="F643" s="97"/>
      <c r="G643" s="2"/>
      <c r="H643" s="6"/>
      <c r="I643" s="2"/>
      <c r="J643" s="2"/>
      <c r="K643" s="2"/>
    </row>
    <row r="644" ht="15.75" customHeight="1">
      <c r="B644" s="2"/>
      <c r="C644" s="3"/>
      <c r="D644" s="4"/>
      <c r="E644" s="96"/>
      <c r="F644" s="97"/>
      <c r="G644" s="2"/>
      <c r="H644" s="6"/>
      <c r="I644" s="2"/>
      <c r="J644" s="2"/>
      <c r="K644" s="2"/>
    </row>
    <row r="645" ht="15.75" customHeight="1">
      <c r="B645" s="2"/>
      <c r="C645" s="3"/>
      <c r="D645" s="4"/>
      <c r="E645" s="96"/>
      <c r="F645" s="97"/>
      <c r="G645" s="2"/>
      <c r="H645" s="6"/>
      <c r="I645" s="2"/>
      <c r="J645" s="2"/>
      <c r="K645" s="2"/>
    </row>
    <row r="646" ht="15.75" customHeight="1">
      <c r="B646" s="2"/>
      <c r="C646" s="3"/>
      <c r="D646" s="4"/>
      <c r="E646" s="96"/>
      <c r="F646" s="97"/>
      <c r="G646" s="2"/>
      <c r="H646" s="6"/>
      <c r="I646" s="2"/>
      <c r="J646" s="2"/>
      <c r="K646" s="2"/>
    </row>
    <row r="647" ht="15.75" customHeight="1">
      <c r="B647" s="2"/>
      <c r="C647" s="3"/>
      <c r="D647" s="4"/>
      <c r="E647" s="96"/>
      <c r="F647" s="97"/>
      <c r="G647" s="2"/>
      <c r="H647" s="6"/>
      <c r="I647" s="2"/>
      <c r="J647" s="2"/>
      <c r="K647" s="2"/>
    </row>
    <row r="648" ht="15.75" customHeight="1">
      <c r="B648" s="2"/>
      <c r="C648" s="3"/>
      <c r="D648" s="4"/>
      <c r="E648" s="96"/>
      <c r="F648" s="97"/>
      <c r="G648" s="2"/>
      <c r="H648" s="6"/>
      <c r="I648" s="2"/>
      <c r="J648" s="2"/>
      <c r="K648" s="2"/>
    </row>
    <row r="649" ht="15.75" customHeight="1">
      <c r="B649" s="2"/>
      <c r="C649" s="3"/>
      <c r="D649" s="4"/>
      <c r="E649" s="96"/>
      <c r="F649" s="97"/>
      <c r="G649" s="2"/>
      <c r="H649" s="6"/>
      <c r="I649" s="2"/>
      <c r="J649" s="2"/>
      <c r="K649" s="2"/>
    </row>
    <row r="650" ht="15.75" customHeight="1">
      <c r="B650" s="2"/>
      <c r="C650" s="3"/>
      <c r="D650" s="4"/>
      <c r="E650" s="96"/>
      <c r="F650" s="97"/>
      <c r="G650" s="2"/>
      <c r="H650" s="6"/>
      <c r="I650" s="2"/>
      <c r="J650" s="2"/>
      <c r="K650" s="2"/>
    </row>
    <row r="651" ht="15.75" customHeight="1">
      <c r="B651" s="2"/>
      <c r="C651" s="3"/>
      <c r="D651" s="4"/>
      <c r="E651" s="96"/>
      <c r="F651" s="97"/>
      <c r="G651" s="2"/>
      <c r="H651" s="6"/>
      <c r="I651" s="2"/>
      <c r="J651" s="2"/>
      <c r="K651" s="2"/>
    </row>
    <row r="652" ht="15.75" customHeight="1">
      <c r="B652" s="2"/>
      <c r="C652" s="3"/>
      <c r="D652" s="4"/>
      <c r="E652" s="96"/>
      <c r="F652" s="97"/>
      <c r="G652" s="2"/>
      <c r="H652" s="6"/>
      <c r="I652" s="2"/>
      <c r="J652" s="2"/>
      <c r="K652" s="2"/>
    </row>
    <row r="653" ht="15.75" customHeight="1">
      <c r="B653" s="2"/>
      <c r="C653" s="3"/>
      <c r="D653" s="4"/>
      <c r="E653" s="96"/>
      <c r="F653" s="97"/>
      <c r="G653" s="2"/>
      <c r="H653" s="6"/>
      <c r="I653" s="2"/>
      <c r="J653" s="2"/>
      <c r="K653" s="2"/>
    </row>
    <row r="654" ht="15.75" customHeight="1">
      <c r="B654" s="2"/>
      <c r="C654" s="3"/>
      <c r="D654" s="4"/>
      <c r="E654" s="96"/>
      <c r="F654" s="97"/>
      <c r="G654" s="2"/>
      <c r="H654" s="6"/>
      <c r="I654" s="2"/>
      <c r="J654" s="2"/>
      <c r="K654" s="2"/>
    </row>
    <row r="655" ht="15.75" customHeight="1">
      <c r="B655" s="2"/>
      <c r="C655" s="3"/>
      <c r="D655" s="4"/>
      <c r="E655" s="96"/>
      <c r="F655" s="97"/>
      <c r="G655" s="2"/>
      <c r="H655" s="6"/>
      <c r="I655" s="2"/>
      <c r="J655" s="2"/>
      <c r="K655" s="2"/>
    </row>
    <row r="656" ht="15.75" customHeight="1">
      <c r="B656" s="2"/>
      <c r="C656" s="3"/>
      <c r="D656" s="4"/>
      <c r="E656" s="96"/>
      <c r="F656" s="97"/>
      <c r="G656" s="2"/>
      <c r="H656" s="6"/>
      <c r="I656" s="2"/>
      <c r="J656" s="2"/>
      <c r="K656" s="2"/>
    </row>
    <row r="657" ht="15.75" customHeight="1">
      <c r="B657" s="2"/>
      <c r="C657" s="3"/>
      <c r="D657" s="4"/>
      <c r="E657" s="96"/>
      <c r="F657" s="97"/>
      <c r="G657" s="2"/>
      <c r="H657" s="6"/>
      <c r="I657" s="2"/>
      <c r="J657" s="2"/>
      <c r="K657" s="2"/>
    </row>
    <row r="658" ht="15.75" customHeight="1">
      <c r="B658" s="2"/>
      <c r="C658" s="3"/>
      <c r="D658" s="4"/>
      <c r="E658" s="96"/>
      <c r="F658" s="97"/>
      <c r="G658" s="2"/>
      <c r="H658" s="6"/>
      <c r="I658" s="2"/>
      <c r="J658" s="2"/>
      <c r="K658" s="2"/>
    </row>
    <row r="659" ht="15.75" customHeight="1">
      <c r="B659" s="2"/>
      <c r="C659" s="3"/>
      <c r="D659" s="4"/>
      <c r="E659" s="96"/>
      <c r="F659" s="97"/>
      <c r="G659" s="2"/>
      <c r="H659" s="6"/>
      <c r="I659" s="2"/>
      <c r="J659" s="2"/>
      <c r="K659" s="2"/>
    </row>
    <row r="660" ht="15.75" customHeight="1">
      <c r="B660" s="2"/>
      <c r="C660" s="3"/>
      <c r="D660" s="4"/>
      <c r="E660" s="96"/>
      <c r="F660" s="97"/>
      <c r="G660" s="2"/>
      <c r="H660" s="6"/>
      <c r="I660" s="2"/>
      <c r="J660" s="2"/>
      <c r="K660" s="2"/>
    </row>
    <row r="661" ht="15.75" customHeight="1">
      <c r="B661" s="2"/>
      <c r="C661" s="3"/>
      <c r="D661" s="4"/>
      <c r="E661" s="96"/>
      <c r="F661" s="97"/>
      <c r="G661" s="2"/>
      <c r="H661" s="6"/>
      <c r="I661" s="2"/>
      <c r="J661" s="2"/>
      <c r="K661" s="2"/>
    </row>
    <row r="662" ht="15.75" customHeight="1">
      <c r="B662" s="2"/>
      <c r="C662" s="3"/>
      <c r="D662" s="4"/>
      <c r="E662" s="96"/>
      <c r="F662" s="97"/>
      <c r="G662" s="2"/>
      <c r="H662" s="6"/>
      <c r="I662" s="2"/>
      <c r="J662" s="2"/>
      <c r="K662" s="2"/>
    </row>
    <row r="663" ht="15.75" customHeight="1">
      <c r="B663" s="2"/>
      <c r="C663" s="3"/>
      <c r="D663" s="4"/>
      <c r="E663" s="96"/>
      <c r="F663" s="97"/>
      <c r="G663" s="2"/>
      <c r="H663" s="6"/>
      <c r="I663" s="2"/>
      <c r="J663" s="2"/>
      <c r="K663" s="2"/>
    </row>
    <row r="664" ht="15.75" customHeight="1">
      <c r="B664" s="2"/>
      <c r="C664" s="3"/>
      <c r="D664" s="4"/>
      <c r="E664" s="96"/>
      <c r="F664" s="97"/>
      <c r="G664" s="2"/>
      <c r="H664" s="6"/>
      <c r="I664" s="2"/>
      <c r="J664" s="2"/>
      <c r="K664" s="2"/>
    </row>
    <row r="665" ht="15.75" customHeight="1">
      <c r="B665" s="2"/>
      <c r="C665" s="3"/>
      <c r="D665" s="4"/>
      <c r="E665" s="96"/>
      <c r="F665" s="97"/>
      <c r="G665" s="2"/>
      <c r="H665" s="6"/>
      <c r="I665" s="2"/>
      <c r="J665" s="2"/>
      <c r="K665" s="2"/>
    </row>
    <row r="666" ht="15.75" customHeight="1">
      <c r="B666" s="2"/>
      <c r="C666" s="3"/>
      <c r="D666" s="4"/>
      <c r="E666" s="96"/>
      <c r="F666" s="97"/>
      <c r="G666" s="2"/>
      <c r="H666" s="6"/>
      <c r="I666" s="2"/>
      <c r="J666" s="2"/>
      <c r="K666" s="2"/>
    </row>
    <row r="667" ht="15.75" customHeight="1">
      <c r="B667" s="2"/>
      <c r="C667" s="3"/>
      <c r="D667" s="4"/>
      <c r="E667" s="96"/>
      <c r="F667" s="97"/>
      <c r="G667" s="2"/>
      <c r="H667" s="6"/>
      <c r="I667" s="2"/>
      <c r="J667" s="2"/>
      <c r="K667" s="2"/>
    </row>
    <row r="668" ht="15.75" customHeight="1">
      <c r="B668" s="2"/>
      <c r="C668" s="3"/>
      <c r="D668" s="4"/>
      <c r="E668" s="96"/>
      <c r="F668" s="97"/>
      <c r="G668" s="2"/>
      <c r="H668" s="6"/>
      <c r="I668" s="2"/>
      <c r="J668" s="2"/>
      <c r="K668" s="2"/>
    </row>
    <row r="669" ht="15.75" customHeight="1">
      <c r="B669" s="2"/>
      <c r="C669" s="3"/>
      <c r="D669" s="4"/>
      <c r="E669" s="96"/>
      <c r="F669" s="97"/>
      <c r="G669" s="2"/>
      <c r="H669" s="6"/>
      <c r="I669" s="2"/>
      <c r="J669" s="2"/>
      <c r="K669" s="2"/>
    </row>
    <row r="670" ht="15.75" customHeight="1">
      <c r="B670" s="2"/>
      <c r="C670" s="3"/>
      <c r="D670" s="4"/>
      <c r="E670" s="96"/>
      <c r="F670" s="97"/>
      <c r="G670" s="2"/>
      <c r="H670" s="6"/>
      <c r="I670" s="2"/>
      <c r="J670" s="2"/>
      <c r="K670" s="2"/>
    </row>
    <row r="671" ht="15.75" customHeight="1">
      <c r="B671" s="2"/>
      <c r="C671" s="3"/>
      <c r="D671" s="4"/>
      <c r="E671" s="96"/>
      <c r="F671" s="97"/>
      <c r="G671" s="2"/>
      <c r="H671" s="6"/>
      <c r="I671" s="2"/>
      <c r="J671" s="2"/>
      <c r="K671" s="2"/>
    </row>
    <row r="672" ht="15.75" customHeight="1">
      <c r="B672" s="2"/>
      <c r="C672" s="3"/>
      <c r="D672" s="4"/>
      <c r="E672" s="96"/>
      <c r="F672" s="97"/>
      <c r="G672" s="2"/>
      <c r="H672" s="6"/>
      <c r="I672" s="2"/>
      <c r="J672" s="2"/>
      <c r="K672" s="2"/>
    </row>
    <row r="673" ht="15.75" customHeight="1">
      <c r="B673" s="2"/>
      <c r="C673" s="3"/>
      <c r="D673" s="4"/>
      <c r="E673" s="96"/>
      <c r="F673" s="97"/>
      <c r="G673" s="2"/>
      <c r="H673" s="6"/>
      <c r="I673" s="2"/>
      <c r="J673" s="2"/>
      <c r="K673" s="2"/>
    </row>
    <row r="674" ht="15.75" customHeight="1">
      <c r="B674" s="2"/>
      <c r="C674" s="3"/>
      <c r="D674" s="4"/>
      <c r="E674" s="96"/>
      <c r="F674" s="97"/>
      <c r="G674" s="2"/>
      <c r="H674" s="6"/>
      <c r="I674" s="2"/>
      <c r="J674" s="2"/>
      <c r="K674" s="2"/>
    </row>
    <row r="675" ht="15.75" customHeight="1">
      <c r="B675" s="2"/>
      <c r="C675" s="3"/>
      <c r="D675" s="4"/>
      <c r="E675" s="96"/>
      <c r="F675" s="97"/>
      <c r="G675" s="2"/>
      <c r="H675" s="6"/>
      <c r="I675" s="2"/>
      <c r="J675" s="2"/>
      <c r="K675" s="2"/>
    </row>
    <row r="676" ht="15.75" customHeight="1">
      <c r="B676" s="2"/>
      <c r="C676" s="3"/>
      <c r="D676" s="4"/>
      <c r="E676" s="96"/>
      <c r="F676" s="97"/>
      <c r="G676" s="2"/>
      <c r="H676" s="6"/>
      <c r="I676" s="2"/>
      <c r="J676" s="2"/>
      <c r="K676" s="2"/>
    </row>
    <row r="677" ht="15.75" customHeight="1">
      <c r="B677" s="2"/>
      <c r="C677" s="3"/>
      <c r="D677" s="4"/>
      <c r="E677" s="96"/>
      <c r="F677" s="97"/>
      <c r="G677" s="2"/>
      <c r="H677" s="6"/>
      <c r="I677" s="2"/>
      <c r="J677" s="2"/>
      <c r="K677" s="2"/>
    </row>
    <row r="678" ht="15.75" customHeight="1">
      <c r="B678" s="2"/>
      <c r="C678" s="3"/>
      <c r="D678" s="4"/>
      <c r="E678" s="96"/>
      <c r="F678" s="97"/>
      <c r="G678" s="2"/>
      <c r="H678" s="6"/>
      <c r="I678" s="2"/>
      <c r="J678" s="2"/>
      <c r="K678" s="2"/>
    </row>
    <row r="679" ht="15.75" customHeight="1">
      <c r="B679" s="2"/>
      <c r="C679" s="3"/>
      <c r="D679" s="4"/>
      <c r="E679" s="96"/>
      <c r="F679" s="97"/>
      <c r="G679" s="2"/>
      <c r="H679" s="6"/>
      <c r="I679" s="2"/>
      <c r="J679" s="2"/>
      <c r="K679" s="2"/>
    </row>
    <row r="680" ht="15.75" customHeight="1">
      <c r="B680" s="2"/>
      <c r="C680" s="3"/>
      <c r="D680" s="4"/>
      <c r="E680" s="96"/>
      <c r="F680" s="97"/>
      <c r="G680" s="2"/>
      <c r="H680" s="6"/>
      <c r="I680" s="2"/>
      <c r="J680" s="2"/>
      <c r="K680" s="2"/>
    </row>
    <row r="681" ht="15.75" customHeight="1">
      <c r="B681" s="2"/>
      <c r="C681" s="3"/>
      <c r="D681" s="4"/>
      <c r="E681" s="96"/>
      <c r="F681" s="97"/>
      <c r="G681" s="2"/>
      <c r="H681" s="6"/>
      <c r="I681" s="2"/>
      <c r="J681" s="2"/>
      <c r="K681" s="2"/>
    </row>
    <row r="682" ht="15.75" customHeight="1">
      <c r="B682" s="2"/>
      <c r="C682" s="3"/>
      <c r="D682" s="4"/>
      <c r="E682" s="96"/>
      <c r="F682" s="97"/>
      <c r="G682" s="2"/>
      <c r="H682" s="6"/>
      <c r="I682" s="2"/>
      <c r="J682" s="2"/>
      <c r="K682" s="2"/>
    </row>
    <row r="683" ht="15.75" customHeight="1">
      <c r="B683" s="2"/>
      <c r="C683" s="3"/>
      <c r="D683" s="4"/>
      <c r="E683" s="96"/>
      <c r="F683" s="97"/>
      <c r="G683" s="2"/>
      <c r="H683" s="6"/>
      <c r="I683" s="2"/>
      <c r="J683" s="2"/>
      <c r="K683" s="2"/>
    </row>
    <row r="684" ht="15.75" customHeight="1">
      <c r="B684" s="2"/>
      <c r="C684" s="3"/>
      <c r="D684" s="4"/>
      <c r="E684" s="96"/>
      <c r="F684" s="97"/>
      <c r="G684" s="2"/>
      <c r="H684" s="6"/>
      <c r="I684" s="2"/>
      <c r="J684" s="2"/>
      <c r="K684" s="2"/>
    </row>
    <row r="685" ht="15.75" customHeight="1">
      <c r="B685" s="2"/>
      <c r="C685" s="3"/>
      <c r="D685" s="4"/>
      <c r="E685" s="96"/>
      <c r="F685" s="97"/>
      <c r="G685" s="2"/>
      <c r="H685" s="6"/>
      <c r="I685" s="2"/>
      <c r="J685" s="2"/>
      <c r="K685" s="2"/>
    </row>
    <row r="686" ht="15.75" customHeight="1">
      <c r="B686" s="2"/>
      <c r="C686" s="3"/>
      <c r="D686" s="4"/>
      <c r="E686" s="96"/>
      <c r="F686" s="97"/>
      <c r="G686" s="2"/>
      <c r="H686" s="6"/>
      <c r="I686" s="2"/>
      <c r="J686" s="2"/>
      <c r="K686" s="2"/>
    </row>
    <row r="687" ht="15.75" customHeight="1">
      <c r="B687" s="2"/>
      <c r="C687" s="3"/>
      <c r="D687" s="4"/>
      <c r="E687" s="96"/>
      <c r="F687" s="97"/>
      <c r="G687" s="2"/>
      <c r="H687" s="6"/>
      <c r="I687" s="2"/>
      <c r="J687" s="2"/>
      <c r="K687" s="2"/>
    </row>
    <row r="688" ht="15.75" customHeight="1">
      <c r="B688" s="2"/>
      <c r="C688" s="3"/>
      <c r="D688" s="4"/>
      <c r="E688" s="96"/>
      <c r="F688" s="97"/>
      <c r="G688" s="2"/>
      <c r="H688" s="6"/>
      <c r="I688" s="2"/>
      <c r="J688" s="2"/>
      <c r="K688" s="2"/>
    </row>
    <row r="689" ht="15.75" customHeight="1">
      <c r="B689" s="2"/>
      <c r="C689" s="3"/>
      <c r="D689" s="4"/>
      <c r="E689" s="96"/>
      <c r="F689" s="97"/>
      <c r="G689" s="2"/>
      <c r="H689" s="6"/>
      <c r="I689" s="2"/>
      <c r="J689" s="2"/>
      <c r="K689" s="2"/>
    </row>
    <row r="690" ht="15.75" customHeight="1">
      <c r="B690" s="2"/>
      <c r="C690" s="3"/>
      <c r="D690" s="4"/>
      <c r="E690" s="96"/>
      <c r="F690" s="97"/>
      <c r="G690" s="2"/>
      <c r="H690" s="6"/>
      <c r="I690" s="2"/>
      <c r="J690" s="2"/>
      <c r="K690" s="2"/>
    </row>
    <row r="691" ht="15.75" customHeight="1">
      <c r="B691" s="2"/>
      <c r="C691" s="3"/>
      <c r="D691" s="4"/>
      <c r="E691" s="96"/>
      <c r="F691" s="97"/>
      <c r="G691" s="2"/>
      <c r="H691" s="6"/>
      <c r="I691" s="2"/>
      <c r="J691" s="2"/>
      <c r="K691" s="2"/>
    </row>
    <row r="692" ht="15.75" customHeight="1">
      <c r="B692" s="2"/>
      <c r="C692" s="3"/>
      <c r="D692" s="4"/>
      <c r="E692" s="96"/>
      <c r="F692" s="97"/>
      <c r="G692" s="2"/>
      <c r="H692" s="6"/>
      <c r="I692" s="2"/>
      <c r="J692" s="2"/>
      <c r="K692" s="2"/>
    </row>
    <row r="693" ht="15.75" customHeight="1">
      <c r="B693" s="2"/>
      <c r="C693" s="3"/>
      <c r="D693" s="4"/>
      <c r="E693" s="96"/>
      <c r="F693" s="97"/>
      <c r="G693" s="2"/>
      <c r="H693" s="6"/>
      <c r="I693" s="2"/>
      <c r="J693" s="2"/>
      <c r="K693" s="2"/>
    </row>
    <row r="694" ht="15.75" customHeight="1">
      <c r="B694" s="2"/>
      <c r="C694" s="3"/>
      <c r="D694" s="4"/>
      <c r="E694" s="96"/>
      <c r="F694" s="97"/>
      <c r="G694" s="2"/>
      <c r="H694" s="6"/>
      <c r="I694" s="2"/>
      <c r="J694" s="2"/>
      <c r="K694" s="2"/>
    </row>
    <row r="695" ht="15.75" customHeight="1">
      <c r="B695" s="2"/>
      <c r="C695" s="3"/>
      <c r="D695" s="4"/>
      <c r="E695" s="96"/>
      <c r="F695" s="97"/>
      <c r="G695" s="2"/>
      <c r="H695" s="6"/>
      <c r="I695" s="2"/>
      <c r="J695" s="2"/>
      <c r="K695" s="2"/>
    </row>
    <row r="696" ht="15.75" customHeight="1">
      <c r="B696" s="2"/>
      <c r="C696" s="3"/>
      <c r="D696" s="4"/>
      <c r="E696" s="96"/>
      <c r="F696" s="97"/>
      <c r="G696" s="2"/>
      <c r="H696" s="6"/>
      <c r="I696" s="2"/>
      <c r="J696" s="2"/>
      <c r="K696" s="2"/>
    </row>
    <row r="697" ht="15.75" customHeight="1">
      <c r="B697" s="2"/>
      <c r="C697" s="3"/>
      <c r="D697" s="4"/>
      <c r="E697" s="96"/>
      <c r="F697" s="97"/>
      <c r="G697" s="2"/>
      <c r="H697" s="6"/>
      <c r="I697" s="2"/>
      <c r="J697" s="2"/>
      <c r="K697" s="2"/>
    </row>
    <row r="698" ht="15.75" customHeight="1">
      <c r="B698" s="2"/>
      <c r="C698" s="3"/>
      <c r="D698" s="4"/>
      <c r="E698" s="96"/>
      <c r="F698" s="97"/>
      <c r="G698" s="2"/>
      <c r="H698" s="6"/>
      <c r="I698" s="2"/>
      <c r="J698" s="2"/>
      <c r="K698" s="2"/>
    </row>
    <row r="699" ht="15.75" customHeight="1">
      <c r="B699" s="2"/>
      <c r="C699" s="3"/>
      <c r="D699" s="4"/>
      <c r="E699" s="96"/>
      <c r="F699" s="97"/>
      <c r="G699" s="2"/>
      <c r="H699" s="6"/>
      <c r="I699" s="2"/>
      <c r="J699" s="2"/>
      <c r="K699" s="2"/>
    </row>
    <row r="700" ht="15.75" customHeight="1">
      <c r="B700" s="2"/>
      <c r="C700" s="3"/>
      <c r="D700" s="4"/>
      <c r="E700" s="96"/>
      <c r="F700" s="97"/>
      <c r="G700" s="2"/>
      <c r="H700" s="6"/>
      <c r="I700" s="2"/>
      <c r="J700" s="2"/>
      <c r="K700" s="2"/>
    </row>
    <row r="701" ht="15.75" customHeight="1">
      <c r="B701" s="2"/>
      <c r="C701" s="3"/>
      <c r="D701" s="4"/>
      <c r="E701" s="96"/>
      <c r="F701" s="97"/>
      <c r="G701" s="2"/>
      <c r="H701" s="6"/>
      <c r="I701" s="2"/>
      <c r="J701" s="2"/>
      <c r="K701" s="2"/>
    </row>
    <row r="702" ht="15.75" customHeight="1">
      <c r="B702" s="2"/>
      <c r="C702" s="3"/>
      <c r="D702" s="4"/>
      <c r="E702" s="96"/>
      <c r="F702" s="97"/>
      <c r="G702" s="2"/>
      <c r="H702" s="6"/>
      <c r="I702" s="2"/>
      <c r="J702" s="2"/>
      <c r="K702" s="2"/>
    </row>
    <row r="703" ht="15.75" customHeight="1">
      <c r="B703" s="2"/>
      <c r="C703" s="3"/>
      <c r="D703" s="4"/>
      <c r="E703" s="96"/>
      <c r="F703" s="97"/>
      <c r="G703" s="2"/>
      <c r="H703" s="6"/>
      <c r="I703" s="2"/>
      <c r="J703" s="2"/>
      <c r="K703" s="2"/>
    </row>
    <row r="704" ht="15.75" customHeight="1">
      <c r="B704" s="2"/>
      <c r="C704" s="3"/>
      <c r="D704" s="4"/>
      <c r="E704" s="96"/>
      <c r="F704" s="97"/>
      <c r="G704" s="2"/>
      <c r="H704" s="6"/>
      <c r="I704" s="2"/>
      <c r="J704" s="2"/>
      <c r="K704" s="2"/>
    </row>
    <row r="705" ht="15.75" customHeight="1">
      <c r="B705" s="2"/>
      <c r="C705" s="3"/>
      <c r="D705" s="4"/>
      <c r="E705" s="96"/>
      <c r="F705" s="97"/>
      <c r="G705" s="2"/>
      <c r="H705" s="6"/>
      <c r="I705" s="2"/>
      <c r="J705" s="2"/>
      <c r="K705" s="2"/>
    </row>
    <row r="706" ht="15.75" customHeight="1">
      <c r="B706" s="2"/>
      <c r="C706" s="3"/>
      <c r="D706" s="4"/>
      <c r="E706" s="96"/>
      <c r="F706" s="97"/>
      <c r="G706" s="2"/>
      <c r="H706" s="6"/>
      <c r="I706" s="2"/>
      <c r="J706" s="2"/>
      <c r="K706" s="2"/>
    </row>
    <row r="707" ht="15.75" customHeight="1">
      <c r="B707" s="2"/>
      <c r="C707" s="3"/>
      <c r="D707" s="4"/>
      <c r="E707" s="96"/>
      <c r="F707" s="97"/>
      <c r="G707" s="2"/>
      <c r="H707" s="6"/>
      <c r="I707" s="2"/>
      <c r="J707" s="2"/>
      <c r="K707" s="2"/>
    </row>
    <row r="708" ht="15.75" customHeight="1">
      <c r="B708" s="2"/>
      <c r="C708" s="3"/>
      <c r="D708" s="4"/>
      <c r="E708" s="96"/>
      <c r="F708" s="97"/>
      <c r="G708" s="2"/>
      <c r="H708" s="6"/>
      <c r="I708" s="2"/>
      <c r="J708" s="2"/>
      <c r="K708" s="2"/>
    </row>
    <row r="709" ht="15.75" customHeight="1">
      <c r="B709" s="2"/>
      <c r="C709" s="3"/>
      <c r="D709" s="4"/>
      <c r="E709" s="96"/>
      <c r="F709" s="97"/>
      <c r="G709" s="2"/>
      <c r="H709" s="6"/>
      <c r="I709" s="2"/>
      <c r="J709" s="2"/>
      <c r="K709" s="2"/>
    </row>
    <row r="710" ht="15.75" customHeight="1">
      <c r="B710" s="2"/>
      <c r="C710" s="3"/>
      <c r="D710" s="4"/>
      <c r="E710" s="96"/>
      <c r="F710" s="97"/>
      <c r="G710" s="2"/>
      <c r="H710" s="6"/>
      <c r="I710" s="2"/>
      <c r="J710" s="2"/>
      <c r="K710" s="2"/>
    </row>
    <row r="711" ht="15.75" customHeight="1">
      <c r="B711" s="2"/>
      <c r="C711" s="3"/>
      <c r="D711" s="4"/>
      <c r="E711" s="96"/>
      <c r="F711" s="97"/>
      <c r="G711" s="2"/>
      <c r="H711" s="6"/>
      <c r="I711" s="2"/>
      <c r="J711" s="2"/>
      <c r="K711" s="2"/>
    </row>
    <row r="712" ht="15.75" customHeight="1">
      <c r="B712" s="2"/>
      <c r="C712" s="3"/>
      <c r="D712" s="4"/>
      <c r="E712" s="96"/>
      <c r="F712" s="97"/>
      <c r="G712" s="2"/>
      <c r="H712" s="6"/>
      <c r="I712" s="2"/>
      <c r="J712" s="2"/>
      <c r="K712" s="2"/>
    </row>
    <row r="713" ht="15.75" customHeight="1">
      <c r="B713" s="2"/>
      <c r="C713" s="3"/>
      <c r="D713" s="4"/>
      <c r="E713" s="96"/>
      <c r="F713" s="97"/>
      <c r="G713" s="2"/>
      <c r="H713" s="6"/>
      <c r="I713" s="2"/>
      <c r="J713" s="2"/>
      <c r="K713" s="2"/>
    </row>
    <row r="714" ht="15.75" customHeight="1">
      <c r="B714" s="2"/>
      <c r="C714" s="3"/>
      <c r="D714" s="4"/>
      <c r="E714" s="96"/>
      <c r="F714" s="97"/>
      <c r="G714" s="2"/>
      <c r="H714" s="6"/>
      <c r="I714" s="2"/>
      <c r="J714" s="2"/>
      <c r="K714" s="2"/>
    </row>
    <row r="715" ht="15.75" customHeight="1">
      <c r="B715" s="2"/>
      <c r="C715" s="3"/>
      <c r="D715" s="4"/>
      <c r="E715" s="96"/>
      <c r="F715" s="97"/>
      <c r="G715" s="2"/>
      <c r="H715" s="6"/>
      <c r="I715" s="2"/>
      <c r="J715" s="2"/>
      <c r="K715" s="2"/>
    </row>
    <row r="716" ht="15.75" customHeight="1">
      <c r="B716" s="2"/>
      <c r="C716" s="3"/>
      <c r="D716" s="4"/>
      <c r="E716" s="96"/>
      <c r="F716" s="97"/>
      <c r="G716" s="2"/>
      <c r="H716" s="6"/>
      <c r="I716" s="2"/>
      <c r="J716" s="2"/>
      <c r="K716" s="2"/>
    </row>
    <row r="717" ht="15.75" customHeight="1">
      <c r="B717" s="2"/>
      <c r="C717" s="3"/>
      <c r="D717" s="4"/>
      <c r="E717" s="96"/>
      <c r="F717" s="97"/>
      <c r="G717" s="2"/>
      <c r="H717" s="6"/>
      <c r="I717" s="2"/>
      <c r="J717" s="2"/>
      <c r="K717" s="2"/>
    </row>
    <row r="718" ht="15.75" customHeight="1">
      <c r="B718" s="2"/>
      <c r="C718" s="3"/>
      <c r="D718" s="4"/>
      <c r="E718" s="96"/>
      <c r="F718" s="97"/>
      <c r="G718" s="2"/>
      <c r="H718" s="6"/>
      <c r="I718" s="2"/>
      <c r="J718" s="2"/>
      <c r="K718" s="2"/>
    </row>
    <row r="719" ht="15.75" customHeight="1">
      <c r="B719" s="2"/>
      <c r="C719" s="3"/>
      <c r="D719" s="4"/>
      <c r="E719" s="96"/>
      <c r="F719" s="97"/>
      <c r="G719" s="2"/>
      <c r="H719" s="6"/>
      <c r="I719" s="2"/>
      <c r="J719" s="2"/>
      <c r="K719" s="2"/>
    </row>
    <row r="720" ht="15.75" customHeight="1">
      <c r="B720" s="2"/>
      <c r="C720" s="3"/>
      <c r="D720" s="4"/>
      <c r="E720" s="96"/>
      <c r="F720" s="97"/>
      <c r="G720" s="2"/>
      <c r="H720" s="6"/>
      <c r="I720" s="2"/>
      <c r="J720" s="2"/>
      <c r="K720" s="2"/>
    </row>
    <row r="721" ht="15.75" customHeight="1">
      <c r="B721" s="2"/>
      <c r="C721" s="3"/>
      <c r="D721" s="4"/>
      <c r="E721" s="96"/>
      <c r="F721" s="97"/>
      <c r="G721" s="2"/>
      <c r="H721" s="6"/>
      <c r="I721" s="2"/>
      <c r="J721" s="2"/>
      <c r="K721" s="2"/>
    </row>
    <row r="722" ht="15.75" customHeight="1">
      <c r="B722" s="2"/>
      <c r="C722" s="3"/>
      <c r="D722" s="4"/>
      <c r="E722" s="96"/>
      <c r="F722" s="97"/>
      <c r="G722" s="2"/>
      <c r="H722" s="6"/>
      <c r="I722" s="2"/>
      <c r="J722" s="2"/>
      <c r="K722" s="2"/>
    </row>
    <row r="723" ht="15.75" customHeight="1">
      <c r="B723" s="2"/>
      <c r="C723" s="3"/>
      <c r="D723" s="4"/>
      <c r="E723" s="96"/>
      <c r="F723" s="97"/>
      <c r="G723" s="2"/>
      <c r="H723" s="6"/>
      <c r="I723" s="2"/>
      <c r="J723" s="2"/>
      <c r="K723" s="2"/>
    </row>
    <row r="724" ht="15.75" customHeight="1">
      <c r="B724" s="2"/>
      <c r="C724" s="3"/>
      <c r="D724" s="4"/>
      <c r="E724" s="96"/>
      <c r="F724" s="97"/>
      <c r="G724" s="2"/>
      <c r="H724" s="6"/>
      <c r="I724" s="2"/>
      <c r="J724" s="2"/>
      <c r="K724" s="2"/>
    </row>
    <row r="725" ht="15.75" customHeight="1">
      <c r="B725" s="2"/>
      <c r="C725" s="3"/>
      <c r="D725" s="4"/>
      <c r="E725" s="96"/>
      <c r="F725" s="97"/>
      <c r="G725" s="2"/>
      <c r="H725" s="6"/>
      <c r="I725" s="2"/>
      <c r="J725" s="2"/>
      <c r="K725" s="2"/>
    </row>
    <row r="726" ht="15.75" customHeight="1">
      <c r="B726" s="2"/>
      <c r="C726" s="3"/>
      <c r="D726" s="4"/>
      <c r="E726" s="96"/>
      <c r="F726" s="97"/>
      <c r="G726" s="2"/>
      <c r="H726" s="6"/>
      <c r="I726" s="2"/>
      <c r="J726" s="2"/>
      <c r="K726" s="2"/>
    </row>
    <row r="727" ht="15.75" customHeight="1">
      <c r="B727" s="2"/>
      <c r="C727" s="3"/>
      <c r="D727" s="4"/>
      <c r="E727" s="96"/>
      <c r="F727" s="97"/>
      <c r="G727" s="2"/>
      <c r="H727" s="6"/>
      <c r="I727" s="2"/>
      <c r="J727" s="2"/>
      <c r="K727" s="2"/>
    </row>
    <row r="728" ht="15.75" customHeight="1">
      <c r="B728" s="2"/>
      <c r="C728" s="3"/>
      <c r="D728" s="4"/>
      <c r="E728" s="96"/>
      <c r="F728" s="97"/>
      <c r="G728" s="2"/>
      <c r="H728" s="6"/>
      <c r="I728" s="2"/>
      <c r="J728" s="2"/>
      <c r="K728" s="2"/>
    </row>
    <row r="729" ht="15.75" customHeight="1">
      <c r="B729" s="2"/>
      <c r="C729" s="3"/>
      <c r="D729" s="4"/>
      <c r="E729" s="96"/>
      <c r="F729" s="97"/>
      <c r="G729" s="2"/>
      <c r="H729" s="6"/>
      <c r="I729" s="2"/>
      <c r="J729" s="2"/>
      <c r="K729" s="2"/>
    </row>
    <row r="730" ht="15.75" customHeight="1">
      <c r="B730" s="2"/>
      <c r="C730" s="3"/>
      <c r="D730" s="4"/>
      <c r="E730" s="96"/>
      <c r="F730" s="97"/>
      <c r="G730" s="2"/>
      <c r="H730" s="6"/>
      <c r="I730" s="2"/>
      <c r="J730" s="2"/>
      <c r="K730" s="2"/>
    </row>
    <row r="731" ht="15.75" customHeight="1">
      <c r="B731" s="2"/>
      <c r="C731" s="3"/>
      <c r="D731" s="4"/>
      <c r="E731" s="96"/>
      <c r="F731" s="97"/>
      <c r="G731" s="2"/>
      <c r="H731" s="6"/>
      <c r="I731" s="2"/>
      <c r="J731" s="2"/>
      <c r="K731" s="2"/>
    </row>
    <row r="732" ht="15.75" customHeight="1">
      <c r="B732" s="2"/>
      <c r="C732" s="3"/>
      <c r="D732" s="4"/>
      <c r="E732" s="96"/>
      <c r="F732" s="97"/>
      <c r="G732" s="2"/>
      <c r="H732" s="6"/>
      <c r="I732" s="2"/>
      <c r="J732" s="2"/>
      <c r="K732" s="2"/>
    </row>
    <row r="733" ht="15.75" customHeight="1">
      <c r="B733" s="2"/>
      <c r="C733" s="3"/>
      <c r="D733" s="4"/>
      <c r="E733" s="96"/>
      <c r="F733" s="97"/>
      <c r="G733" s="2"/>
      <c r="H733" s="6"/>
      <c r="I733" s="2"/>
      <c r="J733" s="2"/>
      <c r="K733" s="2"/>
    </row>
    <row r="734" ht="15.75" customHeight="1">
      <c r="B734" s="2"/>
      <c r="C734" s="3"/>
      <c r="D734" s="4"/>
      <c r="E734" s="96"/>
      <c r="F734" s="97"/>
      <c r="G734" s="2"/>
      <c r="H734" s="6"/>
      <c r="I734" s="2"/>
      <c r="J734" s="2"/>
      <c r="K734" s="2"/>
    </row>
    <row r="735" ht="15.75" customHeight="1">
      <c r="B735" s="2"/>
      <c r="C735" s="3"/>
      <c r="D735" s="4"/>
      <c r="E735" s="96"/>
      <c r="F735" s="97"/>
      <c r="G735" s="2"/>
      <c r="H735" s="6"/>
      <c r="I735" s="2"/>
      <c r="J735" s="2"/>
      <c r="K735" s="2"/>
    </row>
    <row r="736" ht="15.75" customHeight="1">
      <c r="B736" s="2"/>
      <c r="C736" s="3"/>
      <c r="D736" s="4"/>
      <c r="E736" s="96"/>
      <c r="F736" s="97"/>
      <c r="G736" s="2"/>
      <c r="H736" s="6"/>
      <c r="I736" s="2"/>
      <c r="J736" s="2"/>
      <c r="K736" s="2"/>
    </row>
    <row r="737" ht="15.75" customHeight="1">
      <c r="B737" s="2"/>
      <c r="C737" s="3"/>
      <c r="D737" s="4"/>
      <c r="E737" s="96"/>
      <c r="F737" s="97"/>
      <c r="G737" s="2"/>
      <c r="H737" s="6"/>
      <c r="I737" s="2"/>
      <c r="J737" s="2"/>
      <c r="K737" s="2"/>
    </row>
    <row r="738" ht="15.75" customHeight="1">
      <c r="B738" s="2"/>
      <c r="C738" s="3"/>
      <c r="D738" s="4"/>
      <c r="E738" s="96"/>
      <c r="F738" s="97"/>
      <c r="G738" s="2"/>
      <c r="H738" s="6"/>
      <c r="I738" s="2"/>
      <c r="J738" s="2"/>
      <c r="K738" s="2"/>
    </row>
    <row r="739" ht="15.75" customHeight="1">
      <c r="B739" s="2"/>
      <c r="C739" s="3"/>
      <c r="D739" s="4"/>
      <c r="E739" s="96"/>
      <c r="F739" s="97"/>
      <c r="G739" s="2"/>
      <c r="H739" s="6"/>
      <c r="I739" s="2"/>
      <c r="J739" s="2"/>
      <c r="K739" s="2"/>
    </row>
    <row r="740" ht="15.75" customHeight="1">
      <c r="B740" s="2"/>
      <c r="C740" s="3"/>
      <c r="D740" s="4"/>
      <c r="E740" s="96"/>
      <c r="F740" s="97"/>
      <c r="G740" s="2"/>
      <c r="H740" s="6"/>
      <c r="I740" s="2"/>
      <c r="J740" s="2"/>
      <c r="K740" s="2"/>
    </row>
    <row r="741" ht="15.75" customHeight="1">
      <c r="B741" s="2"/>
      <c r="C741" s="3"/>
      <c r="D741" s="4"/>
      <c r="E741" s="96"/>
      <c r="F741" s="97"/>
      <c r="G741" s="2"/>
      <c r="H741" s="6"/>
      <c r="I741" s="2"/>
      <c r="J741" s="2"/>
      <c r="K741" s="2"/>
    </row>
    <row r="742" ht="15.75" customHeight="1">
      <c r="B742" s="2"/>
      <c r="C742" s="3"/>
      <c r="D742" s="4"/>
      <c r="E742" s="96"/>
      <c r="F742" s="97"/>
      <c r="G742" s="2"/>
      <c r="H742" s="6"/>
      <c r="I742" s="2"/>
      <c r="J742" s="2"/>
      <c r="K742" s="2"/>
    </row>
    <row r="743" ht="15.75" customHeight="1">
      <c r="B743" s="2"/>
      <c r="C743" s="3"/>
      <c r="D743" s="4"/>
      <c r="E743" s="96"/>
      <c r="F743" s="97"/>
      <c r="G743" s="2"/>
      <c r="H743" s="6"/>
      <c r="I743" s="2"/>
      <c r="J743" s="2"/>
      <c r="K743" s="2"/>
    </row>
    <row r="744" ht="15.75" customHeight="1">
      <c r="B744" s="2"/>
      <c r="C744" s="3"/>
      <c r="D744" s="4"/>
      <c r="E744" s="96"/>
      <c r="F744" s="97"/>
      <c r="G744" s="2"/>
      <c r="H744" s="6"/>
      <c r="I744" s="2"/>
      <c r="J744" s="2"/>
      <c r="K744" s="2"/>
    </row>
    <row r="745" ht="15.75" customHeight="1">
      <c r="B745" s="2"/>
      <c r="C745" s="3"/>
      <c r="D745" s="4"/>
      <c r="E745" s="96"/>
      <c r="F745" s="97"/>
      <c r="G745" s="2"/>
      <c r="H745" s="6"/>
      <c r="I745" s="2"/>
      <c r="J745" s="2"/>
      <c r="K745" s="2"/>
    </row>
    <row r="746" ht="15.75" customHeight="1">
      <c r="B746" s="2"/>
      <c r="C746" s="3"/>
      <c r="D746" s="4"/>
      <c r="E746" s="96"/>
      <c r="F746" s="97"/>
      <c r="G746" s="2"/>
      <c r="H746" s="6"/>
      <c r="I746" s="2"/>
      <c r="J746" s="2"/>
      <c r="K746" s="2"/>
    </row>
    <row r="747" ht="15.75" customHeight="1">
      <c r="B747" s="2"/>
      <c r="C747" s="3"/>
      <c r="D747" s="4"/>
      <c r="E747" s="96"/>
      <c r="F747" s="97"/>
      <c r="G747" s="2"/>
      <c r="H747" s="6"/>
      <c r="I747" s="2"/>
      <c r="J747" s="2"/>
      <c r="K747" s="2"/>
    </row>
    <row r="748" ht="15.75" customHeight="1">
      <c r="B748" s="2"/>
      <c r="C748" s="3"/>
      <c r="D748" s="4"/>
      <c r="E748" s="96"/>
      <c r="F748" s="97"/>
      <c r="G748" s="2"/>
      <c r="H748" s="6"/>
      <c r="I748" s="2"/>
      <c r="J748" s="2"/>
      <c r="K748" s="2"/>
    </row>
    <row r="749" ht="15.75" customHeight="1">
      <c r="B749" s="2"/>
      <c r="C749" s="3"/>
      <c r="D749" s="4"/>
      <c r="E749" s="96"/>
      <c r="F749" s="97"/>
      <c r="G749" s="2"/>
      <c r="H749" s="6"/>
      <c r="I749" s="2"/>
      <c r="J749" s="2"/>
      <c r="K749" s="2"/>
    </row>
    <row r="750" ht="15.75" customHeight="1">
      <c r="B750" s="2"/>
      <c r="C750" s="3"/>
      <c r="D750" s="4"/>
      <c r="E750" s="96"/>
      <c r="F750" s="97"/>
      <c r="G750" s="2"/>
      <c r="H750" s="6"/>
      <c r="I750" s="2"/>
      <c r="J750" s="2"/>
      <c r="K750" s="2"/>
    </row>
    <row r="751" ht="15.75" customHeight="1">
      <c r="B751" s="2"/>
      <c r="C751" s="3"/>
      <c r="D751" s="4"/>
      <c r="E751" s="96"/>
      <c r="F751" s="97"/>
      <c r="G751" s="2"/>
      <c r="H751" s="6"/>
      <c r="I751" s="2"/>
      <c r="J751" s="2"/>
      <c r="K751" s="2"/>
    </row>
    <row r="752" ht="15.75" customHeight="1">
      <c r="B752" s="2"/>
      <c r="C752" s="3"/>
      <c r="D752" s="4"/>
      <c r="E752" s="96"/>
      <c r="F752" s="97"/>
      <c r="G752" s="2"/>
      <c r="H752" s="6"/>
      <c r="I752" s="2"/>
      <c r="J752" s="2"/>
      <c r="K752" s="2"/>
    </row>
    <row r="753" ht="15.75" customHeight="1">
      <c r="B753" s="2"/>
      <c r="C753" s="3"/>
      <c r="D753" s="4"/>
      <c r="E753" s="96"/>
      <c r="F753" s="97"/>
      <c r="G753" s="2"/>
      <c r="H753" s="6"/>
      <c r="I753" s="2"/>
      <c r="J753" s="2"/>
      <c r="K753" s="2"/>
    </row>
    <row r="754" ht="15.75" customHeight="1">
      <c r="B754" s="2"/>
      <c r="C754" s="3"/>
      <c r="D754" s="4"/>
      <c r="E754" s="96"/>
      <c r="F754" s="97"/>
      <c r="G754" s="2"/>
      <c r="H754" s="6"/>
      <c r="I754" s="2"/>
      <c r="J754" s="2"/>
      <c r="K754" s="2"/>
    </row>
    <row r="755" ht="15.75" customHeight="1">
      <c r="B755" s="2"/>
      <c r="C755" s="3"/>
      <c r="D755" s="4"/>
      <c r="E755" s="96"/>
      <c r="F755" s="97"/>
      <c r="G755" s="2"/>
      <c r="H755" s="6"/>
      <c r="I755" s="2"/>
      <c r="J755" s="2"/>
      <c r="K755" s="2"/>
    </row>
    <row r="756" ht="15.75" customHeight="1">
      <c r="B756" s="2"/>
      <c r="C756" s="3"/>
      <c r="D756" s="4"/>
      <c r="E756" s="96"/>
      <c r="F756" s="97"/>
      <c r="G756" s="2"/>
      <c r="H756" s="6"/>
      <c r="I756" s="2"/>
      <c r="J756" s="2"/>
      <c r="K756" s="2"/>
    </row>
    <row r="757" ht="15.75" customHeight="1">
      <c r="B757" s="2"/>
      <c r="C757" s="3"/>
      <c r="D757" s="4"/>
      <c r="E757" s="96"/>
      <c r="F757" s="97"/>
      <c r="G757" s="2"/>
      <c r="H757" s="6"/>
      <c r="I757" s="2"/>
      <c r="J757" s="2"/>
      <c r="K757" s="2"/>
    </row>
    <row r="758" ht="15.75" customHeight="1">
      <c r="B758" s="2"/>
      <c r="C758" s="3"/>
      <c r="D758" s="4"/>
      <c r="E758" s="96"/>
      <c r="F758" s="97"/>
      <c r="G758" s="2"/>
      <c r="H758" s="6"/>
      <c r="I758" s="2"/>
      <c r="J758" s="2"/>
      <c r="K758" s="2"/>
    </row>
    <row r="759" ht="15.75" customHeight="1">
      <c r="B759" s="2"/>
      <c r="C759" s="3"/>
      <c r="D759" s="4"/>
      <c r="E759" s="96"/>
      <c r="F759" s="97"/>
      <c r="G759" s="2"/>
      <c r="H759" s="6"/>
      <c r="I759" s="2"/>
      <c r="J759" s="2"/>
      <c r="K759" s="2"/>
    </row>
    <row r="760" ht="15.75" customHeight="1">
      <c r="B760" s="2"/>
      <c r="C760" s="3"/>
      <c r="D760" s="4"/>
      <c r="E760" s="96"/>
      <c r="F760" s="97"/>
      <c r="G760" s="2"/>
      <c r="H760" s="6"/>
      <c r="I760" s="2"/>
      <c r="J760" s="2"/>
      <c r="K760" s="2"/>
    </row>
    <row r="761" ht="15.75" customHeight="1">
      <c r="B761" s="2"/>
      <c r="C761" s="3"/>
      <c r="D761" s="4"/>
      <c r="E761" s="96"/>
      <c r="F761" s="97"/>
      <c r="G761" s="2"/>
      <c r="H761" s="6"/>
      <c r="I761" s="2"/>
      <c r="J761" s="2"/>
      <c r="K761" s="2"/>
    </row>
    <row r="762" ht="15.75" customHeight="1">
      <c r="B762" s="2"/>
      <c r="C762" s="3"/>
      <c r="D762" s="4"/>
      <c r="E762" s="96"/>
      <c r="F762" s="97"/>
      <c r="G762" s="2"/>
      <c r="H762" s="6"/>
      <c r="I762" s="2"/>
      <c r="J762" s="2"/>
      <c r="K762" s="2"/>
    </row>
    <row r="763" ht="15.75" customHeight="1">
      <c r="B763" s="2"/>
      <c r="C763" s="3"/>
      <c r="D763" s="4"/>
      <c r="E763" s="96"/>
      <c r="F763" s="97"/>
      <c r="G763" s="2"/>
      <c r="H763" s="6"/>
      <c r="I763" s="2"/>
      <c r="J763" s="2"/>
      <c r="K763" s="2"/>
    </row>
    <row r="764" ht="15.75" customHeight="1">
      <c r="B764" s="2"/>
      <c r="C764" s="3"/>
      <c r="D764" s="4"/>
      <c r="E764" s="96"/>
      <c r="F764" s="97"/>
      <c r="G764" s="2"/>
      <c r="H764" s="6"/>
      <c r="I764" s="2"/>
      <c r="J764" s="2"/>
      <c r="K764" s="2"/>
    </row>
    <row r="765" ht="15.75" customHeight="1">
      <c r="B765" s="2"/>
      <c r="C765" s="3"/>
      <c r="D765" s="4"/>
      <c r="E765" s="96"/>
      <c r="F765" s="97"/>
      <c r="G765" s="2"/>
      <c r="H765" s="6"/>
      <c r="I765" s="2"/>
      <c r="J765" s="2"/>
      <c r="K765" s="2"/>
    </row>
    <row r="766" ht="15.75" customHeight="1">
      <c r="B766" s="2"/>
      <c r="C766" s="3"/>
      <c r="D766" s="4"/>
      <c r="E766" s="96"/>
      <c r="F766" s="97"/>
      <c r="G766" s="2"/>
      <c r="H766" s="6"/>
      <c r="I766" s="2"/>
      <c r="J766" s="2"/>
      <c r="K766" s="2"/>
    </row>
    <row r="767" ht="15.75" customHeight="1">
      <c r="B767" s="2"/>
      <c r="C767" s="3"/>
      <c r="D767" s="4"/>
      <c r="E767" s="96"/>
      <c r="F767" s="97"/>
      <c r="G767" s="2"/>
      <c r="H767" s="6"/>
      <c r="I767" s="2"/>
      <c r="J767" s="2"/>
      <c r="K767" s="2"/>
    </row>
    <row r="768" ht="15.75" customHeight="1">
      <c r="B768" s="2"/>
      <c r="C768" s="3"/>
      <c r="D768" s="4"/>
      <c r="E768" s="96"/>
      <c r="F768" s="97"/>
      <c r="G768" s="2"/>
      <c r="H768" s="6"/>
      <c r="I768" s="2"/>
      <c r="J768" s="2"/>
      <c r="K768" s="2"/>
    </row>
    <row r="769" ht="15.75" customHeight="1">
      <c r="B769" s="2"/>
      <c r="C769" s="3"/>
      <c r="D769" s="4"/>
      <c r="E769" s="96"/>
      <c r="F769" s="97"/>
      <c r="G769" s="2"/>
      <c r="H769" s="6"/>
      <c r="I769" s="2"/>
      <c r="J769" s="2"/>
      <c r="K769" s="2"/>
    </row>
    <row r="770" ht="15.75" customHeight="1">
      <c r="B770" s="2"/>
      <c r="C770" s="3"/>
      <c r="D770" s="4"/>
      <c r="E770" s="96"/>
      <c r="F770" s="97"/>
      <c r="G770" s="2"/>
      <c r="H770" s="6"/>
      <c r="I770" s="2"/>
      <c r="J770" s="2"/>
      <c r="K770" s="2"/>
    </row>
    <row r="771" ht="15.75" customHeight="1">
      <c r="B771" s="2"/>
      <c r="C771" s="3"/>
      <c r="D771" s="4"/>
      <c r="E771" s="96"/>
      <c r="F771" s="97"/>
      <c r="G771" s="2"/>
      <c r="H771" s="6"/>
      <c r="I771" s="2"/>
      <c r="J771" s="2"/>
      <c r="K771" s="2"/>
    </row>
    <row r="772" ht="15.75" customHeight="1">
      <c r="B772" s="2"/>
      <c r="C772" s="3"/>
      <c r="D772" s="4"/>
      <c r="E772" s="96"/>
      <c r="F772" s="97"/>
      <c r="G772" s="2"/>
      <c r="H772" s="6"/>
      <c r="I772" s="2"/>
      <c r="J772" s="2"/>
      <c r="K772" s="2"/>
    </row>
    <row r="773" ht="15.75" customHeight="1">
      <c r="B773" s="2"/>
      <c r="C773" s="3"/>
      <c r="D773" s="4"/>
      <c r="E773" s="96"/>
      <c r="F773" s="97"/>
      <c r="G773" s="2"/>
      <c r="H773" s="6"/>
      <c r="I773" s="2"/>
      <c r="J773" s="2"/>
      <c r="K773" s="2"/>
    </row>
    <row r="774" ht="15.75" customHeight="1">
      <c r="B774" s="2"/>
      <c r="C774" s="3"/>
      <c r="D774" s="4"/>
      <c r="E774" s="96"/>
      <c r="F774" s="97"/>
      <c r="G774" s="2"/>
      <c r="H774" s="6"/>
      <c r="I774" s="2"/>
      <c r="J774" s="2"/>
      <c r="K774" s="2"/>
    </row>
    <row r="775" ht="15.75" customHeight="1">
      <c r="B775" s="2"/>
      <c r="C775" s="3"/>
      <c r="D775" s="4"/>
      <c r="E775" s="96"/>
      <c r="F775" s="97"/>
      <c r="G775" s="2"/>
      <c r="H775" s="6"/>
      <c r="I775" s="2"/>
      <c r="J775" s="2"/>
      <c r="K775" s="2"/>
    </row>
    <row r="776" ht="15.75" customHeight="1">
      <c r="B776" s="2"/>
      <c r="C776" s="3"/>
      <c r="D776" s="4"/>
      <c r="E776" s="96"/>
      <c r="F776" s="97"/>
      <c r="G776" s="2"/>
      <c r="H776" s="6"/>
      <c r="I776" s="2"/>
      <c r="J776" s="2"/>
      <c r="K776" s="2"/>
    </row>
    <row r="777" ht="15.75" customHeight="1">
      <c r="B777" s="2"/>
      <c r="C777" s="3"/>
      <c r="D777" s="4"/>
      <c r="E777" s="96"/>
      <c r="F777" s="97"/>
      <c r="G777" s="2"/>
      <c r="H777" s="6"/>
      <c r="I777" s="2"/>
      <c r="J777" s="2"/>
      <c r="K777" s="2"/>
    </row>
    <row r="778" ht="15.75" customHeight="1">
      <c r="B778" s="2"/>
      <c r="C778" s="3"/>
      <c r="D778" s="4"/>
      <c r="E778" s="96"/>
      <c r="F778" s="97"/>
      <c r="G778" s="2"/>
      <c r="H778" s="6"/>
      <c r="I778" s="2"/>
      <c r="J778" s="2"/>
      <c r="K778" s="2"/>
    </row>
    <row r="779" ht="15.75" customHeight="1">
      <c r="B779" s="2"/>
      <c r="C779" s="3"/>
      <c r="D779" s="4"/>
      <c r="E779" s="96"/>
      <c r="F779" s="97"/>
      <c r="G779" s="2"/>
      <c r="H779" s="6"/>
      <c r="I779" s="2"/>
      <c r="J779" s="2"/>
      <c r="K779" s="2"/>
    </row>
    <row r="780" ht="15.75" customHeight="1">
      <c r="B780" s="2"/>
      <c r="C780" s="3"/>
      <c r="D780" s="4"/>
      <c r="E780" s="96"/>
      <c r="F780" s="97"/>
      <c r="G780" s="2"/>
      <c r="H780" s="6"/>
      <c r="I780" s="2"/>
      <c r="J780" s="2"/>
      <c r="K780" s="2"/>
    </row>
    <row r="781" ht="15.75" customHeight="1">
      <c r="B781" s="2"/>
      <c r="C781" s="3"/>
      <c r="D781" s="4"/>
      <c r="E781" s="96"/>
      <c r="F781" s="97"/>
      <c r="G781" s="2"/>
      <c r="H781" s="6"/>
      <c r="I781" s="2"/>
      <c r="J781" s="2"/>
      <c r="K781" s="2"/>
    </row>
    <row r="782" ht="15.75" customHeight="1">
      <c r="B782" s="2"/>
      <c r="C782" s="3"/>
      <c r="D782" s="4"/>
      <c r="E782" s="96"/>
      <c r="F782" s="97"/>
      <c r="G782" s="2"/>
      <c r="H782" s="6"/>
      <c r="I782" s="2"/>
      <c r="J782" s="2"/>
      <c r="K782" s="2"/>
    </row>
    <row r="783" ht="15.75" customHeight="1">
      <c r="B783" s="2"/>
      <c r="C783" s="3"/>
      <c r="D783" s="4"/>
      <c r="E783" s="96"/>
      <c r="F783" s="97"/>
      <c r="G783" s="2"/>
      <c r="H783" s="6"/>
      <c r="I783" s="2"/>
      <c r="J783" s="2"/>
      <c r="K783" s="2"/>
    </row>
    <row r="784" ht="15.75" customHeight="1">
      <c r="B784" s="2"/>
      <c r="C784" s="3"/>
      <c r="D784" s="4"/>
      <c r="E784" s="96"/>
      <c r="F784" s="97"/>
      <c r="G784" s="2"/>
      <c r="H784" s="6"/>
      <c r="I784" s="2"/>
      <c r="J784" s="2"/>
      <c r="K784" s="2"/>
    </row>
    <row r="785" ht="15.75" customHeight="1">
      <c r="B785" s="2"/>
      <c r="C785" s="3"/>
      <c r="D785" s="4"/>
      <c r="E785" s="96"/>
      <c r="F785" s="97"/>
      <c r="G785" s="2"/>
      <c r="H785" s="6"/>
      <c r="I785" s="2"/>
      <c r="J785" s="2"/>
      <c r="K785" s="2"/>
    </row>
    <row r="786" ht="15.75" customHeight="1">
      <c r="B786" s="2"/>
      <c r="C786" s="3"/>
      <c r="D786" s="4"/>
      <c r="E786" s="96"/>
      <c r="F786" s="97"/>
      <c r="G786" s="2"/>
      <c r="H786" s="6"/>
      <c r="I786" s="2"/>
      <c r="J786" s="2"/>
      <c r="K786" s="2"/>
    </row>
    <row r="787" ht="15.75" customHeight="1">
      <c r="B787" s="2"/>
      <c r="C787" s="3"/>
      <c r="D787" s="4"/>
      <c r="E787" s="96"/>
      <c r="F787" s="97"/>
      <c r="G787" s="2"/>
      <c r="H787" s="6"/>
      <c r="I787" s="2"/>
      <c r="J787" s="2"/>
      <c r="K787" s="2"/>
    </row>
    <row r="788" ht="15.75" customHeight="1">
      <c r="B788" s="2"/>
      <c r="C788" s="3"/>
      <c r="D788" s="4"/>
      <c r="E788" s="96"/>
      <c r="F788" s="97"/>
      <c r="G788" s="2"/>
      <c r="H788" s="6"/>
      <c r="I788" s="2"/>
      <c r="J788" s="2"/>
      <c r="K788" s="2"/>
    </row>
    <row r="789" ht="15.75" customHeight="1">
      <c r="B789" s="2"/>
      <c r="C789" s="3"/>
      <c r="D789" s="4"/>
      <c r="E789" s="96"/>
      <c r="F789" s="97"/>
      <c r="G789" s="2"/>
      <c r="H789" s="6"/>
      <c r="I789" s="2"/>
      <c r="J789" s="2"/>
      <c r="K789" s="2"/>
    </row>
    <row r="790" ht="15.75" customHeight="1">
      <c r="B790" s="2"/>
      <c r="C790" s="3"/>
      <c r="D790" s="4"/>
      <c r="E790" s="96"/>
      <c r="F790" s="97"/>
      <c r="G790" s="2"/>
      <c r="H790" s="6"/>
      <c r="I790" s="2"/>
      <c r="J790" s="2"/>
      <c r="K790" s="2"/>
    </row>
    <row r="791" ht="15.75" customHeight="1">
      <c r="B791" s="2"/>
      <c r="C791" s="3"/>
      <c r="D791" s="4"/>
      <c r="E791" s="96"/>
      <c r="F791" s="97"/>
      <c r="G791" s="2"/>
      <c r="H791" s="6"/>
      <c r="I791" s="2"/>
      <c r="J791" s="2"/>
      <c r="K791" s="2"/>
    </row>
    <row r="792" ht="15.75" customHeight="1">
      <c r="B792" s="2"/>
      <c r="C792" s="3"/>
      <c r="D792" s="4"/>
      <c r="E792" s="96"/>
      <c r="F792" s="97"/>
      <c r="G792" s="2"/>
      <c r="H792" s="6"/>
      <c r="I792" s="2"/>
      <c r="J792" s="2"/>
      <c r="K792" s="2"/>
    </row>
    <row r="793" ht="15.75" customHeight="1">
      <c r="B793" s="2"/>
      <c r="C793" s="3"/>
      <c r="D793" s="4"/>
      <c r="E793" s="96"/>
      <c r="F793" s="97"/>
      <c r="G793" s="2"/>
      <c r="H793" s="6"/>
      <c r="I793" s="2"/>
      <c r="J793" s="2"/>
      <c r="K793" s="2"/>
    </row>
    <row r="794" ht="15.75" customHeight="1">
      <c r="B794" s="2"/>
      <c r="C794" s="3"/>
      <c r="D794" s="4"/>
      <c r="E794" s="96"/>
      <c r="F794" s="97"/>
      <c r="G794" s="2"/>
      <c r="H794" s="6"/>
      <c r="I794" s="2"/>
      <c r="J794" s="2"/>
      <c r="K794" s="2"/>
    </row>
    <row r="795" ht="15.75" customHeight="1">
      <c r="B795" s="2"/>
      <c r="C795" s="3"/>
      <c r="D795" s="4"/>
      <c r="E795" s="96"/>
      <c r="F795" s="97"/>
      <c r="G795" s="2"/>
      <c r="H795" s="6"/>
      <c r="I795" s="2"/>
      <c r="J795" s="2"/>
      <c r="K795" s="2"/>
    </row>
    <row r="796" ht="15.75" customHeight="1">
      <c r="B796" s="2"/>
      <c r="C796" s="3"/>
      <c r="D796" s="4"/>
      <c r="E796" s="96"/>
      <c r="F796" s="97"/>
      <c r="G796" s="2"/>
      <c r="H796" s="6"/>
      <c r="I796" s="2"/>
      <c r="J796" s="2"/>
      <c r="K796" s="2"/>
    </row>
    <row r="797" ht="15.75" customHeight="1">
      <c r="B797" s="2"/>
      <c r="C797" s="3"/>
      <c r="D797" s="4"/>
      <c r="E797" s="96"/>
      <c r="F797" s="97"/>
      <c r="G797" s="2"/>
      <c r="H797" s="6"/>
      <c r="I797" s="2"/>
      <c r="J797" s="2"/>
      <c r="K797" s="2"/>
    </row>
    <row r="798" ht="15.75" customHeight="1">
      <c r="B798" s="2"/>
      <c r="C798" s="3"/>
      <c r="D798" s="4"/>
      <c r="E798" s="96"/>
      <c r="F798" s="97"/>
      <c r="G798" s="2"/>
      <c r="H798" s="6"/>
      <c r="I798" s="2"/>
      <c r="J798" s="2"/>
      <c r="K798" s="2"/>
    </row>
    <row r="799" ht="15.75" customHeight="1">
      <c r="B799" s="2"/>
      <c r="C799" s="3"/>
      <c r="D799" s="4"/>
      <c r="E799" s="96"/>
      <c r="F799" s="97"/>
      <c r="G799" s="2"/>
      <c r="H799" s="6"/>
      <c r="I799" s="2"/>
      <c r="J799" s="2"/>
      <c r="K799" s="2"/>
    </row>
    <row r="800" ht="15.75" customHeight="1">
      <c r="B800" s="2"/>
      <c r="C800" s="3"/>
      <c r="D800" s="4"/>
      <c r="E800" s="96"/>
      <c r="F800" s="97"/>
      <c r="G800" s="2"/>
      <c r="H800" s="6"/>
      <c r="I800" s="2"/>
      <c r="J800" s="2"/>
      <c r="K800" s="2"/>
    </row>
    <row r="801" ht="15.75" customHeight="1">
      <c r="B801" s="2"/>
      <c r="C801" s="3"/>
      <c r="D801" s="4"/>
      <c r="E801" s="96"/>
      <c r="F801" s="97"/>
      <c r="G801" s="2"/>
      <c r="H801" s="6"/>
      <c r="I801" s="2"/>
      <c r="J801" s="2"/>
      <c r="K801" s="2"/>
    </row>
    <row r="802" ht="15.75" customHeight="1">
      <c r="B802" s="2"/>
      <c r="C802" s="3"/>
      <c r="D802" s="4"/>
      <c r="E802" s="96"/>
      <c r="F802" s="97"/>
      <c r="G802" s="2"/>
      <c r="H802" s="6"/>
      <c r="I802" s="2"/>
      <c r="J802" s="2"/>
      <c r="K802" s="2"/>
    </row>
    <row r="803" ht="15.75" customHeight="1">
      <c r="B803" s="2"/>
      <c r="C803" s="3"/>
      <c r="D803" s="4"/>
      <c r="E803" s="96"/>
      <c r="F803" s="97"/>
      <c r="G803" s="2"/>
      <c r="H803" s="6"/>
      <c r="I803" s="2"/>
      <c r="J803" s="2"/>
      <c r="K803" s="2"/>
    </row>
    <row r="804" ht="15.75" customHeight="1">
      <c r="B804" s="2"/>
      <c r="C804" s="3"/>
      <c r="D804" s="4"/>
      <c r="E804" s="96"/>
      <c r="F804" s="97"/>
      <c r="G804" s="2"/>
      <c r="H804" s="6"/>
      <c r="I804" s="2"/>
      <c r="J804" s="2"/>
      <c r="K804" s="2"/>
    </row>
    <row r="805" ht="15.75" customHeight="1">
      <c r="B805" s="2"/>
      <c r="C805" s="3"/>
      <c r="D805" s="4"/>
      <c r="E805" s="96"/>
      <c r="F805" s="97"/>
      <c r="G805" s="2"/>
      <c r="H805" s="6"/>
      <c r="I805" s="2"/>
      <c r="J805" s="2"/>
      <c r="K805" s="2"/>
    </row>
    <row r="806" ht="15.75" customHeight="1">
      <c r="B806" s="2"/>
      <c r="C806" s="3"/>
      <c r="D806" s="4"/>
      <c r="E806" s="96"/>
      <c r="F806" s="97"/>
      <c r="G806" s="2"/>
      <c r="H806" s="6"/>
      <c r="I806" s="2"/>
      <c r="J806" s="2"/>
      <c r="K806" s="2"/>
    </row>
    <row r="807" ht="15.75" customHeight="1">
      <c r="B807" s="2"/>
      <c r="C807" s="3"/>
      <c r="D807" s="4"/>
      <c r="E807" s="96"/>
      <c r="F807" s="97"/>
      <c r="G807" s="2"/>
      <c r="H807" s="6"/>
      <c r="I807" s="2"/>
      <c r="J807" s="2"/>
      <c r="K807" s="2"/>
    </row>
    <row r="808" ht="15.75" customHeight="1">
      <c r="B808" s="2"/>
      <c r="C808" s="3"/>
      <c r="D808" s="4"/>
      <c r="E808" s="96"/>
      <c r="F808" s="97"/>
      <c r="G808" s="2"/>
      <c r="H808" s="6"/>
      <c r="I808" s="2"/>
      <c r="J808" s="2"/>
      <c r="K808" s="2"/>
    </row>
    <row r="809" ht="15.75" customHeight="1">
      <c r="B809" s="2"/>
      <c r="C809" s="3"/>
      <c r="D809" s="4"/>
      <c r="E809" s="96"/>
      <c r="F809" s="97"/>
      <c r="G809" s="2"/>
      <c r="H809" s="6"/>
      <c r="I809" s="2"/>
      <c r="J809" s="2"/>
      <c r="K809" s="2"/>
    </row>
    <row r="810" ht="15.75" customHeight="1">
      <c r="B810" s="2"/>
      <c r="C810" s="3"/>
      <c r="D810" s="4"/>
      <c r="E810" s="96"/>
      <c r="F810" s="97"/>
      <c r="G810" s="2"/>
      <c r="H810" s="6"/>
      <c r="I810" s="2"/>
      <c r="J810" s="2"/>
      <c r="K810" s="2"/>
    </row>
    <row r="811" ht="15.75" customHeight="1">
      <c r="B811" s="2"/>
      <c r="C811" s="3"/>
      <c r="D811" s="4"/>
      <c r="E811" s="96"/>
      <c r="F811" s="97"/>
      <c r="G811" s="2"/>
      <c r="H811" s="6"/>
      <c r="I811" s="2"/>
      <c r="J811" s="2"/>
      <c r="K811" s="2"/>
    </row>
    <row r="812" ht="15.75" customHeight="1">
      <c r="B812" s="2"/>
      <c r="C812" s="3"/>
      <c r="D812" s="4"/>
      <c r="E812" s="96"/>
      <c r="F812" s="97"/>
      <c r="G812" s="2"/>
      <c r="H812" s="6"/>
      <c r="I812" s="2"/>
      <c r="J812" s="2"/>
      <c r="K812" s="2"/>
    </row>
    <row r="813" ht="15.75" customHeight="1">
      <c r="B813" s="2"/>
      <c r="C813" s="3"/>
      <c r="D813" s="4"/>
      <c r="E813" s="96"/>
      <c r="F813" s="97"/>
      <c r="G813" s="2"/>
      <c r="H813" s="6"/>
      <c r="I813" s="2"/>
      <c r="J813" s="2"/>
      <c r="K813" s="2"/>
    </row>
    <row r="814" ht="15.75" customHeight="1">
      <c r="B814" s="2"/>
      <c r="C814" s="3"/>
      <c r="D814" s="4"/>
      <c r="E814" s="96"/>
      <c r="F814" s="97"/>
      <c r="G814" s="2"/>
      <c r="H814" s="6"/>
      <c r="I814" s="2"/>
      <c r="J814" s="2"/>
      <c r="K814" s="2"/>
    </row>
    <row r="815" ht="15.75" customHeight="1">
      <c r="B815" s="2"/>
      <c r="C815" s="3"/>
      <c r="D815" s="4"/>
      <c r="E815" s="96"/>
      <c r="F815" s="97"/>
      <c r="G815" s="2"/>
      <c r="H815" s="6"/>
      <c r="I815" s="2"/>
      <c r="J815" s="2"/>
      <c r="K815" s="2"/>
    </row>
    <row r="816" ht="15.75" customHeight="1">
      <c r="B816" s="2"/>
      <c r="C816" s="3"/>
      <c r="D816" s="4"/>
      <c r="E816" s="96"/>
      <c r="F816" s="97"/>
      <c r="G816" s="2"/>
      <c r="H816" s="6"/>
      <c r="I816" s="2"/>
      <c r="J816" s="2"/>
      <c r="K816" s="2"/>
    </row>
    <row r="817" ht="15.75" customHeight="1">
      <c r="B817" s="2"/>
      <c r="C817" s="3"/>
      <c r="D817" s="4"/>
      <c r="E817" s="96"/>
      <c r="F817" s="97"/>
      <c r="G817" s="2"/>
      <c r="H817" s="6"/>
      <c r="I817" s="2"/>
      <c r="J817" s="2"/>
      <c r="K817" s="2"/>
    </row>
    <row r="818" ht="15.75" customHeight="1">
      <c r="B818" s="2"/>
      <c r="C818" s="3"/>
      <c r="D818" s="4"/>
      <c r="E818" s="96"/>
      <c r="F818" s="97"/>
      <c r="G818" s="2"/>
      <c r="H818" s="6"/>
      <c r="I818" s="2"/>
      <c r="J818" s="2"/>
      <c r="K818" s="2"/>
    </row>
    <row r="819" ht="15.75" customHeight="1">
      <c r="B819" s="2"/>
      <c r="C819" s="3"/>
      <c r="D819" s="4"/>
      <c r="E819" s="96"/>
      <c r="F819" s="97"/>
      <c r="G819" s="2"/>
      <c r="H819" s="6"/>
      <c r="I819" s="2"/>
      <c r="J819" s="2"/>
      <c r="K819" s="2"/>
    </row>
    <row r="820" ht="15.75" customHeight="1">
      <c r="B820" s="2"/>
      <c r="C820" s="3"/>
      <c r="D820" s="4"/>
      <c r="E820" s="96"/>
      <c r="F820" s="97"/>
      <c r="G820" s="2"/>
      <c r="H820" s="6"/>
      <c r="I820" s="2"/>
      <c r="J820" s="2"/>
      <c r="K820" s="2"/>
    </row>
    <row r="821" ht="15.75" customHeight="1">
      <c r="B821" s="2"/>
      <c r="C821" s="3"/>
      <c r="D821" s="4"/>
      <c r="E821" s="96"/>
      <c r="F821" s="97"/>
      <c r="G821" s="2"/>
      <c r="H821" s="6"/>
      <c r="I821" s="2"/>
      <c r="J821" s="2"/>
      <c r="K821" s="2"/>
    </row>
    <row r="822" ht="15.75" customHeight="1">
      <c r="B822" s="2"/>
      <c r="C822" s="3"/>
      <c r="D822" s="4"/>
      <c r="E822" s="96"/>
      <c r="F822" s="97"/>
      <c r="G822" s="2"/>
      <c r="H822" s="6"/>
      <c r="I822" s="2"/>
      <c r="J822" s="2"/>
      <c r="K822" s="2"/>
    </row>
    <row r="823" ht="15.75" customHeight="1">
      <c r="B823" s="2"/>
      <c r="C823" s="3"/>
      <c r="D823" s="4"/>
      <c r="E823" s="96"/>
      <c r="F823" s="97"/>
      <c r="G823" s="2"/>
      <c r="H823" s="6"/>
      <c r="I823" s="2"/>
      <c r="J823" s="2"/>
      <c r="K823" s="2"/>
    </row>
    <row r="824" ht="15.75" customHeight="1">
      <c r="B824" s="2"/>
      <c r="C824" s="3"/>
      <c r="D824" s="4"/>
      <c r="E824" s="96"/>
      <c r="F824" s="97"/>
      <c r="G824" s="2"/>
      <c r="H824" s="6"/>
      <c r="I824" s="2"/>
      <c r="J824" s="2"/>
      <c r="K824" s="2"/>
    </row>
    <row r="825" ht="15.75" customHeight="1">
      <c r="B825" s="2"/>
      <c r="C825" s="3"/>
      <c r="D825" s="4"/>
      <c r="E825" s="96"/>
      <c r="F825" s="97"/>
      <c r="G825" s="2"/>
      <c r="H825" s="6"/>
      <c r="I825" s="2"/>
      <c r="J825" s="2"/>
      <c r="K825" s="2"/>
    </row>
    <row r="826" ht="15.75" customHeight="1">
      <c r="B826" s="2"/>
      <c r="C826" s="3"/>
      <c r="D826" s="4"/>
      <c r="E826" s="96"/>
      <c r="F826" s="97"/>
      <c r="G826" s="2"/>
      <c r="H826" s="6"/>
      <c r="I826" s="2"/>
      <c r="J826" s="2"/>
      <c r="K826" s="2"/>
    </row>
    <row r="827" ht="15.75" customHeight="1">
      <c r="B827" s="2"/>
      <c r="C827" s="3"/>
      <c r="D827" s="4"/>
      <c r="E827" s="96"/>
      <c r="F827" s="97"/>
      <c r="G827" s="2"/>
      <c r="H827" s="6"/>
      <c r="I827" s="2"/>
      <c r="J827" s="2"/>
      <c r="K827" s="2"/>
    </row>
    <row r="828" ht="15.75" customHeight="1">
      <c r="B828" s="2"/>
      <c r="C828" s="3"/>
      <c r="D828" s="4"/>
      <c r="E828" s="96"/>
      <c r="F828" s="97"/>
      <c r="G828" s="2"/>
      <c r="H828" s="6"/>
      <c r="I828" s="2"/>
      <c r="J828" s="2"/>
      <c r="K828" s="2"/>
    </row>
    <row r="829" ht="15.75" customHeight="1">
      <c r="B829" s="2"/>
      <c r="C829" s="3"/>
      <c r="D829" s="4"/>
      <c r="E829" s="96"/>
      <c r="F829" s="97"/>
      <c r="G829" s="2"/>
      <c r="H829" s="6"/>
      <c r="I829" s="2"/>
      <c r="J829" s="2"/>
      <c r="K829" s="2"/>
    </row>
    <row r="830" ht="15.75" customHeight="1">
      <c r="B830" s="2"/>
      <c r="C830" s="3"/>
      <c r="D830" s="4"/>
      <c r="E830" s="96"/>
      <c r="F830" s="97"/>
      <c r="G830" s="2"/>
      <c r="H830" s="6"/>
      <c r="I830" s="2"/>
      <c r="J830" s="2"/>
      <c r="K830" s="2"/>
    </row>
    <row r="831" ht="15.75" customHeight="1">
      <c r="B831" s="2"/>
      <c r="C831" s="3"/>
      <c r="D831" s="4"/>
      <c r="E831" s="96"/>
      <c r="F831" s="97"/>
      <c r="G831" s="2"/>
      <c r="H831" s="6"/>
      <c r="I831" s="2"/>
      <c r="J831" s="2"/>
      <c r="K831" s="2"/>
    </row>
    <row r="832" ht="15.75" customHeight="1">
      <c r="B832" s="2"/>
      <c r="C832" s="3"/>
      <c r="D832" s="4"/>
      <c r="E832" s="96"/>
      <c r="F832" s="97"/>
      <c r="G832" s="2"/>
      <c r="H832" s="6"/>
      <c r="I832" s="2"/>
      <c r="J832" s="2"/>
      <c r="K832" s="2"/>
    </row>
    <row r="833" ht="15.75" customHeight="1">
      <c r="B833" s="2"/>
      <c r="C833" s="3"/>
      <c r="D833" s="4"/>
      <c r="E833" s="96"/>
      <c r="F833" s="97"/>
      <c r="G833" s="2"/>
      <c r="H833" s="6"/>
      <c r="I833" s="2"/>
      <c r="J833" s="2"/>
      <c r="K833" s="2"/>
    </row>
    <row r="834" ht="15.75" customHeight="1">
      <c r="B834" s="2"/>
      <c r="C834" s="3"/>
      <c r="D834" s="4"/>
      <c r="E834" s="96"/>
      <c r="F834" s="97"/>
      <c r="G834" s="2"/>
      <c r="H834" s="6"/>
      <c r="I834" s="2"/>
      <c r="J834" s="2"/>
      <c r="K834" s="2"/>
    </row>
    <row r="835" ht="15.75" customHeight="1">
      <c r="B835" s="2"/>
      <c r="C835" s="3"/>
      <c r="D835" s="4"/>
      <c r="E835" s="96"/>
      <c r="F835" s="97"/>
      <c r="G835" s="2"/>
      <c r="H835" s="6"/>
      <c r="I835" s="2"/>
      <c r="J835" s="2"/>
      <c r="K835" s="2"/>
    </row>
    <row r="836" ht="15.75" customHeight="1">
      <c r="B836" s="2"/>
      <c r="C836" s="3"/>
      <c r="D836" s="4"/>
      <c r="E836" s="96"/>
      <c r="F836" s="97"/>
      <c r="G836" s="2"/>
      <c r="H836" s="6"/>
      <c r="I836" s="2"/>
      <c r="J836" s="2"/>
      <c r="K836" s="2"/>
    </row>
    <row r="837" ht="15.75" customHeight="1">
      <c r="B837" s="2"/>
      <c r="C837" s="3"/>
      <c r="D837" s="4"/>
      <c r="E837" s="96"/>
      <c r="F837" s="97"/>
      <c r="G837" s="2"/>
      <c r="H837" s="6"/>
      <c r="I837" s="2"/>
      <c r="J837" s="2"/>
      <c r="K837" s="2"/>
    </row>
    <row r="838" ht="15.75" customHeight="1">
      <c r="B838" s="2"/>
      <c r="C838" s="3"/>
      <c r="D838" s="4"/>
      <c r="E838" s="96"/>
      <c r="F838" s="97"/>
      <c r="G838" s="2"/>
      <c r="H838" s="6"/>
      <c r="I838" s="2"/>
      <c r="J838" s="2"/>
      <c r="K838" s="2"/>
    </row>
    <row r="839" ht="15.75" customHeight="1">
      <c r="B839" s="2"/>
      <c r="C839" s="3"/>
      <c r="D839" s="4"/>
      <c r="E839" s="96"/>
      <c r="F839" s="97"/>
      <c r="G839" s="2"/>
      <c r="H839" s="6"/>
      <c r="I839" s="2"/>
      <c r="J839" s="2"/>
      <c r="K839" s="2"/>
    </row>
    <row r="840" ht="15.75" customHeight="1">
      <c r="B840" s="2"/>
      <c r="C840" s="3"/>
      <c r="D840" s="4"/>
      <c r="E840" s="96"/>
      <c r="F840" s="97"/>
      <c r="G840" s="2"/>
      <c r="H840" s="6"/>
      <c r="I840" s="2"/>
      <c r="J840" s="2"/>
      <c r="K840" s="2"/>
    </row>
    <row r="841" ht="15.75" customHeight="1">
      <c r="B841" s="2"/>
      <c r="C841" s="3"/>
      <c r="D841" s="4"/>
      <c r="E841" s="96"/>
      <c r="F841" s="97"/>
      <c r="G841" s="2"/>
      <c r="H841" s="6"/>
      <c r="I841" s="2"/>
      <c r="J841" s="2"/>
      <c r="K841" s="2"/>
    </row>
    <row r="842" ht="15.75" customHeight="1">
      <c r="B842" s="2"/>
      <c r="C842" s="3"/>
      <c r="D842" s="4"/>
      <c r="E842" s="96"/>
      <c r="F842" s="97"/>
      <c r="G842" s="2"/>
      <c r="H842" s="6"/>
      <c r="I842" s="2"/>
      <c r="J842" s="2"/>
      <c r="K842" s="2"/>
    </row>
    <row r="843" ht="15.75" customHeight="1">
      <c r="B843" s="2"/>
      <c r="C843" s="3"/>
      <c r="D843" s="4"/>
      <c r="E843" s="96"/>
      <c r="F843" s="97"/>
      <c r="G843" s="2"/>
      <c r="H843" s="6"/>
      <c r="I843" s="2"/>
      <c r="J843" s="2"/>
      <c r="K843" s="2"/>
    </row>
    <row r="844" ht="15.75" customHeight="1">
      <c r="B844" s="2"/>
      <c r="C844" s="3"/>
      <c r="D844" s="4"/>
      <c r="E844" s="96"/>
      <c r="F844" s="97"/>
      <c r="G844" s="2"/>
      <c r="H844" s="6"/>
      <c r="I844" s="2"/>
      <c r="J844" s="2"/>
      <c r="K844" s="2"/>
    </row>
    <row r="845" ht="15.75" customHeight="1">
      <c r="B845" s="2"/>
      <c r="C845" s="3"/>
      <c r="D845" s="4"/>
      <c r="E845" s="96"/>
      <c r="F845" s="97"/>
      <c r="G845" s="2"/>
      <c r="H845" s="6"/>
      <c r="I845" s="2"/>
      <c r="J845" s="2"/>
      <c r="K845" s="2"/>
    </row>
    <row r="846" ht="15.75" customHeight="1">
      <c r="B846" s="2"/>
      <c r="C846" s="3"/>
      <c r="D846" s="4"/>
      <c r="E846" s="96"/>
      <c r="F846" s="97"/>
      <c r="G846" s="2"/>
      <c r="H846" s="6"/>
      <c r="I846" s="2"/>
      <c r="J846" s="2"/>
      <c r="K846" s="2"/>
    </row>
    <row r="847" ht="15.75" customHeight="1">
      <c r="B847" s="2"/>
      <c r="C847" s="3"/>
      <c r="D847" s="4"/>
      <c r="E847" s="96"/>
      <c r="F847" s="97"/>
      <c r="G847" s="2"/>
      <c r="H847" s="6"/>
      <c r="I847" s="2"/>
      <c r="J847" s="2"/>
      <c r="K847" s="2"/>
    </row>
    <row r="848" ht="15.75" customHeight="1">
      <c r="B848" s="2"/>
      <c r="C848" s="3"/>
      <c r="D848" s="4"/>
      <c r="E848" s="96"/>
      <c r="F848" s="97"/>
      <c r="G848" s="2"/>
      <c r="H848" s="6"/>
      <c r="I848" s="2"/>
      <c r="J848" s="2"/>
      <c r="K848" s="2"/>
    </row>
    <row r="849" ht="15.75" customHeight="1">
      <c r="B849" s="2"/>
      <c r="C849" s="3"/>
      <c r="D849" s="4"/>
      <c r="E849" s="96"/>
      <c r="F849" s="97"/>
      <c r="G849" s="2"/>
      <c r="H849" s="6"/>
      <c r="I849" s="2"/>
      <c r="J849" s="2"/>
      <c r="K849" s="2"/>
    </row>
    <row r="850" ht="15.75" customHeight="1">
      <c r="B850" s="2"/>
      <c r="C850" s="3"/>
      <c r="D850" s="4"/>
      <c r="E850" s="96"/>
      <c r="F850" s="97"/>
      <c r="G850" s="2"/>
      <c r="H850" s="6"/>
      <c r="I850" s="2"/>
      <c r="J850" s="2"/>
      <c r="K850" s="2"/>
    </row>
    <row r="851" ht="15.75" customHeight="1">
      <c r="B851" s="2"/>
      <c r="C851" s="3"/>
      <c r="D851" s="4"/>
      <c r="E851" s="96"/>
      <c r="F851" s="97"/>
      <c r="G851" s="2"/>
      <c r="H851" s="6"/>
      <c r="I851" s="2"/>
      <c r="J851" s="2"/>
      <c r="K851" s="2"/>
    </row>
    <row r="852" ht="15.75" customHeight="1">
      <c r="B852" s="2"/>
      <c r="C852" s="3"/>
      <c r="D852" s="4"/>
      <c r="E852" s="96"/>
      <c r="F852" s="97"/>
      <c r="G852" s="2"/>
      <c r="H852" s="6"/>
      <c r="I852" s="2"/>
      <c r="J852" s="2"/>
      <c r="K852" s="2"/>
    </row>
    <row r="853" ht="15.75" customHeight="1">
      <c r="B853" s="2"/>
      <c r="C853" s="3"/>
      <c r="D853" s="4"/>
      <c r="E853" s="96"/>
      <c r="F853" s="97"/>
      <c r="G853" s="2"/>
      <c r="H853" s="6"/>
      <c r="I853" s="2"/>
      <c r="J853" s="2"/>
      <c r="K853" s="2"/>
    </row>
    <row r="854" ht="15.75" customHeight="1">
      <c r="B854" s="2"/>
      <c r="C854" s="3"/>
      <c r="D854" s="4"/>
      <c r="E854" s="96"/>
      <c r="F854" s="97"/>
      <c r="G854" s="2"/>
      <c r="H854" s="6"/>
      <c r="I854" s="2"/>
      <c r="J854" s="2"/>
      <c r="K854" s="2"/>
    </row>
    <row r="855" ht="15.75" customHeight="1">
      <c r="B855" s="2"/>
      <c r="C855" s="3"/>
      <c r="D855" s="4"/>
      <c r="E855" s="96"/>
      <c r="F855" s="97"/>
      <c r="G855" s="2"/>
      <c r="H855" s="6"/>
      <c r="I855" s="2"/>
      <c r="J855" s="2"/>
      <c r="K855" s="2"/>
    </row>
    <row r="856" ht="15.75" customHeight="1">
      <c r="B856" s="2"/>
      <c r="C856" s="3"/>
      <c r="D856" s="4"/>
      <c r="E856" s="96"/>
      <c r="F856" s="97"/>
      <c r="G856" s="2"/>
      <c r="H856" s="6"/>
      <c r="I856" s="2"/>
      <c r="J856" s="2"/>
      <c r="K856" s="2"/>
    </row>
    <row r="857" ht="15.75" customHeight="1">
      <c r="B857" s="2"/>
      <c r="C857" s="3"/>
      <c r="D857" s="4"/>
      <c r="E857" s="96"/>
      <c r="F857" s="97"/>
      <c r="G857" s="2"/>
      <c r="H857" s="6"/>
      <c r="I857" s="2"/>
      <c r="J857" s="2"/>
      <c r="K857" s="2"/>
    </row>
    <row r="858" ht="15.75" customHeight="1">
      <c r="B858" s="2"/>
      <c r="C858" s="3"/>
      <c r="D858" s="4"/>
      <c r="E858" s="96"/>
      <c r="F858" s="97"/>
      <c r="G858" s="2"/>
      <c r="H858" s="6"/>
      <c r="I858" s="2"/>
      <c r="J858" s="2"/>
      <c r="K858" s="2"/>
    </row>
    <row r="859" ht="15.75" customHeight="1">
      <c r="B859" s="2"/>
      <c r="C859" s="3"/>
      <c r="D859" s="4"/>
      <c r="E859" s="96"/>
      <c r="F859" s="97"/>
      <c r="G859" s="2"/>
      <c r="H859" s="6"/>
      <c r="I859" s="2"/>
      <c r="J859" s="2"/>
      <c r="K859" s="2"/>
    </row>
    <row r="860" ht="15.75" customHeight="1">
      <c r="B860" s="2"/>
      <c r="C860" s="3"/>
      <c r="D860" s="4"/>
      <c r="E860" s="96"/>
      <c r="F860" s="97"/>
      <c r="G860" s="2"/>
      <c r="H860" s="6"/>
      <c r="I860" s="2"/>
      <c r="J860" s="2"/>
      <c r="K860" s="2"/>
    </row>
    <row r="861" ht="15.75" customHeight="1">
      <c r="B861" s="2"/>
      <c r="C861" s="3"/>
      <c r="D861" s="4"/>
      <c r="E861" s="96"/>
      <c r="F861" s="97"/>
      <c r="G861" s="2"/>
      <c r="H861" s="6"/>
      <c r="I861" s="2"/>
      <c r="J861" s="2"/>
      <c r="K861" s="2"/>
    </row>
    <row r="862" ht="15.75" customHeight="1">
      <c r="B862" s="2"/>
      <c r="C862" s="3"/>
      <c r="D862" s="4"/>
      <c r="E862" s="96"/>
      <c r="F862" s="97"/>
      <c r="G862" s="2"/>
      <c r="H862" s="6"/>
      <c r="I862" s="2"/>
      <c r="J862" s="2"/>
      <c r="K862" s="2"/>
    </row>
    <row r="863" ht="15.75" customHeight="1">
      <c r="B863" s="2"/>
      <c r="C863" s="3"/>
      <c r="D863" s="4"/>
      <c r="E863" s="96"/>
      <c r="F863" s="97"/>
      <c r="G863" s="2"/>
      <c r="H863" s="6"/>
      <c r="I863" s="2"/>
      <c r="J863" s="2"/>
      <c r="K863" s="2"/>
    </row>
    <row r="864" ht="15.75" customHeight="1">
      <c r="B864" s="2"/>
      <c r="C864" s="3"/>
      <c r="D864" s="4"/>
      <c r="E864" s="96"/>
      <c r="F864" s="97"/>
      <c r="G864" s="2"/>
      <c r="H864" s="6"/>
      <c r="I864" s="2"/>
      <c r="J864" s="2"/>
      <c r="K864" s="2"/>
    </row>
    <row r="865" ht="15.75" customHeight="1">
      <c r="B865" s="2"/>
      <c r="C865" s="3"/>
      <c r="D865" s="4"/>
      <c r="E865" s="96"/>
      <c r="F865" s="97"/>
      <c r="G865" s="2"/>
      <c r="H865" s="6"/>
      <c r="I865" s="2"/>
      <c r="J865" s="2"/>
      <c r="K865" s="2"/>
    </row>
    <row r="866" ht="15.75" customHeight="1">
      <c r="B866" s="2"/>
      <c r="C866" s="3"/>
      <c r="D866" s="4"/>
      <c r="E866" s="96"/>
      <c r="F866" s="97"/>
      <c r="G866" s="2"/>
      <c r="H866" s="6"/>
      <c r="I866" s="2"/>
      <c r="J866" s="2"/>
      <c r="K866" s="2"/>
    </row>
    <row r="867" ht="15.75" customHeight="1">
      <c r="B867" s="2"/>
      <c r="C867" s="3"/>
      <c r="D867" s="4"/>
      <c r="E867" s="96"/>
      <c r="F867" s="97"/>
      <c r="G867" s="2"/>
      <c r="H867" s="6"/>
      <c r="I867" s="2"/>
      <c r="J867" s="2"/>
      <c r="K867" s="2"/>
    </row>
    <row r="868" ht="15.75" customHeight="1">
      <c r="B868" s="2"/>
      <c r="C868" s="3"/>
      <c r="D868" s="4"/>
      <c r="E868" s="96"/>
      <c r="F868" s="97"/>
      <c r="G868" s="2"/>
      <c r="H868" s="6"/>
      <c r="I868" s="2"/>
      <c r="J868" s="2"/>
      <c r="K868" s="2"/>
    </row>
    <row r="869" ht="15.75" customHeight="1">
      <c r="B869" s="2"/>
      <c r="C869" s="3"/>
      <c r="D869" s="4"/>
      <c r="E869" s="96"/>
      <c r="F869" s="97"/>
      <c r="G869" s="2"/>
      <c r="H869" s="6"/>
      <c r="I869" s="2"/>
      <c r="J869" s="2"/>
      <c r="K869" s="2"/>
    </row>
    <row r="870" ht="15.75" customHeight="1">
      <c r="B870" s="2"/>
      <c r="C870" s="3"/>
      <c r="D870" s="4"/>
      <c r="E870" s="96"/>
      <c r="F870" s="97"/>
      <c r="G870" s="2"/>
      <c r="H870" s="6"/>
      <c r="I870" s="2"/>
      <c r="J870" s="2"/>
      <c r="K870" s="2"/>
    </row>
    <row r="871" ht="15.75" customHeight="1">
      <c r="B871" s="2"/>
      <c r="C871" s="3"/>
      <c r="D871" s="4"/>
      <c r="E871" s="96"/>
      <c r="F871" s="97"/>
      <c r="G871" s="2"/>
      <c r="H871" s="6"/>
      <c r="I871" s="2"/>
      <c r="J871" s="2"/>
      <c r="K871" s="2"/>
    </row>
    <row r="872" ht="15.75" customHeight="1">
      <c r="B872" s="2"/>
      <c r="C872" s="3"/>
      <c r="D872" s="4"/>
      <c r="E872" s="96"/>
      <c r="F872" s="97"/>
      <c r="G872" s="2"/>
      <c r="H872" s="6"/>
      <c r="I872" s="2"/>
      <c r="J872" s="2"/>
      <c r="K872" s="2"/>
    </row>
    <row r="873" ht="15.75" customHeight="1">
      <c r="B873" s="2"/>
      <c r="C873" s="3"/>
      <c r="D873" s="4"/>
      <c r="E873" s="96"/>
      <c r="F873" s="97"/>
      <c r="G873" s="2"/>
      <c r="H873" s="6"/>
      <c r="I873" s="2"/>
      <c r="J873" s="2"/>
      <c r="K873" s="2"/>
    </row>
    <row r="874" ht="15.75" customHeight="1">
      <c r="B874" s="2"/>
      <c r="C874" s="3"/>
      <c r="D874" s="4"/>
      <c r="E874" s="96"/>
      <c r="F874" s="97"/>
      <c r="G874" s="2"/>
      <c r="H874" s="6"/>
      <c r="I874" s="2"/>
      <c r="J874" s="2"/>
      <c r="K874" s="2"/>
    </row>
    <row r="875" ht="15.75" customHeight="1">
      <c r="B875" s="2"/>
      <c r="C875" s="3"/>
      <c r="D875" s="4"/>
      <c r="E875" s="96"/>
      <c r="F875" s="97"/>
      <c r="G875" s="2"/>
      <c r="H875" s="6"/>
      <c r="I875" s="2"/>
      <c r="J875" s="2"/>
      <c r="K875" s="2"/>
    </row>
    <row r="876" ht="15.75" customHeight="1">
      <c r="B876" s="2"/>
      <c r="C876" s="3"/>
      <c r="D876" s="4"/>
      <c r="E876" s="96"/>
      <c r="F876" s="97"/>
      <c r="G876" s="2"/>
      <c r="H876" s="6"/>
      <c r="I876" s="2"/>
      <c r="J876" s="2"/>
      <c r="K876" s="2"/>
    </row>
    <row r="877" ht="15.75" customHeight="1">
      <c r="B877" s="2"/>
      <c r="C877" s="3"/>
      <c r="D877" s="4"/>
      <c r="E877" s="96"/>
      <c r="F877" s="97"/>
      <c r="G877" s="2"/>
      <c r="H877" s="6"/>
      <c r="I877" s="2"/>
      <c r="J877" s="2"/>
      <c r="K877" s="2"/>
    </row>
    <row r="878" ht="15.75" customHeight="1">
      <c r="B878" s="2"/>
      <c r="C878" s="3"/>
      <c r="D878" s="4"/>
      <c r="E878" s="96"/>
      <c r="F878" s="97"/>
      <c r="G878" s="2"/>
      <c r="H878" s="6"/>
      <c r="I878" s="2"/>
      <c r="J878" s="2"/>
      <c r="K878" s="2"/>
    </row>
    <row r="879" ht="15.75" customHeight="1">
      <c r="B879" s="2"/>
      <c r="C879" s="3"/>
      <c r="D879" s="4"/>
      <c r="E879" s="96"/>
      <c r="F879" s="97"/>
      <c r="G879" s="2"/>
      <c r="H879" s="6"/>
      <c r="I879" s="2"/>
      <c r="J879" s="2"/>
      <c r="K879" s="2"/>
    </row>
    <row r="880" ht="15.75" customHeight="1">
      <c r="B880" s="2"/>
      <c r="C880" s="3"/>
      <c r="D880" s="4"/>
      <c r="E880" s="96"/>
      <c r="F880" s="97"/>
      <c r="G880" s="2"/>
      <c r="H880" s="6"/>
      <c r="I880" s="2"/>
      <c r="J880" s="2"/>
      <c r="K880" s="2"/>
    </row>
    <row r="881" ht="15.75" customHeight="1">
      <c r="B881" s="2"/>
      <c r="C881" s="3"/>
      <c r="D881" s="4"/>
      <c r="E881" s="96"/>
      <c r="F881" s="97"/>
      <c r="G881" s="2"/>
      <c r="H881" s="6"/>
      <c r="I881" s="2"/>
      <c r="J881" s="2"/>
      <c r="K881" s="2"/>
    </row>
    <row r="882" ht="15.75" customHeight="1">
      <c r="B882" s="2"/>
      <c r="C882" s="3"/>
      <c r="D882" s="4"/>
      <c r="E882" s="96"/>
      <c r="F882" s="97"/>
      <c r="G882" s="2"/>
      <c r="H882" s="6"/>
      <c r="I882" s="2"/>
      <c r="J882" s="2"/>
      <c r="K882" s="2"/>
    </row>
    <row r="883" ht="15.75" customHeight="1">
      <c r="B883" s="2"/>
      <c r="C883" s="3"/>
      <c r="D883" s="4"/>
      <c r="E883" s="96"/>
      <c r="F883" s="97"/>
      <c r="G883" s="2"/>
      <c r="H883" s="6"/>
      <c r="I883" s="2"/>
      <c r="J883" s="2"/>
      <c r="K883" s="2"/>
    </row>
    <row r="884" ht="15.75" customHeight="1">
      <c r="B884" s="2"/>
      <c r="C884" s="3"/>
      <c r="D884" s="4"/>
      <c r="E884" s="96"/>
      <c r="F884" s="97"/>
      <c r="G884" s="2"/>
      <c r="H884" s="6"/>
      <c r="I884" s="2"/>
      <c r="J884" s="2"/>
      <c r="K884" s="2"/>
    </row>
    <row r="885" ht="15.75" customHeight="1">
      <c r="B885" s="2"/>
      <c r="C885" s="3"/>
      <c r="D885" s="4"/>
      <c r="E885" s="96"/>
      <c r="F885" s="97"/>
      <c r="G885" s="2"/>
      <c r="H885" s="6"/>
      <c r="I885" s="2"/>
      <c r="J885" s="2"/>
      <c r="K885" s="2"/>
    </row>
    <row r="886" ht="15.75" customHeight="1">
      <c r="B886" s="2"/>
      <c r="C886" s="3"/>
      <c r="D886" s="4"/>
      <c r="E886" s="96"/>
      <c r="F886" s="97"/>
      <c r="G886" s="2"/>
      <c r="H886" s="6"/>
      <c r="I886" s="2"/>
      <c r="J886" s="2"/>
      <c r="K886" s="2"/>
    </row>
    <row r="887" ht="15.75" customHeight="1">
      <c r="B887" s="2"/>
      <c r="C887" s="3"/>
      <c r="D887" s="4"/>
      <c r="E887" s="96"/>
      <c r="F887" s="97"/>
      <c r="G887" s="2"/>
      <c r="H887" s="6"/>
      <c r="I887" s="2"/>
      <c r="J887" s="2"/>
      <c r="K887" s="2"/>
    </row>
    <row r="888" ht="15.75" customHeight="1">
      <c r="B888" s="2"/>
      <c r="C888" s="3"/>
      <c r="D888" s="4"/>
      <c r="E888" s="96"/>
      <c r="F888" s="97"/>
      <c r="G888" s="2"/>
      <c r="H888" s="6"/>
      <c r="I888" s="2"/>
      <c r="J888" s="2"/>
      <c r="K888" s="2"/>
    </row>
    <row r="889" ht="15.75" customHeight="1">
      <c r="B889" s="2"/>
      <c r="C889" s="3"/>
      <c r="D889" s="4"/>
      <c r="E889" s="96"/>
      <c r="F889" s="97"/>
      <c r="G889" s="2"/>
      <c r="H889" s="6"/>
      <c r="I889" s="2"/>
      <c r="J889" s="2"/>
      <c r="K889" s="2"/>
    </row>
    <row r="890" ht="15.75" customHeight="1">
      <c r="B890" s="2"/>
      <c r="C890" s="3"/>
      <c r="D890" s="4"/>
      <c r="E890" s="96"/>
      <c r="F890" s="97"/>
      <c r="G890" s="2"/>
      <c r="H890" s="6"/>
      <c r="I890" s="2"/>
      <c r="J890" s="2"/>
      <c r="K890" s="2"/>
    </row>
    <row r="891" ht="15.75" customHeight="1">
      <c r="B891" s="2"/>
      <c r="C891" s="3"/>
      <c r="D891" s="4"/>
      <c r="E891" s="96"/>
      <c r="F891" s="97"/>
      <c r="G891" s="2"/>
      <c r="H891" s="6"/>
      <c r="I891" s="2"/>
      <c r="J891" s="2"/>
      <c r="K891" s="2"/>
    </row>
    <row r="892" ht="15.75" customHeight="1">
      <c r="B892" s="2"/>
      <c r="C892" s="3"/>
      <c r="D892" s="4"/>
      <c r="E892" s="96"/>
      <c r="F892" s="97"/>
      <c r="G892" s="2"/>
      <c r="H892" s="6"/>
      <c r="I892" s="2"/>
      <c r="J892" s="2"/>
      <c r="K892" s="2"/>
    </row>
    <row r="893" ht="15.75" customHeight="1">
      <c r="B893" s="2"/>
      <c r="C893" s="3"/>
      <c r="D893" s="4"/>
      <c r="E893" s="96"/>
      <c r="F893" s="97"/>
      <c r="G893" s="2"/>
      <c r="H893" s="6"/>
      <c r="I893" s="2"/>
      <c r="J893" s="2"/>
      <c r="K893" s="2"/>
    </row>
    <row r="894" ht="15.75" customHeight="1">
      <c r="B894" s="2"/>
      <c r="C894" s="3"/>
      <c r="D894" s="4"/>
      <c r="E894" s="96"/>
      <c r="F894" s="97"/>
      <c r="G894" s="2"/>
      <c r="H894" s="6"/>
      <c r="I894" s="2"/>
      <c r="J894" s="2"/>
      <c r="K894" s="2"/>
    </row>
    <row r="895" ht="15.75" customHeight="1">
      <c r="B895" s="2"/>
      <c r="C895" s="3"/>
      <c r="D895" s="4"/>
      <c r="E895" s="96"/>
      <c r="F895" s="97"/>
      <c r="G895" s="2"/>
      <c r="H895" s="6"/>
      <c r="I895" s="2"/>
      <c r="J895" s="2"/>
      <c r="K895" s="2"/>
    </row>
    <row r="896" ht="15.75" customHeight="1">
      <c r="B896" s="2"/>
      <c r="C896" s="3"/>
      <c r="D896" s="4"/>
      <c r="E896" s="96"/>
      <c r="F896" s="97"/>
      <c r="G896" s="2"/>
      <c r="H896" s="6"/>
      <c r="I896" s="2"/>
      <c r="J896" s="2"/>
      <c r="K896" s="2"/>
    </row>
    <row r="897" ht="15.75" customHeight="1">
      <c r="B897" s="2"/>
      <c r="C897" s="3"/>
      <c r="D897" s="4"/>
      <c r="E897" s="96"/>
      <c r="F897" s="97"/>
      <c r="G897" s="2"/>
      <c r="H897" s="6"/>
      <c r="I897" s="2"/>
      <c r="J897" s="2"/>
      <c r="K897" s="2"/>
    </row>
    <row r="898" ht="15.75" customHeight="1">
      <c r="B898" s="2"/>
      <c r="C898" s="3"/>
      <c r="D898" s="4"/>
      <c r="E898" s="96"/>
      <c r="F898" s="97"/>
      <c r="G898" s="2"/>
      <c r="H898" s="6"/>
      <c r="I898" s="2"/>
      <c r="J898" s="2"/>
      <c r="K898" s="2"/>
    </row>
    <row r="899" ht="15.75" customHeight="1">
      <c r="B899" s="2"/>
      <c r="C899" s="3"/>
      <c r="D899" s="4"/>
      <c r="E899" s="96"/>
      <c r="F899" s="97"/>
      <c r="G899" s="2"/>
      <c r="H899" s="6"/>
      <c r="I899" s="2"/>
      <c r="J899" s="2"/>
      <c r="K899" s="2"/>
    </row>
    <row r="900" ht="15.75" customHeight="1">
      <c r="B900" s="2"/>
      <c r="C900" s="3"/>
      <c r="D900" s="4"/>
      <c r="E900" s="96"/>
      <c r="F900" s="97"/>
      <c r="G900" s="2"/>
      <c r="H900" s="6"/>
      <c r="I900" s="2"/>
      <c r="J900" s="2"/>
      <c r="K900" s="2"/>
    </row>
    <row r="901" ht="15.75" customHeight="1">
      <c r="B901" s="2"/>
      <c r="C901" s="3"/>
      <c r="D901" s="4"/>
      <c r="E901" s="96"/>
      <c r="F901" s="97"/>
      <c r="G901" s="2"/>
      <c r="H901" s="6"/>
      <c r="I901" s="2"/>
      <c r="J901" s="2"/>
      <c r="K901" s="2"/>
    </row>
    <row r="902" ht="15.75" customHeight="1">
      <c r="B902" s="2"/>
      <c r="C902" s="3"/>
      <c r="D902" s="4"/>
      <c r="E902" s="96"/>
      <c r="F902" s="97"/>
      <c r="G902" s="2"/>
      <c r="H902" s="6"/>
      <c r="I902" s="2"/>
      <c r="J902" s="2"/>
      <c r="K902" s="2"/>
    </row>
    <row r="903" ht="15.75" customHeight="1">
      <c r="B903" s="2"/>
      <c r="C903" s="3"/>
      <c r="D903" s="4"/>
      <c r="E903" s="96"/>
      <c r="F903" s="97"/>
      <c r="G903" s="2"/>
      <c r="H903" s="6"/>
      <c r="I903" s="2"/>
      <c r="J903" s="2"/>
      <c r="K903" s="2"/>
    </row>
    <row r="904" ht="15.75" customHeight="1">
      <c r="B904" s="2"/>
      <c r="C904" s="3"/>
      <c r="D904" s="4"/>
      <c r="E904" s="96"/>
      <c r="F904" s="97"/>
      <c r="G904" s="2"/>
      <c r="H904" s="6"/>
      <c r="I904" s="2"/>
      <c r="J904" s="2"/>
      <c r="K904" s="2"/>
    </row>
    <row r="905" ht="15.75" customHeight="1">
      <c r="B905" s="2"/>
      <c r="C905" s="3"/>
      <c r="D905" s="4"/>
      <c r="E905" s="96"/>
      <c r="F905" s="97"/>
      <c r="G905" s="2"/>
      <c r="H905" s="6"/>
      <c r="I905" s="2"/>
      <c r="J905" s="2"/>
      <c r="K905" s="2"/>
    </row>
    <row r="906" ht="15.75" customHeight="1">
      <c r="B906" s="2"/>
      <c r="C906" s="3"/>
      <c r="D906" s="4"/>
      <c r="E906" s="96"/>
      <c r="F906" s="97"/>
      <c r="G906" s="2"/>
      <c r="H906" s="6"/>
      <c r="I906" s="2"/>
      <c r="J906" s="2"/>
      <c r="K906" s="2"/>
    </row>
    <row r="907" ht="15.75" customHeight="1">
      <c r="B907" s="2"/>
      <c r="C907" s="3"/>
      <c r="D907" s="4"/>
      <c r="E907" s="96"/>
      <c r="F907" s="97"/>
      <c r="G907" s="2"/>
      <c r="H907" s="6"/>
      <c r="I907" s="2"/>
      <c r="J907" s="2"/>
      <c r="K907" s="2"/>
    </row>
    <row r="908" ht="15.75" customHeight="1">
      <c r="B908" s="2"/>
      <c r="C908" s="3"/>
      <c r="D908" s="4"/>
      <c r="E908" s="96"/>
      <c r="F908" s="97"/>
      <c r="G908" s="2"/>
      <c r="H908" s="6"/>
      <c r="I908" s="2"/>
      <c r="J908" s="2"/>
      <c r="K908" s="2"/>
    </row>
    <row r="909" ht="15.75" customHeight="1">
      <c r="B909" s="2"/>
      <c r="C909" s="3"/>
      <c r="D909" s="4"/>
      <c r="E909" s="96"/>
      <c r="F909" s="97"/>
      <c r="G909" s="2"/>
      <c r="H909" s="6"/>
      <c r="I909" s="2"/>
      <c r="J909" s="2"/>
      <c r="K909" s="2"/>
    </row>
    <row r="910" ht="15.75" customHeight="1">
      <c r="B910" s="2"/>
      <c r="C910" s="3"/>
      <c r="D910" s="4"/>
      <c r="E910" s="96"/>
      <c r="F910" s="97"/>
      <c r="G910" s="2"/>
      <c r="H910" s="6"/>
      <c r="I910" s="2"/>
      <c r="J910" s="2"/>
      <c r="K910" s="2"/>
    </row>
    <row r="911" ht="15.75" customHeight="1">
      <c r="B911" s="2"/>
      <c r="C911" s="3"/>
      <c r="D911" s="4"/>
      <c r="E911" s="96"/>
      <c r="F911" s="97"/>
      <c r="G911" s="2"/>
      <c r="H911" s="6"/>
      <c r="I911" s="2"/>
      <c r="J911" s="2"/>
      <c r="K911" s="2"/>
    </row>
    <row r="912" ht="15.75" customHeight="1">
      <c r="B912" s="2"/>
      <c r="C912" s="3"/>
      <c r="D912" s="4"/>
      <c r="E912" s="96"/>
      <c r="F912" s="97"/>
      <c r="G912" s="2"/>
      <c r="H912" s="6"/>
      <c r="I912" s="2"/>
      <c r="J912" s="2"/>
      <c r="K912" s="2"/>
    </row>
    <row r="913" ht="15.75" customHeight="1">
      <c r="B913" s="2"/>
      <c r="C913" s="3"/>
      <c r="D913" s="4"/>
      <c r="E913" s="96"/>
      <c r="F913" s="97"/>
      <c r="G913" s="2"/>
      <c r="H913" s="6"/>
      <c r="I913" s="2"/>
      <c r="J913" s="2"/>
      <c r="K913" s="2"/>
    </row>
    <row r="914" ht="15.75" customHeight="1">
      <c r="B914" s="2"/>
      <c r="C914" s="3"/>
      <c r="D914" s="4"/>
      <c r="E914" s="96"/>
      <c r="F914" s="97"/>
      <c r="G914" s="2"/>
      <c r="H914" s="6"/>
      <c r="I914" s="2"/>
      <c r="J914" s="2"/>
      <c r="K914" s="2"/>
    </row>
    <row r="915" ht="15.75" customHeight="1">
      <c r="B915" s="2"/>
      <c r="C915" s="3"/>
      <c r="D915" s="4"/>
      <c r="E915" s="96"/>
      <c r="F915" s="97"/>
      <c r="G915" s="2"/>
      <c r="H915" s="6"/>
      <c r="I915" s="2"/>
      <c r="J915" s="2"/>
      <c r="K915" s="2"/>
    </row>
    <row r="916" ht="15.75" customHeight="1">
      <c r="B916" s="2"/>
      <c r="C916" s="3"/>
      <c r="D916" s="4"/>
      <c r="E916" s="96"/>
      <c r="F916" s="97"/>
      <c r="G916" s="2"/>
      <c r="H916" s="6"/>
      <c r="I916" s="2"/>
      <c r="J916" s="2"/>
      <c r="K916" s="2"/>
    </row>
    <row r="917" ht="15.75" customHeight="1">
      <c r="B917" s="2"/>
      <c r="C917" s="3"/>
      <c r="D917" s="4"/>
      <c r="E917" s="96"/>
      <c r="F917" s="97"/>
      <c r="G917" s="2"/>
      <c r="H917" s="6"/>
      <c r="I917" s="2"/>
      <c r="J917" s="2"/>
      <c r="K917" s="2"/>
    </row>
    <row r="918" ht="15.75" customHeight="1">
      <c r="B918" s="2"/>
      <c r="C918" s="3"/>
      <c r="D918" s="4"/>
      <c r="E918" s="96"/>
      <c r="F918" s="97"/>
      <c r="G918" s="2"/>
      <c r="H918" s="6"/>
      <c r="I918" s="2"/>
      <c r="J918" s="2"/>
      <c r="K918" s="2"/>
    </row>
    <row r="919" ht="15.75" customHeight="1">
      <c r="B919" s="2"/>
      <c r="C919" s="3"/>
      <c r="D919" s="4"/>
      <c r="E919" s="96"/>
      <c r="F919" s="97"/>
      <c r="G919" s="2"/>
      <c r="H919" s="6"/>
      <c r="I919" s="2"/>
      <c r="J919" s="2"/>
      <c r="K919" s="2"/>
    </row>
    <row r="920" ht="15.75" customHeight="1">
      <c r="B920" s="2"/>
      <c r="C920" s="3"/>
      <c r="D920" s="4"/>
      <c r="E920" s="96"/>
      <c r="F920" s="97"/>
      <c r="G920" s="2"/>
      <c r="H920" s="6"/>
      <c r="I920" s="2"/>
      <c r="J920" s="2"/>
      <c r="K920" s="2"/>
    </row>
    <row r="921" ht="15.75" customHeight="1">
      <c r="B921" s="2"/>
      <c r="C921" s="3"/>
      <c r="D921" s="4"/>
      <c r="E921" s="96"/>
      <c r="F921" s="97"/>
      <c r="G921" s="2"/>
      <c r="H921" s="6"/>
      <c r="I921" s="2"/>
      <c r="J921" s="2"/>
      <c r="K921" s="2"/>
    </row>
    <row r="922" ht="15.75" customHeight="1">
      <c r="B922" s="2"/>
      <c r="C922" s="3"/>
      <c r="D922" s="4"/>
      <c r="E922" s="96"/>
      <c r="F922" s="97"/>
      <c r="G922" s="2"/>
      <c r="H922" s="6"/>
      <c r="I922" s="2"/>
      <c r="J922" s="2"/>
      <c r="K922" s="2"/>
    </row>
    <row r="923" ht="15.75" customHeight="1">
      <c r="B923" s="2"/>
      <c r="C923" s="3"/>
      <c r="D923" s="4"/>
      <c r="E923" s="96"/>
      <c r="F923" s="97"/>
      <c r="G923" s="2"/>
      <c r="H923" s="6"/>
      <c r="I923" s="2"/>
      <c r="J923" s="2"/>
      <c r="K923" s="2"/>
    </row>
    <row r="924" ht="15.75" customHeight="1">
      <c r="B924" s="2"/>
      <c r="C924" s="3"/>
      <c r="D924" s="4"/>
      <c r="E924" s="96"/>
      <c r="F924" s="97"/>
      <c r="G924" s="2"/>
      <c r="H924" s="6"/>
      <c r="I924" s="2"/>
      <c r="J924" s="2"/>
      <c r="K924" s="2"/>
    </row>
    <row r="925" ht="15.75" customHeight="1">
      <c r="B925" s="2"/>
      <c r="C925" s="3"/>
      <c r="D925" s="4"/>
      <c r="E925" s="96"/>
      <c r="F925" s="97"/>
      <c r="G925" s="2"/>
      <c r="H925" s="6"/>
      <c r="I925" s="2"/>
      <c r="J925" s="2"/>
      <c r="K925" s="2"/>
    </row>
    <row r="926" ht="15.75" customHeight="1">
      <c r="B926" s="2"/>
      <c r="C926" s="3"/>
      <c r="D926" s="4"/>
      <c r="E926" s="96"/>
      <c r="F926" s="97"/>
      <c r="G926" s="2"/>
      <c r="H926" s="6"/>
      <c r="I926" s="2"/>
      <c r="J926" s="2"/>
      <c r="K926" s="2"/>
    </row>
    <row r="927" ht="15.75" customHeight="1">
      <c r="B927" s="2"/>
      <c r="C927" s="3"/>
      <c r="D927" s="4"/>
      <c r="E927" s="96"/>
      <c r="F927" s="97"/>
      <c r="G927" s="2"/>
      <c r="H927" s="6"/>
      <c r="I927" s="2"/>
      <c r="J927" s="2"/>
      <c r="K927" s="2"/>
    </row>
    <row r="928" ht="15.75" customHeight="1">
      <c r="B928" s="2"/>
      <c r="C928" s="3"/>
      <c r="D928" s="4"/>
      <c r="E928" s="96"/>
      <c r="F928" s="97"/>
      <c r="G928" s="2"/>
      <c r="H928" s="6"/>
      <c r="I928" s="2"/>
      <c r="J928" s="2"/>
      <c r="K928" s="2"/>
    </row>
    <row r="929" ht="15.75" customHeight="1">
      <c r="B929" s="2"/>
      <c r="C929" s="3"/>
      <c r="D929" s="4"/>
      <c r="E929" s="96"/>
      <c r="F929" s="97"/>
      <c r="G929" s="2"/>
      <c r="H929" s="6"/>
      <c r="I929" s="2"/>
      <c r="J929" s="2"/>
      <c r="K929" s="2"/>
    </row>
    <row r="930" ht="15.75" customHeight="1">
      <c r="B930" s="2"/>
      <c r="C930" s="3"/>
      <c r="D930" s="4"/>
      <c r="E930" s="96"/>
      <c r="F930" s="97"/>
      <c r="G930" s="2"/>
      <c r="H930" s="6"/>
      <c r="I930" s="2"/>
      <c r="J930" s="2"/>
      <c r="K930" s="2"/>
    </row>
    <row r="931" ht="15.75" customHeight="1">
      <c r="B931" s="2"/>
      <c r="C931" s="3"/>
      <c r="D931" s="4"/>
      <c r="E931" s="96"/>
      <c r="F931" s="97"/>
      <c r="G931" s="2"/>
      <c r="H931" s="6"/>
      <c r="I931" s="2"/>
      <c r="J931" s="2"/>
      <c r="K931" s="2"/>
    </row>
    <row r="932" ht="15.75" customHeight="1">
      <c r="B932" s="2"/>
      <c r="C932" s="3"/>
      <c r="D932" s="4"/>
      <c r="E932" s="96"/>
      <c r="F932" s="97"/>
      <c r="G932" s="2"/>
      <c r="H932" s="6"/>
      <c r="I932" s="2"/>
      <c r="J932" s="2"/>
      <c r="K932" s="2"/>
    </row>
    <row r="933" ht="15.75" customHeight="1">
      <c r="B933" s="2"/>
      <c r="C933" s="3"/>
      <c r="D933" s="4"/>
      <c r="E933" s="96"/>
      <c r="F933" s="97"/>
      <c r="G933" s="2"/>
      <c r="H933" s="6"/>
      <c r="I933" s="2"/>
      <c r="J933" s="2"/>
      <c r="K933" s="2"/>
    </row>
    <row r="934" ht="15.75" customHeight="1">
      <c r="B934" s="2"/>
      <c r="C934" s="3"/>
      <c r="D934" s="4"/>
      <c r="E934" s="96"/>
      <c r="F934" s="97"/>
      <c r="G934" s="2"/>
      <c r="H934" s="6"/>
      <c r="I934" s="2"/>
      <c r="J934" s="2"/>
      <c r="K934" s="2"/>
    </row>
    <row r="935" ht="15.75" customHeight="1">
      <c r="B935" s="2"/>
      <c r="C935" s="3"/>
      <c r="D935" s="4"/>
      <c r="E935" s="96"/>
      <c r="F935" s="97"/>
      <c r="G935" s="2"/>
      <c r="H935" s="6"/>
      <c r="I935" s="2"/>
      <c r="J935" s="2"/>
      <c r="K935" s="2"/>
    </row>
    <row r="936" ht="15.75" customHeight="1">
      <c r="B936" s="2"/>
      <c r="C936" s="3"/>
      <c r="D936" s="4"/>
      <c r="E936" s="96"/>
      <c r="F936" s="97"/>
      <c r="G936" s="2"/>
      <c r="H936" s="6"/>
      <c r="I936" s="2"/>
      <c r="J936" s="2"/>
      <c r="K936" s="2"/>
    </row>
    <row r="937" ht="15.75" customHeight="1">
      <c r="B937" s="2"/>
      <c r="C937" s="3"/>
      <c r="D937" s="4"/>
      <c r="E937" s="96"/>
      <c r="F937" s="97"/>
      <c r="G937" s="2"/>
      <c r="H937" s="6"/>
      <c r="I937" s="2"/>
      <c r="J937" s="2"/>
      <c r="K937" s="2"/>
    </row>
    <row r="938" ht="15.75" customHeight="1">
      <c r="B938" s="2"/>
      <c r="C938" s="3"/>
      <c r="D938" s="4"/>
      <c r="E938" s="96"/>
      <c r="F938" s="97"/>
      <c r="G938" s="2"/>
      <c r="H938" s="6"/>
      <c r="I938" s="2"/>
      <c r="J938" s="2"/>
      <c r="K938" s="2"/>
    </row>
    <row r="939" ht="15.75" customHeight="1">
      <c r="B939" s="2"/>
      <c r="C939" s="3"/>
      <c r="D939" s="4"/>
      <c r="E939" s="96"/>
      <c r="F939" s="97"/>
      <c r="G939" s="2"/>
      <c r="H939" s="6"/>
      <c r="I939" s="2"/>
      <c r="J939" s="2"/>
      <c r="K939" s="2"/>
    </row>
    <row r="940" ht="15.75" customHeight="1">
      <c r="B940" s="2"/>
      <c r="C940" s="3"/>
      <c r="D940" s="4"/>
      <c r="E940" s="96"/>
      <c r="F940" s="97"/>
      <c r="G940" s="2"/>
      <c r="H940" s="6"/>
      <c r="I940" s="2"/>
      <c r="J940" s="2"/>
      <c r="K940" s="2"/>
    </row>
    <row r="941" ht="15.75" customHeight="1">
      <c r="B941" s="2"/>
      <c r="C941" s="3"/>
      <c r="D941" s="4"/>
      <c r="E941" s="96"/>
      <c r="F941" s="97"/>
      <c r="G941" s="2"/>
      <c r="H941" s="6"/>
      <c r="I941" s="2"/>
      <c r="J941" s="2"/>
      <c r="K941" s="2"/>
    </row>
    <row r="942" ht="15.75" customHeight="1">
      <c r="B942" s="2"/>
      <c r="C942" s="3"/>
      <c r="D942" s="4"/>
      <c r="E942" s="96"/>
      <c r="F942" s="97"/>
      <c r="G942" s="2"/>
      <c r="H942" s="6"/>
      <c r="I942" s="2"/>
      <c r="J942" s="2"/>
      <c r="K942" s="2"/>
    </row>
    <row r="943" ht="15.75" customHeight="1">
      <c r="B943" s="2"/>
      <c r="C943" s="3"/>
      <c r="D943" s="4"/>
      <c r="E943" s="96"/>
      <c r="F943" s="97"/>
      <c r="G943" s="2"/>
      <c r="H943" s="6"/>
      <c r="I943" s="2"/>
      <c r="J943" s="2"/>
      <c r="K943" s="2"/>
    </row>
    <row r="944" ht="15.75" customHeight="1">
      <c r="B944" s="2"/>
      <c r="C944" s="3"/>
      <c r="D944" s="4"/>
      <c r="E944" s="96"/>
      <c r="F944" s="97"/>
      <c r="G944" s="2"/>
      <c r="H944" s="6"/>
      <c r="I944" s="2"/>
      <c r="J944" s="2"/>
      <c r="K944" s="2"/>
    </row>
    <row r="945" ht="15.75" customHeight="1">
      <c r="B945" s="2"/>
      <c r="C945" s="3"/>
      <c r="D945" s="4"/>
      <c r="E945" s="96"/>
      <c r="F945" s="97"/>
      <c r="G945" s="2"/>
      <c r="H945" s="6"/>
      <c r="I945" s="2"/>
      <c r="J945" s="2"/>
      <c r="K945" s="2"/>
    </row>
    <row r="946" ht="15.75" customHeight="1">
      <c r="B946" s="2"/>
      <c r="C946" s="3"/>
      <c r="D946" s="4"/>
      <c r="E946" s="96"/>
      <c r="F946" s="97"/>
      <c r="G946" s="2"/>
      <c r="H946" s="6"/>
      <c r="I946" s="2"/>
      <c r="J946" s="2"/>
      <c r="K946" s="2"/>
    </row>
    <row r="947" ht="15.75" customHeight="1">
      <c r="B947" s="2"/>
      <c r="C947" s="3"/>
      <c r="D947" s="4"/>
      <c r="E947" s="96"/>
      <c r="F947" s="97"/>
      <c r="G947" s="2"/>
      <c r="H947" s="6"/>
      <c r="I947" s="2"/>
      <c r="J947" s="2"/>
      <c r="K947" s="2"/>
    </row>
    <row r="948" ht="15.75" customHeight="1">
      <c r="B948" s="2"/>
      <c r="C948" s="3"/>
      <c r="D948" s="4"/>
      <c r="E948" s="96"/>
      <c r="F948" s="97"/>
      <c r="G948" s="2"/>
      <c r="H948" s="6"/>
      <c r="I948" s="2"/>
      <c r="J948" s="2"/>
      <c r="K948" s="2"/>
    </row>
    <row r="949" ht="15.75" customHeight="1">
      <c r="B949" s="2"/>
      <c r="C949" s="3"/>
      <c r="D949" s="4"/>
      <c r="E949" s="96"/>
      <c r="F949" s="97"/>
      <c r="G949" s="2"/>
      <c r="H949" s="6"/>
      <c r="I949" s="2"/>
      <c r="J949" s="2"/>
      <c r="K949" s="2"/>
    </row>
    <row r="950" ht="15.75" customHeight="1">
      <c r="B950" s="2"/>
      <c r="C950" s="3"/>
      <c r="D950" s="4"/>
      <c r="E950" s="96"/>
      <c r="F950" s="97"/>
      <c r="G950" s="2"/>
      <c r="H950" s="6"/>
      <c r="I950" s="2"/>
      <c r="J950" s="2"/>
      <c r="K950" s="2"/>
    </row>
    <row r="951" ht="15.75" customHeight="1">
      <c r="B951" s="2"/>
      <c r="C951" s="3"/>
      <c r="D951" s="4"/>
      <c r="E951" s="96"/>
      <c r="F951" s="97"/>
      <c r="G951" s="2"/>
      <c r="H951" s="6"/>
      <c r="I951" s="2"/>
      <c r="J951" s="2"/>
      <c r="K951" s="2"/>
    </row>
    <row r="952" ht="15.75" customHeight="1">
      <c r="B952" s="2"/>
      <c r="C952" s="3"/>
      <c r="D952" s="4"/>
      <c r="E952" s="96"/>
      <c r="F952" s="97"/>
      <c r="G952" s="2"/>
      <c r="H952" s="6"/>
      <c r="I952" s="2"/>
      <c r="J952" s="2"/>
      <c r="K952" s="2"/>
    </row>
    <row r="953" ht="15.75" customHeight="1">
      <c r="B953" s="2"/>
      <c r="C953" s="3"/>
      <c r="D953" s="4"/>
      <c r="E953" s="96"/>
      <c r="F953" s="97"/>
      <c r="G953" s="2"/>
      <c r="H953" s="6"/>
      <c r="I953" s="2"/>
      <c r="J953" s="2"/>
      <c r="K953" s="2"/>
    </row>
    <row r="954" ht="15.75" customHeight="1">
      <c r="B954" s="2"/>
      <c r="C954" s="3"/>
      <c r="D954" s="4"/>
      <c r="E954" s="96"/>
      <c r="F954" s="97"/>
      <c r="G954" s="2"/>
      <c r="H954" s="6"/>
      <c r="I954" s="2"/>
      <c r="J954" s="2"/>
      <c r="K954" s="2"/>
    </row>
    <row r="955" ht="15.75" customHeight="1">
      <c r="B955" s="2"/>
      <c r="C955" s="3"/>
      <c r="D955" s="4"/>
      <c r="E955" s="96"/>
      <c r="F955" s="97"/>
      <c r="G955" s="2"/>
      <c r="H955" s="6"/>
      <c r="I955" s="2"/>
      <c r="J955" s="2"/>
      <c r="K955" s="2"/>
    </row>
    <row r="956" ht="15.75" customHeight="1">
      <c r="B956" s="2"/>
      <c r="C956" s="3"/>
      <c r="D956" s="4"/>
      <c r="E956" s="96"/>
      <c r="F956" s="97"/>
      <c r="G956" s="2"/>
      <c r="H956" s="6"/>
      <c r="I956" s="2"/>
      <c r="J956" s="2"/>
      <c r="K956" s="2"/>
    </row>
    <row r="957" ht="15.75" customHeight="1">
      <c r="B957" s="2"/>
      <c r="C957" s="3"/>
      <c r="D957" s="4"/>
      <c r="E957" s="96"/>
      <c r="F957" s="97"/>
      <c r="G957" s="2"/>
      <c r="H957" s="6"/>
      <c r="I957" s="2"/>
      <c r="J957" s="2"/>
      <c r="K957" s="2"/>
    </row>
    <row r="958" ht="15.75" customHeight="1">
      <c r="B958" s="2"/>
      <c r="C958" s="3"/>
      <c r="D958" s="4"/>
      <c r="E958" s="96"/>
      <c r="F958" s="97"/>
      <c r="G958" s="2"/>
      <c r="H958" s="6"/>
      <c r="I958" s="2"/>
      <c r="J958" s="2"/>
      <c r="K958" s="2"/>
    </row>
    <row r="959" ht="15.75" customHeight="1">
      <c r="B959" s="2"/>
      <c r="C959" s="3"/>
      <c r="D959" s="4"/>
      <c r="E959" s="96"/>
      <c r="F959" s="97"/>
      <c r="G959" s="2"/>
      <c r="H959" s="6"/>
      <c r="I959" s="2"/>
      <c r="J959" s="2"/>
      <c r="K959" s="2"/>
    </row>
    <row r="960" ht="15.75" customHeight="1">
      <c r="B960" s="2"/>
      <c r="C960" s="3"/>
      <c r="D960" s="4"/>
      <c r="E960" s="96"/>
      <c r="F960" s="97"/>
      <c r="G960" s="2"/>
      <c r="H960" s="6"/>
      <c r="I960" s="2"/>
      <c r="J960" s="2"/>
      <c r="K960" s="2"/>
    </row>
    <row r="961" ht="15.75" customHeight="1">
      <c r="B961" s="2"/>
      <c r="C961" s="3"/>
      <c r="D961" s="4"/>
      <c r="E961" s="96"/>
      <c r="F961" s="97"/>
      <c r="G961" s="2"/>
      <c r="H961" s="6"/>
      <c r="I961" s="2"/>
      <c r="J961" s="2"/>
      <c r="K961" s="2"/>
    </row>
    <row r="962" ht="15.75" customHeight="1">
      <c r="B962" s="2"/>
      <c r="C962" s="3"/>
      <c r="D962" s="4"/>
      <c r="E962" s="96"/>
      <c r="F962" s="97"/>
      <c r="G962" s="2"/>
      <c r="H962" s="6"/>
      <c r="I962" s="2"/>
      <c r="J962" s="2"/>
      <c r="K962" s="2"/>
    </row>
    <row r="963" ht="15.75" customHeight="1">
      <c r="B963" s="2"/>
      <c r="C963" s="3"/>
      <c r="D963" s="4"/>
      <c r="E963" s="96"/>
      <c r="F963" s="97"/>
      <c r="G963" s="2"/>
      <c r="H963" s="6"/>
      <c r="I963" s="2"/>
      <c r="J963" s="2"/>
      <c r="K963" s="2"/>
    </row>
    <row r="964" ht="15.75" customHeight="1">
      <c r="B964" s="2"/>
      <c r="C964" s="3"/>
      <c r="D964" s="4"/>
      <c r="E964" s="96"/>
      <c r="F964" s="97"/>
      <c r="G964" s="2"/>
      <c r="H964" s="6"/>
      <c r="I964" s="2"/>
      <c r="J964" s="2"/>
      <c r="K964" s="2"/>
    </row>
    <row r="965" ht="15.75" customHeight="1">
      <c r="B965" s="2"/>
      <c r="C965" s="3"/>
      <c r="D965" s="4"/>
      <c r="E965" s="96"/>
      <c r="F965" s="97"/>
      <c r="G965" s="2"/>
      <c r="H965" s="6"/>
      <c r="I965" s="2"/>
      <c r="J965" s="2"/>
      <c r="K965" s="2"/>
    </row>
    <row r="966" ht="15.75" customHeight="1">
      <c r="B966" s="2"/>
      <c r="C966" s="3"/>
      <c r="D966" s="4"/>
      <c r="E966" s="96"/>
      <c r="F966" s="97"/>
      <c r="G966" s="2"/>
      <c r="H966" s="6"/>
      <c r="I966" s="2"/>
      <c r="J966" s="2"/>
      <c r="K966" s="2"/>
    </row>
    <row r="967" ht="15.75" customHeight="1">
      <c r="B967" s="2"/>
      <c r="C967" s="3"/>
      <c r="D967" s="4"/>
      <c r="E967" s="96"/>
      <c r="F967" s="97"/>
      <c r="G967" s="2"/>
      <c r="H967" s="6"/>
      <c r="I967" s="2"/>
      <c r="J967" s="2"/>
      <c r="K967" s="2"/>
    </row>
    <row r="968" ht="15.75" customHeight="1">
      <c r="B968" s="2"/>
      <c r="C968" s="3"/>
      <c r="D968" s="4"/>
      <c r="E968" s="96"/>
      <c r="F968" s="97"/>
      <c r="G968" s="2"/>
      <c r="H968" s="6"/>
      <c r="I968" s="2"/>
      <c r="J968" s="2"/>
      <c r="K968" s="2"/>
    </row>
    <row r="969" ht="15.75" customHeight="1">
      <c r="B969" s="2"/>
      <c r="C969" s="3"/>
      <c r="D969" s="4"/>
      <c r="E969" s="96"/>
      <c r="F969" s="97"/>
      <c r="G969" s="2"/>
      <c r="H969" s="6"/>
      <c r="I969" s="2"/>
      <c r="J969" s="2"/>
      <c r="K969" s="2"/>
    </row>
    <row r="970" ht="15.75" customHeight="1">
      <c r="B970" s="2"/>
      <c r="C970" s="3"/>
      <c r="D970" s="4"/>
      <c r="E970" s="96"/>
      <c r="F970" s="97"/>
      <c r="G970" s="2"/>
      <c r="H970" s="6"/>
      <c r="I970" s="2"/>
      <c r="J970" s="2"/>
      <c r="K970" s="2"/>
    </row>
    <row r="971" ht="15.75" customHeight="1">
      <c r="B971" s="2"/>
      <c r="C971" s="3"/>
      <c r="D971" s="4"/>
      <c r="E971" s="96"/>
      <c r="F971" s="97"/>
      <c r="G971" s="2"/>
      <c r="H971" s="6"/>
      <c r="I971" s="2"/>
      <c r="J971" s="2"/>
      <c r="K971" s="2"/>
    </row>
    <row r="972" ht="15.75" customHeight="1">
      <c r="B972" s="2"/>
      <c r="C972" s="3"/>
      <c r="D972" s="4"/>
      <c r="E972" s="96"/>
      <c r="F972" s="97"/>
      <c r="G972" s="2"/>
      <c r="H972" s="6"/>
      <c r="I972" s="2"/>
      <c r="J972" s="2"/>
      <c r="K972" s="2"/>
    </row>
    <row r="973" ht="15.75" customHeight="1">
      <c r="B973" s="2"/>
      <c r="C973" s="3"/>
      <c r="D973" s="4"/>
      <c r="E973" s="96"/>
      <c r="F973" s="97"/>
      <c r="G973" s="2"/>
      <c r="H973" s="6"/>
      <c r="I973" s="2"/>
      <c r="J973" s="2"/>
      <c r="K973" s="2"/>
    </row>
    <row r="974" ht="15.75" customHeight="1">
      <c r="B974" s="2"/>
      <c r="C974" s="3"/>
      <c r="D974" s="4"/>
      <c r="E974" s="96"/>
      <c r="F974" s="97"/>
      <c r="G974" s="2"/>
      <c r="H974" s="6"/>
      <c r="I974" s="2"/>
      <c r="J974" s="2"/>
      <c r="K974" s="2"/>
    </row>
    <row r="975" ht="15.75" customHeight="1">
      <c r="B975" s="2"/>
      <c r="C975" s="3"/>
      <c r="D975" s="4"/>
      <c r="E975" s="96"/>
      <c r="F975" s="97"/>
      <c r="G975" s="2"/>
      <c r="H975" s="6"/>
      <c r="I975" s="2"/>
      <c r="J975" s="2"/>
      <c r="K975" s="2"/>
    </row>
    <row r="976" ht="15.75" customHeight="1">
      <c r="B976" s="2"/>
      <c r="C976" s="3"/>
      <c r="D976" s="4"/>
      <c r="E976" s="96"/>
      <c r="F976" s="97"/>
      <c r="G976" s="2"/>
      <c r="H976" s="6"/>
      <c r="I976" s="2"/>
      <c r="J976" s="2"/>
      <c r="K976" s="2"/>
    </row>
    <row r="977" ht="15.75" customHeight="1">
      <c r="B977" s="2"/>
      <c r="C977" s="3"/>
      <c r="D977" s="4"/>
      <c r="E977" s="96"/>
      <c r="F977" s="97"/>
      <c r="G977" s="2"/>
      <c r="H977" s="6"/>
      <c r="I977" s="2"/>
      <c r="J977" s="2"/>
      <c r="K977" s="2"/>
    </row>
    <row r="978" ht="15.75" customHeight="1">
      <c r="B978" s="2"/>
      <c r="C978" s="3"/>
      <c r="D978" s="4"/>
      <c r="E978" s="96"/>
      <c r="F978" s="97"/>
      <c r="G978" s="2"/>
      <c r="H978" s="6"/>
      <c r="I978" s="2"/>
      <c r="J978" s="2"/>
      <c r="K978" s="2"/>
    </row>
    <row r="979" ht="15.75" customHeight="1">
      <c r="B979" s="2"/>
      <c r="C979" s="3"/>
      <c r="D979" s="4"/>
      <c r="E979" s="96"/>
      <c r="F979" s="97"/>
      <c r="G979" s="2"/>
      <c r="H979" s="6"/>
      <c r="I979" s="2"/>
      <c r="J979" s="2"/>
      <c r="K979" s="2"/>
    </row>
    <row r="980" ht="15.75" customHeight="1">
      <c r="B980" s="2"/>
      <c r="C980" s="3"/>
      <c r="D980" s="4"/>
      <c r="E980" s="96"/>
      <c r="F980" s="97"/>
      <c r="G980" s="2"/>
      <c r="H980" s="6"/>
      <c r="I980" s="2"/>
      <c r="J980" s="2"/>
      <c r="K980" s="2"/>
    </row>
    <row r="981" ht="15.75" customHeight="1">
      <c r="B981" s="2"/>
      <c r="C981" s="3"/>
      <c r="D981" s="4"/>
      <c r="E981" s="96"/>
      <c r="F981" s="97"/>
      <c r="G981" s="2"/>
      <c r="H981" s="6"/>
      <c r="I981" s="2"/>
      <c r="J981" s="2"/>
      <c r="K981" s="2"/>
    </row>
    <row r="982" ht="15.75" customHeight="1">
      <c r="B982" s="2"/>
      <c r="C982" s="3"/>
      <c r="D982" s="4"/>
      <c r="E982" s="96"/>
      <c r="F982" s="97"/>
      <c r="G982" s="2"/>
      <c r="H982" s="6"/>
      <c r="I982" s="2"/>
      <c r="J982" s="2"/>
      <c r="K982" s="2"/>
    </row>
    <row r="983" ht="15.75" customHeight="1">
      <c r="B983" s="2"/>
      <c r="C983" s="3"/>
      <c r="D983" s="4"/>
      <c r="E983" s="96"/>
      <c r="F983" s="97"/>
      <c r="G983" s="2"/>
      <c r="H983" s="6"/>
      <c r="I983" s="2"/>
      <c r="J983" s="2"/>
      <c r="K983" s="2"/>
    </row>
    <row r="984" ht="15.75" customHeight="1">
      <c r="B984" s="2"/>
      <c r="C984" s="3"/>
      <c r="D984" s="4"/>
      <c r="E984" s="96"/>
      <c r="F984" s="97"/>
      <c r="G984" s="2"/>
      <c r="H984" s="6"/>
      <c r="I984" s="2"/>
      <c r="J984" s="2"/>
      <c r="K984" s="2"/>
    </row>
    <row r="985" ht="15.75" customHeight="1">
      <c r="B985" s="2"/>
      <c r="C985" s="3"/>
      <c r="D985" s="4"/>
      <c r="E985" s="96"/>
      <c r="F985" s="97"/>
      <c r="G985" s="2"/>
      <c r="H985" s="6"/>
      <c r="I985" s="2"/>
      <c r="J985" s="2"/>
      <c r="K985" s="2"/>
    </row>
    <row r="986" ht="15.75" customHeight="1">
      <c r="B986" s="2"/>
      <c r="C986" s="3"/>
      <c r="D986" s="4"/>
      <c r="E986" s="96"/>
      <c r="F986" s="97"/>
      <c r="G986" s="2"/>
      <c r="H986" s="6"/>
      <c r="I986" s="2"/>
      <c r="J986" s="2"/>
      <c r="K986" s="2"/>
    </row>
    <row r="987" ht="15.75" customHeight="1">
      <c r="B987" s="2"/>
      <c r="C987" s="3"/>
      <c r="D987" s="4"/>
      <c r="E987" s="96"/>
      <c r="F987" s="97"/>
      <c r="G987" s="2"/>
      <c r="H987" s="6"/>
      <c r="I987" s="2"/>
      <c r="J987" s="2"/>
      <c r="K987" s="2"/>
    </row>
    <row r="988" ht="15.75" customHeight="1">
      <c r="B988" s="2"/>
      <c r="C988" s="3"/>
      <c r="D988" s="4"/>
      <c r="E988" s="96"/>
      <c r="F988" s="97"/>
      <c r="G988" s="2"/>
      <c r="H988" s="6"/>
      <c r="I988" s="2"/>
      <c r="J988" s="2"/>
      <c r="K988" s="2"/>
    </row>
    <row r="989" ht="15.75" customHeight="1">
      <c r="B989" s="2"/>
      <c r="C989" s="3"/>
      <c r="D989" s="4"/>
      <c r="E989" s="96"/>
      <c r="F989" s="97"/>
      <c r="G989" s="2"/>
      <c r="H989" s="6"/>
      <c r="I989" s="2"/>
      <c r="J989" s="2"/>
      <c r="K989" s="2"/>
    </row>
    <row r="990" ht="15.75" customHeight="1">
      <c r="B990" s="2"/>
      <c r="C990" s="3"/>
      <c r="D990" s="4"/>
      <c r="E990" s="96"/>
      <c r="F990" s="97"/>
      <c r="G990" s="2"/>
      <c r="H990" s="6"/>
      <c r="I990" s="2"/>
      <c r="J990" s="2"/>
      <c r="K990" s="2"/>
    </row>
    <row r="991" ht="15.75" customHeight="1">
      <c r="B991" s="2"/>
      <c r="C991" s="3"/>
      <c r="D991" s="4"/>
      <c r="E991" s="96"/>
      <c r="F991" s="97"/>
      <c r="G991" s="2"/>
      <c r="H991" s="6"/>
      <c r="I991" s="2"/>
      <c r="J991" s="2"/>
      <c r="K991" s="2"/>
    </row>
    <row r="992" ht="15.75" customHeight="1">
      <c r="B992" s="2"/>
      <c r="C992" s="3"/>
      <c r="D992" s="4"/>
      <c r="E992" s="96"/>
      <c r="F992" s="97"/>
      <c r="G992" s="2"/>
      <c r="H992" s="6"/>
      <c r="I992" s="2"/>
      <c r="J992" s="2"/>
      <c r="K992" s="2"/>
    </row>
    <row r="993" ht="15.75" customHeight="1">
      <c r="B993" s="2"/>
      <c r="C993" s="3"/>
      <c r="D993" s="4"/>
      <c r="E993" s="96"/>
      <c r="F993" s="97"/>
      <c r="G993" s="2"/>
      <c r="H993" s="6"/>
      <c r="I993" s="2"/>
      <c r="J993" s="2"/>
      <c r="K993" s="2"/>
    </row>
    <row r="994" ht="15.75" customHeight="1">
      <c r="B994" s="2"/>
      <c r="C994" s="3"/>
      <c r="D994" s="4"/>
      <c r="E994" s="96"/>
      <c r="F994" s="97"/>
      <c r="G994" s="2"/>
      <c r="H994" s="6"/>
      <c r="I994" s="2"/>
      <c r="J994" s="2"/>
      <c r="K994" s="2"/>
    </row>
    <row r="995" ht="15.75" customHeight="1">
      <c r="B995" s="2"/>
      <c r="C995" s="3"/>
      <c r="D995" s="4"/>
      <c r="E995" s="96"/>
      <c r="F995" s="97"/>
      <c r="G995" s="2"/>
      <c r="H995" s="6"/>
      <c r="I995" s="2"/>
      <c r="J995" s="2"/>
      <c r="K995" s="2"/>
    </row>
    <row r="996" ht="15.75" customHeight="1">
      <c r="B996" s="2"/>
      <c r="C996" s="3"/>
      <c r="D996" s="4"/>
      <c r="E996" s="96"/>
      <c r="F996" s="97"/>
      <c r="G996" s="2"/>
      <c r="H996" s="6"/>
      <c r="I996" s="2"/>
      <c r="J996" s="2"/>
      <c r="K996" s="2"/>
    </row>
    <row r="997" ht="15.75" customHeight="1">
      <c r="B997" s="2"/>
      <c r="C997" s="3"/>
      <c r="D997" s="4"/>
      <c r="E997" s="96"/>
      <c r="F997" s="97"/>
      <c r="G997" s="2"/>
      <c r="H997" s="6"/>
      <c r="I997" s="2"/>
      <c r="J997" s="2"/>
      <c r="K997" s="2"/>
    </row>
    <row r="998" ht="15.75" customHeight="1">
      <c r="B998" s="2"/>
      <c r="C998" s="3"/>
      <c r="D998" s="4"/>
      <c r="E998" s="96"/>
      <c r="F998" s="97"/>
      <c r="G998" s="2"/>
      <c r="H998" s="6"/>
      <c r="I998" s="2"/>
      <c r="J998" s="2"/>
      <c r="K998" s="2"/>
    </row>
    <row r="999" ht="15.75" customHeight="1">
      <c r="B999" s="2"/>
      <c r="C999" s="3"/>
      <c r="D999" s="4"/>
      <c r="E999" s="96"/>
      <c r="F999" s="97"/>
      <c r="G999" s="2"/>
      <c r="H999" s="6"/>
      <c r="I999" s="2"/>
      <c r="J999" s="2"/>
      <c r="K999" s="2"/>
    </row>
    <row r="1000" ht="15.75" customHeight="1">
      <c r="B1000" s="2"/>
      <c r="C1000" s="3"/>
      <c r="D1000" s="4"/>
      <c r="E1000" s="96"/>
      <c r="F1000" s="97"/>
      <c r="G1000" s="2"/>
      <c r="H1000" s="6"/>
      <c r="I1000" s="2"/>
      <c r="J1000" s="2"/>
      <c r="K1000" s="2"/>
    </row>
  </sheetData>
  <dataValidations>
    <dataValidation type="list" allowBlank="1" showErrorMessage="1" sqref="C24:C27 C30 C32:C33 C36:C37 C39:C40 C42:C43 C45:C52 C54:C60 C62:C66 C68:C71 C74:C75 C88 C90 C93 C95:C96">
      <formula1>'Auto Responses'!$J$3:$J$4</formula1>
    </dataValidation>
    <dataValidation type="list" allowBlank="1" showErrorMessage="1" sqref="C35 C61 C72 C76:C87 C91:C92 C94 C97">
      <formula1>'Auto Responses'!$J$3:$J$5</formula1>
    </dataValidation>
  </dataValidations>
  <hyperlinks>
    <hyperlink r:id="rId1" ref="D24"/>
    <hyperlink r:id="rId2" ref="C28"/>
    <hyperlink r:id="rId3" ref="D75"/>
  </hyperlinks>
  <printOptions/>
  <pageMargins bottom="1.0" footer="0.0" header="0.0" left="0.75" right="0.75" top="1.0"/>
  <pageSetup orientation="landscape"/>
  <headerFooter>
    <oddFooter>&amp;L000000	&amp;P</oddFooter>
  </headerFooter>
  <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0B233"/>
    <pageSetUpPr/>
  </sheetPr>
  <sheetViews>
    <sheetView showGridLines="0" workbookViewId="0"/>
  </sheetViews>
  <sheetFormatPr customHeight="1" defaultColWidth="9.18" defaultRowHeight="15.0"/>
  <cols>
    <col customWidth="1" min="1" max="1" width="18.82"/>
    <col customWidth="1" min="2" max="2" width="57.64"/>
    <col customWidth="1" min="3" max="9" width="19.64"/>
    <col customWidth="1" min="10" max="10" width="18.82"/>
    <col customWidth="1" min="11" max="11" width="0.18"/>
    <col customWidth="1" min="12" max="12" width="8.45"/>
    <col customWidth="1" hidden="1" min="13" max="14" width="8.45"/>
    <col customWidth="1" min="15" max="26" width="8.45"/>
  </cols>
  <sheetData>
    <row r="1" hidden="1" customHeight="1">
      <c r="A1" s="61" t="s">
        <v>591</v>
      </c>
      <c r="B1" s="61"/>
      <c r="C1" s="61"/>
      <c r="D1" s="61"/>
      <c r="E1" s="61"/>
      <c r="F1" s="61"/>
      <c r="G1" s="61"/>
      <c r="H1" s="61"/>
      <c r="I1" s="61"/>
      <c r="J1" s="61"/>
      <c r="K1" s="61"/>
      <c r="L1" s="61"/>
      <c r="M1" s="61"/>
      <c r="N1" s="61"/>
      <c r="O1" s="61"/>
      <c r="P1" s="61"/>
      <c r="Q1" s="61"/>
      <c r="R1" s="61"/>
      <c r="S1" s="61"/>
      <c r="T1" s="61"/>
      <c r="U1" s="61"/>
      <c r="V1" s="61"/>
      <c r="W1" s="61"/>
      <c r="X1" s="61"/>
      <c r="Y1" s="61"/>
      <c r="Z1" s="61"/>
    </row>
    <row r="2" ht="36.0" customHeight="1">
      <c r="A2" s="110" t="s">
        <v>592</v>
      </c>
      <c r="B2" s="111"/>
      <c r="C2" s="111"/>
      <c r="D2" s="111"/>
      <c r="E2" s="111"/>
      <c r="F2" s="111"/>
      <c r="G2" s="111"/>
      <c r="H2" s="111"/>
      <c r="I2" s="112" t="str">
        <f>'Auto Responses'!$A$36</f>
        <v>Version 4.1.2</v>
      </c>
      <c r="J2" s="113"/>
      <c r="K2" s="61"/>
      <c r="L2" s="61"/>
      <c r="M2" s="61"/>
      <c r="N2" s="61"/>
      <c r="O2" s="61"/>
      <c r="P2" s="61"/>
      <c r="Q2" s="61"/>
      <c r="R2" s="61"/>
      <c r="S2" s="61"/>
      <c r="T2" s="61"/>
      <c r="U2" s="61"/>
      <c r="V2" s="61"/>
      <c r="W2" s="61"/>
      <c r="X2" s="61"/>
      <c r="Y2" s="61"/>
      <c r="Z2" s="61"/>
    </row>
    <row r="3" ht="25.5" customHeight="1">
      <c r="A3" s="114"/>
      <c r="B3" s="114"/>
      <c r="C3" s="114"/>
      <c r="D3" s="114"/>
      <c r="E3" s="114"/>
      <c r="F3" s="114"/>
      <c r="G3" s="114"/>
      <c r="H3" s="114"/>
      <c r="I3" s="114"/>
      <c r="J3" s="114"/>
      <c r="K3" s="61"/>
      <c r="L3" s="61"/>
      <c r="M3" s="61"/>
      <c r="N3" s="61"/>
      <c r="O3" s="61"/>
      <c r="P3" s="61"/>
      <c r="Q3" s="61"/>
      <c r="R3" s="61"/>
      <c r="S3" s="61"/>
      <c r="T3" s="61"/>
      <c r="U3" s="61"/>
      <c r="V3" s="61"/>
      <c r="W3" s="61"/>
      <c r="X3" s="61"/>
      <c r="Y3" s="61"/>
      <c r="Z3" s="61"/>
    </row>
    <row r="4" ht="36.0" customHeight="1">
      <c r="A4" s="115" t="s">
        <v>593</v>
      </c>
      <c r="B4" s="116"/>
      <c r="C4" s="116"/>
      <c r="D4" s="116"/>
      <c r="E4" s="116"/>
      <c r="F4" s="116"/>
      <c r="G4" s="116"/>
      <c r="H4" s="116"/>
      <c r="I4" s="116"/>
      <c r="J4" s="116"/>
      <c r="K4" s="61"/>
      <c r="L4" s="61"/>
      <c r="M4" s="61"/>
      <c r="N4" s="61"/>
      <c r="O4" s="61"/>
      <c r="P4" s="61"/>
      <c r="Q4" s="61"/>
      <c r="R4" s="61"/>
      <c r="S4" s="61"/>
      <c r="T4" s="61"/>
      <c r="U4" s="61"/>
      <c r="V4" s="61"/>
      <c r="W4" s="61"/>
      <c r="X4" s="61"/>
      <c r="Y4" s="61"/>
      <c r="Z4" s="61"/>
    </row>
    <row r="5" ht="19.5" customHeight="1">
      <c r="A5" s="117" t="str">
        <f>HLOOKUP($A$4,'Auto Responses'!$F$2:$F$7,2,0)&amp;""</f>
        <v>1. Upon initial review, you can check the "Non-Negotiable" box by any question to compile a report of questions that may prohibit a full review.</v>
      </c>
      <c r="B5" s="117"/>
      <c r="C5" s="117"/>
      <c r="D5" s="117"/>
      <c r="E5" s="117"/>
      <c r="F5" s="117"/>
      <c r="G5" s="117"/>
      <c r="H5" s="117"/>
      <c r="I5" s="117"/>
      <c r="J5" s="117"/>
      <c r="K5" s="118"/>
      <c r="L5" s="118"/>
      <c r="M5" s="118"/>
      <c r="N5" s="118"/>
      <c r="O5" s="118"/>
      <c r="P5" s="118"/>
      <c r="Q5" s="118"/>
      <c r="R5" s="118"/>
      <c r="S5" s="118"/>
      <c r="T5" s="118"/>
      <c r="U5" s="118"/>
      <c r="V5" s="118"/>
      <c r="W5" s="118"/>
      <c r="X5" s="118"/>
      <c r="Y5" s="118"/>
      <c r="Z5" s="118"/>
    </row>
    <row r="6" ht="19.5" customHeight="1">
      <c r="A6" s="117" t="str">
        <f>HLOOKUP($A$4,'Auto Responses'!$F$2:$F$7,3,0)&amp;""</f>
        <v>2. When evaluating an answer, a default importance level has been set. You can use the "Importance Override" dropdown to override the default and adjust the value of the question.</v>
      </c>
      <c r="B6" s="117"/>
      <c r="C6" s="117"/>
      <c r="D6" s="117"/>
      <c r="E6" s="117"/>
      <c r="F6" s="117"/>
      <c r="G6" s="117"/>
      <c r="H6" s="117"/>
      <c r="I6" s="117"/>
      <c r="J6" s="117"/>
      <c r="K6" s="118"/>
      <c r="L6" s="118"/>
      <c r="M6" s="118"/>
      <c r="N6" s="118"/>
      <c r="O6" s="118"/>
      <c r="P6" s="118"/>
      <c r="Q6" s="118"/>
      <c r="R6" s="118"/>
      <c r="S6" s="118"/>
      <c r="T6" s="118"/>
      <c r="U6" s="118"/>
      <c r="V6" s="118"/>
      <c r="W6" s="118"/>
      <c r="X6" s="118"/>
      <c r="Y6" s="118"/>
      <c r="Z6" s="118"/>
    </row>
    <row r="7" ht="19.5" customHeight="1">
      <c r="A7" s="117" t="str">
        <f>HLOOKUP($A$4,'Auto Responses'!$F$2:$F$7,4,0)&amp;""</f>
        <v>3. For questions that are qualitative or for which you disagree with the preferred response, make a selection in the "Compliant Override" dropdown to adjust the question's impact on the score.</v>
      </c>
      <c r="B7" s="117"/>
      <c r="C7" s="117"/>
      <c r="D7" s="117"/>
      <c r="E7" s="117"/>
      <c r="F7" s="117"/>
      <c r="G7" s="117"/>
      <c r="H7" s="117"/>
      <c r="I7" s="117"/>
      <c r="J7" s="117"/>
      <c r="K7" s="118"/>
      <c r="L7" s="118"/>
      <c r="M7" s="118"/>
      <c r="N7" s="118"/>
      <c r="O7" s="118"/>
      <c r="P7" s="118"/>
      <c r="Q7" s="118"/>
      <c r="R7" s="118"/>
      <c r="S7" s="118"/>
      <c r="T7" s="118"/>
      <c r="U7" s="118"/>
      <c r="V7" s="118"/>
      <c r="W7" s="118"/>
      <c r="X7" s="118"/>
      <c r="Y7" s="118"/>
      <c r="Z7" s="118"/>
    </row>
    <row r="8" ht="19.5" customHeight="1">
      <c r="A8" s="117" t="str">
        <f>HLOOKUP($A$4,'Auto Responses'!$F$2:$F$7,5,0)&amp;""</f>
        <v>4. Each worksheet shows a report for that section. See the "Analyst Report" sheet for a full report of all sections. </v>
      </c>
      <c r="B8" s="117"/>
      <c r="C8" s="117"/>
      <c r="D8" s="117"/>
      <c r="E8" s="117"/>
      <c r="F8" s="117"/>
      <c r="G8" s="117"/>
      <c r="H8" s="117"/>
      <c r="I8" s="117"/>
      <c r="J8" s="117"/>
      <c r="K8" s="118"/>
      <c r="L8" s="118"/>
      <c r="M8" s="118"/>
      <c r="N8" s="118"/>
      <c r="O8" s="118"/>
      <c r="P8" s="118"/>
      <c r="Q8" s="118"/>
      <c r="R8" s="118"/>
      <c r="S8" s="118"/>
      <c r="T8" s="118"/>
      <c r="U8" s="118"/>
      <c r="V8" s="118"/>
      <c r="W8" s="118"/>
      <c r="X8" s="118"/>
      <c r="Y8" s="118"/>
      <c r="Z8" s="118"/>
    </row>
    <row r="9" ht="19.5" customHeight="1">
      <c r="A9" s="117" t="str">
        <f>HLOOKUP($A$4,'Auto Responses'!$F$2:$F$7,6,0)&amp;""</f>
        <v>5. If you are evaluating a question that appears in an earlier section, the Importance and Compliant Override cannot be changed but additional notes can be added. </v>
      </c>
      <c r="B9" s="117"/>
      <c r="C9" s="117"/>
      <c r="D9" s="117"/>
      <c r="E9" s="117"/>
      <c r="F9" s="117"/>
      <c r="G9" s="117"/>
      <c r="H9" s="117"/>
      <c r="I9" s="117"/>
      <c r="J9" s="117"/>
      <c r="K9" s="118"/>
      <c r="L9" s="118"/>
      <c r="M9" s="118"/>
      <c r="N9" s="118"/>
      <c r="O9" s="118"/>
      <c r="P9" s="118"/>
      <c r="Q9" s="118"/>
      <c r="R9" s="118"/>
      <c r="S9" s="118"/>
      <c r="T9" s="118"/>
      <c r="U9" s="118"/>
      <c r="V9" s="118"/>
      <c r="W9" s="118"/>
      <c r="X9" s="118"/>
      <c r="Y9" s="118"/>
      <c r="Z9" s="118"/>
    </row>
    <row r="10" ht="19.5" customHeight="1">
      <c r="A10" s="119" t="str">
        <f>HLOOKUP($A$4,'Auto Responses'!$F$2:$F$8,7,0)&amp;""</f>
        <v>For full instructions, please visit EDUCAUSE.edu/HECVAT</v>
      </c>
      <c r="B10" s="120"/>
      <c r="C10" s="120"/>
      <c r="D10" s="120"/>
      <c r="E10" s="120"/>
      <c r="F10" s="120"/>
      <c r="G10" s="120"/>
      <c r="H10" s="120"/>
      <c r="I10" s="120"/>
      <c r="J10" s="120"/>
      <c r="K10" s="61"/>
      <c r="L10" s="61"/>
      <c r="M10" s="61"/>
      <c r="N10" s="61"/>
      <c r="O10" s="61"/>
      <c r="P10" s="61"/>
      <c r="Q10" s="61"/>
      <c r="R10" s="61"/>
      <c r="S10" s="61"/>
      <c r="T10" s="61"/>
      <c r="U10" s="61"/>
      <c r="V10" s="61"/>
      <c r="W10" s="61"/>
      <c r="X10" s="61"/>
      <c r="Y10" s="61"/>
      <c r="Z10" s="61"/>
    </row>
    <row r="11" ht="25.5" customHeight="1">
      <c r="A11" s="121" t="str">
        <f>'START HERE'!$B$13</f>
        <v>Solution Provider Name</v>
      </c>
      <c r="B11" s="122"/>
      <c r="C11" s="123" t="str">
        <f>VLOOKUP($A11,'START HERE'!$B$13:$C$21,2,0)&amp;""</f>
        <v>CoGrader</v>
      </c>
      <c r="D11" s="124"/>
      <c r="E11" s="125"/>
      <c r="F11" s="126"/>
      <c r="G11" s="127"/>
      <c r="H11" s="128"/>
      <c r="I11" s="127"/>
      <c r="J11" s="127"/>
      <c r="K11" s="129"/>
      <c r="L11" s="129"/>
      <c r="M11" s="129"/>
      <c r="N11" s="129"/>
      <c r="O11" s="129"/>
      <c r="P11" s="129"/>
      <c r="Q11" s="129"/>
      <c r="R11" s="129"/>
      <c r="S11" s="129"/>
      <c r="T11" s="129"/>
      <c r="U11" s="129"/>
      <c r="V11" s="129"/>
      <c r="W11" s="129"/>
      <c r="X11" s="129"/>
      <c r="Y11" s="129"/>
      <c r="Z11" s="129"/>
    </row>
    <row r="12" ht="25.5" customHeight="1">
      <c r="A12" s="130" t="str">
        <f>'START HERE'!$B$16</f>
        <v>Solution Provider Contact Name</v>
      </c>
      <c r="B12" s="131"/>
      <c r="C12" s="132" t="str">
        <f>VLOOKUP($A12,'START HERE'!$B$13:$C$21,2,0)&amp;""</f>
        <v>Gil Quadros Flores</v>
      </c>
      <c r="D12" s="133"/>
      <c r="E12" s="134"/>
      <c r="F12" s="126"/>
      <c r="G12" s="127"/>
      <c r="H12" s="128"/>
      <c r="I12" s="127"/>
      <c r="J12" s="127"/>
      <c r="K12" s="129"/>
      <c r="L12" s="129"/>
      <c r="M12" s="129"/>
      <c r="N12" s="129"/>
      <c r="O12" s="129"/>
      <c r="P12" s="129"/>
      <c r="Q12" s="129"/>
      <c r="R12" s="129"/>
      <c r="S12" s="129"/>
      <c r="T12" s="129"/>
      <c r="U12" s="129"/>
      <c r="V12" s="129"/>
      <c r="W12" s="129"/>
      <c r="X12" s="129"/>
      <c r="Y12" s="129"/>
      <c r="Z12" s="129"/>
    </row>
    <row r="13" ht="25.5" customHeight="1">
      <c r="A13" s="130" t="str">
        <f>'START HERE'!$B$17</f>
        <v>Solution Provider Contact Title</v>
      </c>
      <c r="B13" s="131"/>
      <c r="C13" s="132" t="str">
        <f>VLOOKUP($A13,'START HERE'!$B$13:$C$21,2,0)&amp;""</f>
        <v>CEO</v>
      </c>
      <c r="D13" s="133"/>
      <c r="E13" s="134"/>
      <c r="F13" s="126"/>
      <c r="G13" s="127"/>
      <c r="H13" s="128"/>
      <c r="I13" s="127"/>
      <c r="J13" s="127"/>
      <c r="K13" s="129"/>
      <c r="L13" s="129"/>
      <c r="M13" s="129"/>
      <c r="N13" s="129"/>
      <c r="O13" s="129"/>
      <c r="P13" s="129"/>
      <c r="Q13" s="129"/>
      <c r="R13" s="129"/>
      <c r="S13" s="129"/>
      <c r="T13" s="129"/>
      <c r="U13" s="129"/>
      <c r="V13" s="129"/>
      <c r="W13" s="129"/>
      <c r="X13" s="129"/>
      <c r="Y13" s="129"/>
      <c r="Z13" s="129"/>
    </row>
    <row r="14" ht="25.5" customHeight="1">
      <c r="A14" s="130" t="str">
        <f>'START HERE'!$B$18</f>
        <v>Solution Provider Contact Email</v>
      </c>
      <c r="B14" s="131"/>
      <c r="C14" s="132" t="str">
        <f>VLOOKUP($A14,'START HERE'!$B$13:$C$21,2,0)&amp;""</f>
        <v>partnerships@cograder.com</v>
      </c>
      <c r="D14" s="133"/>
      <c r="E14" s="134"/>
      <c r="F14" s="135"/>
      <c r="G14" s="129"/>
      <c r="H14" s="129"/>
      <c r="I14" s="129"/>
      <c r="J14" s="129"/>
      <c r="K14" s="129"/>
      <c r="L14" s="129"/>
      <c r="M14" s="129"/>
      <c r="N14" s="129"/>
      <c r="O14" s="129"/>
      <c r="P14" s="129"/>
      <c r="Q14" s="129"/>
      <c r="R14" s="129"/>
      <c r="S14" s="129"/>
      <c r="T14" s="129"/>
      <c r="U14" s="129"/>
      <c r="V14" s="129"/>
      <c r="W14" s="129"/>
      <c r="X14" s="129"/>
      <c r="Y14" s="129"/>
      <c r="Z14" s="129"/>
    </row>
    <row r="15" ht="25.5" customHeight="1">
      <c r="A15" s="130" t="str">
        <f>'START HERE'!$B$14</f>
        <v>Solution Name</v>
      </c>
      <c r="B15" s="131"/>
      <c r="C15" s="132" t="str">
        <f>VLOOKUP($A15,'START HERE'!$B$13:$C$21,2,0)&amp;""</f>
        <v>CoGrader</v>
      </c>
      <c r="D15" s="133"/>
      <c r="E15" s="134"/>
      <c r="F15" s="135"/>
      <c r="G15" s="129"/>
      <c r="H15" s="129"/>
      <c r="I15" s="129"/>
      <c r="J15" s="129"/>
      <c r="K15" s="129"/>
      <c r="L15" s="129"/>
      <c r="M15" s="129"/>
      <c r="N15" s="129"/>
      <c r="O15" s="129"/>
      <c r="P15" s="129"/>
      <c r="Q15" s="129"/>
      <c r="R15" s="129"/>
      <c r="S15" s="129"/>
      <c r="T15" s="129"/>
      <c r="U15" s="129"/>
      <c r="V15" s="129"/>
      <c r="W15" s="129"/>
      <c r="X15" s="129"/>
      <c r="Y15" s="129"/>
      <c r="Z15" s="129"/>
    </row>
    <row r="16" ht="25.5" customHeight="1">
      <c r="A16" s="130" t="str">
        <f>'START HERE'!$B$15</f>
        <v>Solution Description</v>
      </c>
      <c r="B16" s="131"/>
      <c r="C16" s="132" t="str">
        <f>VLOOKUP($A16,'START HERE'!$B$13:$C$21,2,0)&amp;""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16" s="133"/>
      <c r="E16" s="134"/>
      <c r="F16" s="135"/>
      <c r="G16" s="129"/>
      <c r="H16" s="129"/>
      <c r="I16" s="129"/>
      <c r="J16" s="129"/>
      <c r="K16" s="129"/>
      <c r="L16" s="129"/>
      <c r="M16" s="129"/>
      <c r="N16" s="129"/>
      <c r="O16" s="129"/>
      <c r="P16" s="129"/>
      <c r="Q16" s="129"/>
      <c r="R16" s="129"/>
      <c r="S16" s="129"/>
      <c r="T16" s="129"/>
      <c r="U16" s="129"/>
      <c r="V16" s="129"/>
      <c r="W16" s="129"/>
      <c r="X16" s="129"/>
      <c r="Y16" s="129"/>
      <c r="Z16" s="129"/>
    </row>
    <row r="17" ht="25.5" customHeight="1">
      <c r="A17" s="136" t="s">
        <v>594</v>
      </c>
      <c r="B17" s="137"/>
      <c r="C17" s="138" t="str">
        <f>'START HERE'!$C$3</f>
        <v/>
      </c>
      <c r="D17" s="139"/>
      <c r="E17" s="140"/>
      <c r="F17" s="135"/>
      <c r="G17" s="129"/>
      <c r="H17" s="129"/>
      <c r="I17" s="129"/>
      <c r="J17" s="129"/>
      <c r="K17" s="129"/>
      <c r="L17" s="129"/>
      <c r="M17" s="129"/>
      <c r="N17" s="129"/>
      <c r="O17" s="129"/>
      <c r="P17" s="129"/>
      <c r="Q17" s="129"/>
      <c r="R17" s="129"/>
      <c r="S17" s="129"/>
      <c r="T17" s="129"/>
      <c r="U17" s="129"/>
      <c r="V17" s="129"/>
      <c r="W17" s="129"/>
      <c r="X17" s="129"/>
      <c r="Y17" s="129"/>
      <c r="Z17" s="129"/>
    </row>
    <row r="18" ht="24.75" customHeight="1">
      <c r="A18" s="127"/>
      <c r="B18" s="127"/>
      <c r="C18" s="141"/>
      <c r="D18" s="142"/>
      <c r="E18" s="127"/>
      <c r="F18" s="127"/>
      <c r="G18" s="127"/>
      <c r="H18" s="128"/>
      <c r="I18" s="128"/>
      <c r="J18" s="128"/>
      <c r="K18" s="129"/>
      <c r="L18" s="129"/>
      <c r="M18" s="129"/>
      <c r="N18" s="129"/>
      <c r="O18" s="129"/>
      <c r="P18" s="129"/>
      <c r="Q18" s="129"/>
      <c r="R18" s="129"/>
      <c r="S18" s="129"/>
      <c r="T18" s="129"/>
      <c r="U18" s="129"/>
      <c r="V18" s="129"/>
      <c r="W18" s="129"/>
      <c r="X18" s="129"/>
      <c r="Y18" s="129"/>
      <c r="Z18" s="129"/>
    </row>
    <row r="19" ht="24.0" customHeight="1">
      <c r="A19" s="143"/>
      <c r="D19" s="143"/>
      <c r="E19" s="144"/>
      <c r="F19" s="144"/>
      <c r="G19" s="144"/>
      <c r="H19" s="144"/>
      <c r="I19" s="144"/>
      <c r="J19" s="144"/>
      <c r="K19" s="144"/>
      <c r="L19" s="144"/>
      <c r="M19" s="144"/>
      <c r="N19" s="144"/>
      <c r="O19" s="144"/>
      <c r="P19" s="144"/>
      <c r="Q19" s="144"/>
      <c r="R19" s="144"/>
      <c r="S19" s="144"/>
      <c r="T19" s="144"/>
      <c r="U19" s="144"/>
      <c r="V19" s="144"/>
      <c r="W19" s="144"/>
      <c r="X19" s="144"/>
      <c r="Y19" s="144"/>
      <c r="Z19" s="144"/>
    </row>
    <row r="20" ht="30.0" customHeight="1">
      <c r="A20" s="145" t="s">
        <v>595</v>
      </c>
      <c r="B20" s="146" t="s">
        <v>596</v>
      </c>
      <c r="C20" s="147" t="s">
        <v>597</v>
      </c>
      <c r="D20" s="148" t="s">
        <v>598</v>
      </c>
      <c r="E20" s="149" t="s">
        <v>599</v>
      </c>
      <c r="F20" s="149" t="s">
        <v>600</v>
      </c>
      <c r="G20" s="150" t="s">
        <v>601</v>
      </c>
      <c r="H20" s="151"/>
      <c r="I20" s="152"/>
      <c r="J20" s="61"/>
      <c r="K20" s="61"/>
      <c r="L20" s="61"/>
      <c r="M20" s="61"/>
      <c r="N20" s="61"/>
      <c r="O20" s="61"/>
      <c r="P20" s="61"/>
      <c r="Q20" s="61"/>
      <c r="R20" s="61"/>
      <c r="S20" s="61"/>
      <c r="T20" s="61"/>
      <c r="U20" s="61"/>
      <c r="V20" s="61"/>
      <c r="W20" s="61"/>
      <c r="X20" s="61"/>
      <c r="Y20" s="61"/>
      <c r="Z20" s="61"/>
    </row>
    <row r="21" ht="40.5" customHeight="1">
      <c r="A21" s="153"/>
      <c r="B21" s="154" t="str">
        <f>VLOOKUP($K21,'Auto Responses'!$N$4:$O$38,2,0)&amp;""</f>
        <v> Company Information</v>
      </c>
      <c r="C21" s="155" t="b">
        <v>1</v>
      </c>
      <c r="D21" s="156">
        <f>IF($C21=TRUE,SUMIF('(backend scoring)'!$B$3:$B$333,$K21,'(backend scoring)'!$O$3:$O$333),"")</f>
        <v>30</v>
      </c>
      <c r="E21" s="157">
        <f>IF($C21=TRUE,SUMIF('(backend scoring)'!$B$3:$B$333,$K21,'(backend scoring)'!$P$3:$P$333),"")</f>
        <v>30</v>
      </c>
      <c r="F21" s="158">
        <f t="shared" ref="F21:F39" si="1">IFERROR($E21/$D21,"N/A")</f>
        <v>1</v>
      </c>
      <c r="G21" s="159" t="s">
        <v>602</v>
      </c>
      <c r="H21" s="160"/>
      <c r="I21" s="161"/>
      <c r="J21" s="153"/>
      <c r="K21" s="153" t="s">
        <v>603</v>
      </c>
      <c r="L21" s="153"/>
      <c r="M21" s="153"/>
      <c r="N21" s="153"/>
      <c r="O21" s="153"/>
      <c r="P21" s="153"/>
      <c r="Q21" s="153"/>
      <c r="R21" s="153"/>
      <c r="S21" s="153"/>
      <c r="T21" s="153"/>
      <c r="U21" s="153"/>
      <c r="V21" s="153"/>
      <c r="W21" s="153"/>
      <c r="X21" s="153"/>
      <c r="Y21" s="153"/>
      <c r="Z21" s="153"/>
    </row>
    <row r="22" ht="40.5" customHeight="1">
      <c r="A22" s="162"/>
      <c r="B22" s="154" t="str">
        <f>VLOOKUP($K22,'Auto Responses'!$N$4:$O$38,2,0)&amp;""</f>
        <v> Documentation</v>
      </c>
      <c r="C22" s="155" t="b">
        <v>1</v>
      </c>
      <c r="D22" s="156">
        <f>IF($C22=TRUE,SUMIF('(backend scoring)'!$B$3:$B$333,$K22,'(backend scoring)'!$O$3:$O$333),"")</f>
        <v>90</v>
      </c>
      <c r="E22" s="157">
        <f>IF($C22=TRUE,SUMIF('(backend scoring)'!$B$3:$B$333,$K22,'(backend scoring)'!$P$3:$P$333),"")</f>
        <v>90</v>
      </c>
      <c r="F22" s="163">
        <f t="shared" si="1"/>
        <v>1</v>
      </c>
      <c r="G22" s="164" t="s">
        <v>604</v>
      </c>
      <c r="H22" s="165"/>
      <c r="I22" s="166"/>
      <c r="J22" s="153"/>
      <c r="K22" s="153" t="s">
        <v>605</v>
      </c>
      <c r="L22" s="153"/>
      <c r="M22" s="153"/>
      <c r="N22" s="153"/>
      <c r="O22" s="153"/>
      <c r="P22" s="153"/>
      <c r="Q22" s="153"/>
      <c r="R22" s="153"/>
      <c r="S22" s="153"/>
      <c r="T22" s="153"/>
      <c r="U22" s="153"/>
      <c r="V22" s="153"/>
      <c r="W22" s="153"/>
      <c r="X22" s="153"/>
      <c r="Y22" s="153"/>
      <c r="Z22" s="153"/>
    </row>
    <row r="23" ht="40.5" customHeight="1">
      <c r="A23" s="162"/>
      <c r="B23" s="154" t="str">
        <f>VLOOKUP($K23,'Auto Responses'!$N$4:$O$38,2,0)&amp;""</f>
        <v> Assessment of Third Parties</v>
      </c>
      <c r="C23" s="155" t="b">
        <v>1</v>
      </c>
      <c r="D23" s="156">
        <f>IF($C23=TRUE,SUMIF('(backend scoring)'!$B$3:$B$333,$K23,'(backend scoring)'!$O$3:$O$333),"")</f>
        <v>90</v>
      </c>
      <c r="E23" s="157">
        <f>IF($C23=TRUE,SUMIF('(backend scoring)'!$B$3:$B$333,$K23,'(backend scoring)'!$P$3:$P$333),"")</f>
        <v>90</v>
      </c>
      <c r="F23" s="163">
        <f t="shared" si="1"/>
        <v>1</v>
      </c>
      <c r="G23" s="164" t="s">
        <v>606</v>
      </c>
      <c r="H23" s="165"/>
      <c r="I23" s="166"/>
      <c r="J23" s="153"/>
      <c r="K23" s="153" t="s">
        <v>607</v>
      </c>
      <c r="L23" s="153"/>
      <c r="M23" s="153"/>
      <c r="N23" s="153"/>
      <c r="O23" s="153"/>
      <c r="P23" s="153"/>
      <c r="Q23" s="153"/>
      <c r="R23" s="153"/>
      <c r="S23" s="153"/>
      <c r="T23" s="153"/>
      <c r="U23" s="153"/>
      <c r="V23" s="153"/>
      <c r="W23" s="153"/>
      <c r="X23" s="153"/>
      <c r="Y23" s="153"/>
      <c r="Z23" s="153"/>
    </row>
    <row r="24" ht="40.5" customHeight="1">
      <c r="A24" s="153"/>
      <c r="B24" s="154" t="str">
        <f>VLOOKUP($K24,'Auto Responses'!$N$4:$O$38,2,0)&amp;""</f>
        <v> Change Management</v>
      </c>
      <c r="C24" s="155" t="b">
        <v>1</v>
      </c>
      <c r="D24" s="156">
        <f>IF($C24=TRUE,SUMIF('(backend scoring)'!$B$3:$B$333,$K24,'(backend scoring)'!$O$3:$O$333),"")</f>
        <v>150</v>
      </c>
      <c r="E24" s="157">
        <f>IF($C24=TRUE,SUMIF('(backend scoring)'!$B$3:$B$333,$K24,'(backend scoring)'!$P$3:$P$333),"")</f>
        <v>140</v>
      </c>
      <c r="F24" s="163">
        <f t="shared" si="1"/>
        <v>0.9333333333</v>
      </c>
      <c r="G24" s="164" t="s">
        <v>608</v>
      </c>
      <c r="H24" s="165"/>
      <c r="I24" s="166"/>
      <c r="J24" s="153"/>
      <c r="K24" s="153" t="s">
        <v>609</v>
      </c>
      <c r="L24" s="153"/>
      <c r="M24" s="153"/>
      <c r="N24" s="153"/>
      <c r="O24" s="153"/>
      <c r="P24" s="153"/>
      <c r="Q24" s="153"/>
      <c r="R24" s="153"/>
      <c r="S24" s="153"/>
      <c r="T24" s="153"/>
      <c r="U24" s="153"/>
      <c r="V24" s="153"/>
      <c r="W24" s="153"/>
      <c r="X24" s="153"/>
      <c r="Y24" s="153"/>
      <c r="Z24" s="153"/>
    </row>
    <row r="25" ht="40.5" customHeight="1">
      <c r="A25" s="153"/>
      <c r="B25" s="154" t="str">
        <f>VLOOKUP($K25,'Auto Responses'!$N$4:$O$38,2,0)&amp;""</f>
        <v> Policies, Processes, and Procedures</v>
      </c>
      <c r="C25" s="155" t="b">
        <v>1</v>
      </c>
      <c r="D25" s="156">
        <f>IF($C25=TRUE,SUMIF('(backend scoring)'!$B$3:$B$333,$K25,'(backend scoring)'!$O$3:$O$333),"")</f>
        <v>145</v>
      </c>
      <c r="E25" s="157">
        <f>IF($C25=TRUE,SUMIF('(backend scoring)'!$B$3:$B$333,$K25,'(backend scoring)'!$P$3:$P$333),"")</f>
        <v>145</v>
      </c>
      <c r="F25" s="163">
        <f t="shared" si="1"/>
        <v>1</v>
      </c>
      <c r="G25" s="164" t="s">
        <v>610</v>
      </c>
      <c r="H25" s="165"/>
      <c r="I25" s="166"/>
      <c r="J25" s="153"/>
      <c r="K25" s="153" t="s">
        <v>611</v>
      </c>
      <c r="L25" s="153"/>
      <c r="M25" s="153"/>
      <c r="N25" s="153"/>
      <c r="O25" s="153"/>
      <c r="P25" s="153"/>
      <c r="Q25" s="153"/>
      <c r="R25" s="153"/>
      <c r="S25" s="153"/>
      <c r="T25" s="153"/>
      <c r="U25" s="153"/>
      <c r="V25" s="153"/>
      <c r="W25" s="153"/>
      <c r="X25" s="153"/>
      <c r="Y25" s="153"/>
      <c r="Z25" s="153"/>
    </row>
    <row r="26" ht="40.5" customHeight="1">
      <c r="A26" s="153"/>
      <c r="B26" s="154" t="str">
        <f>VLOOKUP($K26,'Auto Responses'!$N$4:$O$38,2,0)&amp;""</f>
        <v> Authentication, Authorization, and Account Management</v>
      </c>
      <c r="C26" s="155" t="b">
        <v>1</v>
      </c>
      <c r="D26" s="156">
        <f>IF($C26=TRUE,SUMIF('(backend scoring)'!$B$3:$B$333,$K26,'(backend scoring)'!$O$3:$O$333),"")</f>
        <v>250</v>
      </c>
      <c r="E26" s="157">
        <f>IF($C26=TRUE,SUMIF('(backend scoring)'!$B$3:$B$333,$K26,'(backend scoring)'!$P$3:$P$333),"")</f>
        <v>195</v>
      </c>
      <c r="F26" s="163">
        <f t="shared" si="1"/>
        <v>0.78</v>
      </c>
      <c r="G26" s="164" t="s">
        <v>612</v>
      </c>
      <c r="H26" s="165"/>
      <c r="I26" s="166"/>
      <c r="J26" s="153"/>
      <c r="K26" s="153" t="s">
        <v>613</v>
      </c>
      <c r="L26" s="153"/>
      <c r="M26" s="153"/>
      <c r="N26" s="153"/>
      <c r="O26" s="153"/>
      <c r="P26" s="153"/>
      <c r="Q26" s="153"/>
      <c r="R26" s="153"/>
      <c r="S26" s="153"/>
      <c r="T26" s="153"/>
      <c r="U26" s="153"/>
      <c r="V26" s="153"/>
      <c r="W26" s="153"/>
      <c r="X26" s="153"/>
      <c r="Y26" s="153"/>
      <c r="Z26" s="153"/>
    </row>
    <row r="27" ht="40.5" customHeight="1">
      <c r="A27" s="153"/>
      <c r="B27" s="154" t="str">
        <f>VLOOKUP($K27,'Auto Responses'!$N$4:$O$38,2,0)&amp;""</f>
        <v> Data</v>
      </c>
      <c r="C27" s="155" t="b">
        <v>1</v>
      </c>
      <c r="D27" s="156">
        <f>IF($C27=TRUE,SUMIF('(backend scoring)'!$B$3:$B$333,$K27,'(backend scoring)'!$O$3:$O$333),"")</f>
        <v>280</v>
      </c>
      <c r="E27" s="157">
        <f>IF($C27=TRUE,SUMIF('(backend scoring)'!$B$3:$B$333,$K27,'(backend scoring)'!$P$3:$P$333),"")</f>
        <v>265</v>
      </c>
      <c r="F27" s="163">
        <f t="shared" si="1"/>
        <v>0.9464285714</v>
      </c>
      <c r="G27" s="164" t="s">
        <v>614</v>
      </c>
      <c r="H27" s="165"/>
      <c r="I27" s="166"/>
      <c r="J27" s="153"/>
      <c r="K27" s="153" t="s">
        <v>615</v>
      </c>
      <c r="L27" s="153"/>
      <c r="M27" s="153"/>
      <c r="N27" s="153"/>
      <c r="O27" s="153"/>
      <c r="P27" s="153"/>
      <c r="Q27" s="153"/>
      <c r="R27" s="153"/>
      <c r="S27" s="153"/>
      <c r="T27" s="153"/>
      <c r="U27" s="153"/>
      <c r="V27" s="153"/>
      <c r="W27" s="153"/>
      <c r="X27" s="153"/>
      <c r="Y27" s="153"/>
      <c r="Z27" s="153"/>
    </row>
    <row r="28" ht="40.5" customHeight="1">
      <c r="A28" s="153"/>
      <c r="B28" s="154" t="str">
        <f>VLOOKUP($K28,'Auto Responses'!$N$4:$O$38,2,0)&amp;""</f>
        <v> Application/Service Security</v>
      </c>
      <c r="C28" s="155" t="b">
        <v>1</v>
      </c>
      <c r="D28" s="156">
        <f>IF($C28=TRUE,SUMIF('(backend scoring)'!$B$3:$B$333,$K28,'(backend scoring)'!$O$3:$O$333),"")</f>
        <v>195</v>
      </c>
      <c r="E28" s="157">
        <f>IF($C28=TRUE,SUMIF('(backend scoring)'!$B$3:$B$333,$K28,'(backend scoring)'!$P$3:$P$333),"")</f>
        <v>150</v>
      </c>
      <c r="F28" s="163">
        <f t="shared" si="1"/>
        <v>0.7692307692</v>
      </c>
      <c r="G28" s="164" t="s">
        <v>616</v>
      </c>
      <c r="H28" s="165"/>
      <c r="I28" s="166"/>
      <c r="J28" s="153"/>
      <c r="K28" s="153" t="s">
        <v>617</v>
      </c>
      <c r="L28" s="153"/>
      <c r="M28" s="153"/>
      <c r="N28" s="153"/>
      <c r="O28" s="153"/>
      <c r="P28" s="153"/>
      <c r="Q28" s="153"/>
      <c r="R28" s="153"/>
      <c r="S28" s="153"/>
      <c r="T28" s="153"/>
      <c r="U28" s="153"/>
      <c r="V28" s="153"/>
      <c r="W28" s="153"/>
      <c r="X28" s="153"/>
      <c r="Y28" s="153"/>
      <c r="Z28" s="153"/>
    </row>
    <row r="29" ht="40.5" customHeight="1">
      <c r="A29" s="153"/>
      <c r="B29" s="154" t="str">
        <f>VLOOKUP($K29,'Auto Responses'!$N$4:$O$38,2,0)&amp;""</f>
        <v> Datacenter</v>
      </c>
      <c r="C29" s="155" t="b">
        <v>1</v>
      </c>
      <c r="D29" s="156">
        <f>IF($C29=TRUE,SUMIF('(backend scoring)'!$B$3:$B$333,$K29,'(backend scoring)'!$O$3:$O$333),"")</f>
        <v>70</v>
      </c>
      <c r="E29" s="157">
        <f>IF($C29=TRUE,SUMIF('(backend scoring)'!$B$3:$B$333,$K29,'(backend scoring)'!$P$3:$P$333),"")</f>
        <v>70</v>
      </c>
      <c r="F29" s="163">
        <f t="shared" si="1"/>
        <v>1</v>
      </c>
      <c r="G29" s="164" t="s">
        <v>618</v>
      </c>
      <c r="H29" s="165"/>
      <c r="I29" s="166"/>
      <c r="J29" s="153"/>
      <c r="K29" s="153" t="s">
        <v>619</v>
      </c>
      <c r="L29" s="153"/>
      <c r="M29" s="153"/>
      <c r="N29" s="153"/>
      <c r="O29" s="153"/>
      <c r="P29" s="153"/>
      <c r="Q29" s="153"/>
      <c r="R29" s="153"/>
      <c r="S29" s="153"/>
      <c r="T29" s="153"/>
      <c r="U29" s="153"/>
      <c r="V29" s="153"/>
      <c r="W29" s="153"/>
      <c r="X29" s="153"/>
      <c r="Y29" s="153"/>
      <c r="Z29" s="153"/>
    </row>
    <row r="30" ht="40.5" customHeight="1">
      <c r="A30" s="153"/>
      <c r="B30" s="154" t="str">
        <f>VLOOKUP($K30,'Auto Responses'!$N$4:$O$38,2,0)&amp;""</f>
        <v> Firewalls, IDS, IPS, and Networking</v>
      </c>
      <c r="C30" s="155" t="b">
        <v>1</v>
      </c>
      <c r="D30" s="156">
        <f>IF($C30=TRUE,SUMIF('(backend scoring)'!$B$3:$B$333,$K30,'(backend scoring)'!$O$3:$O$333),"")</f>
        <v>145</v>
      </c>
      <c r="E30" s="157">
        <f>IF($C30=TRUE,SUMIF('(backend scoring)'!$B$3:$B$333,$K30,'(backend scoring)'!$P$3:$P$333),"")</f>
        <v>145</v>
      </c>
      <c r="F30" s="163">
        <f t="shared" si="1"/>
        <v>1</v>
      </c>
      <c r="G30" s="164" t="s">
        <v>620</v>
      </c>
      <c r="H30" s="165"/>
      <c r="I30" s="166"/>
      <c r="J30" s="153"/>
      <c r="K30" s="153" t="s">
        <v>621</v>
      </c>
      <c r="L30" s="153"/>
      <c r="M30" s="153"/>
      <c r="N30" s="153"/>
      <c r="O30" s="153"/>
      <c r="P30" s="153"/>
      <c r="Q30" s="153"/>
      <c r="R30" s="153"/>
      <c r="S30" s="153"/>
      <c r="T30" s="153"/>
      <c r="U30" s="153"/>
      <c r="V30" s="153"/>
      <c r="W30" s="153"/>
      <c r="X30" s="153"/>
      <c r="Y30" s="153"/>
      <c r="Z30" s="153"/>
    </row>
    <row r="31" ht="40.5" customHeight="1">
      <c r="A31" s="153"/>
      <c r="B31" s="154" t="str">
        <f>VLOOKUP($K31,'Auto Responses'!$N$4:$O$38,2,0)&amp;""</f>
        <v> Incident Handling</v>
      </c>
      <c r="C31" s="155" t="b">
        <v>1</v>
      </c>
      <c r="D31" s="156">
        <f>IF($C31=TRUE,SUMIF('(backend scoring)'!$B$3:$B$333,$K31,'(backend scoring)'!$O$3:$O$333),"")</f>
        <v>25</v>
      </c>
      <c r="E31" s="157">
        <f>IF($C31=TRUE,SUMIF('(backend scoring)'!$B$3:$B$333,$K31,'(backend scoring)'!$P$3:$P$333),"")</f>
        <v>25</v>
      </c>
      <c r="F31" s="163">
        <f t="shared" si="1"/>
        <v>1</v>
      </c>
      <c r="G31" s="164" t="s">
        <v>622</v>
      </c>
      <c r="H31" s="165"/>
      <c r="I31" s="166"/>
      <c r="J31" s="153"/>
      <c r="K31" s="153" t="s">
        <v>623</v>
      </c>
      <c r="L31" s="153"/>
      <c r="M31" s="153"/>
      <c r="N31" s="153"/>
      <c r="O31" s="153"/>
      <c r="P31" s="153"/>
      <c r="Q31" s="153"/>
      <c r="R31" s="153"/>
      <c r="S31" s="153"/>
      <c r="T31" s="153"/>
      <c r="U31" s="153"/>
      <c r="V31" s="153"/>
      <c r="W31" s="153"/>
      <c r="X31" s="153"/>
      <c r="Y31" s="153"/>
      <c r="Z31" s="153"/>
    </row>
    <row r="32" ht="40.5" customHeight="1">
      <c r="A32" s="153"/>
      <c r="B32" s="154" t="str">
        <f>VLOOKUP($K32,'Auto Responses'!$N$4:$O$38,2,0)&amp;""</f>
        <v> Vulnerability Management</v>
      </c>
      <c r="C32" s="155" t="b">
        <v>1</v>
      </c>
      <c r="D32" s="156">
        <f>IF($C32=TRUE,SUMIF('(backend scoring)'!$B$3:$B$333,$K32,'(backend scoring)'!$O$3:$O$333),"")</f>
        <v>85</v>
      </c>
      <c r="E32" s="157">
        <f>IF($C32=TRUE,SUMIF('(backend scoring)'!$B$3:$B$333,$K32,'(backend scoring)'!$P$3:$P$333),"")</f>
        <v>85</v>
      </c>
      <c r="F32" s="163">
        <f t="shared" si="1"/>
        <v>1</v>
      </c>
      <c r="G32" s="164" t="s">
        <v>624</v>
      </c>
      <c r="H32" s="165"/>
      <c r="I32" s="166"/>
      <c r="J32" s="153"/>
      <c r="K32" s="153" t="s">
        <v>625</v>
      </c>
      <c r="L32" s="153"/>
      <c r="M32" s="153"/>
      <c r="N32" s="153"/>
      <c r="O32" s="153"/>
      <c r="P32" s="153"/>
      <c r="Q32" s="153"/>
      <c r="R32" s="153"/>
      <c r="S32" s="153"/>
      <c r="T32" s="153"/>
      <c r="U32" s="153"/>
      <c r="V32" s="153"/>
      <c r="W32" s="153"/>
      <c r="X32" s="153"/>
      <c r="Y32" s="153"/>
      <c r="Z32" s="153"/>
    </row>
    <row r="33" ht="40.5" customHeight="1">
      <c r="A33" s="153"/>
      <c r="B33" s="154" t="str">
        <f>VLOOKUP($K33,'Auto Responses'!$N$4:$O$38,2,0)&amp;""</f>
        <v> Consulting Services</v>
      </c>
      <c r="C33" s="155" t="b">
        <v>1</v>
      </c>
      <c r="D33" s="156">
        <f>IF($C33=TRUE,SUMIF('(backend scoring)'!$B$3:$B$333,$K33,'(backend scoring)'!$O$3:$O$333),"")</f>
        <v>0</v>
      </c>
      <c r="E33" s="157">
        <f>IF($C33=TRUE,SUMIF('(backend scoring)'!$B$3:$B$333,$K33,'(backend scoring)'!$P$3:$P$333),"")</f>
        <v>0</v>
      </c>
      <c r="F33" s="163" t="str">
        <f t="shared" si="1"/>
        <v>N/A</v>
      </c>
      <c r="G33" s="164" t="s">
        <v>626</v>
      </c>
      <c r="H33" s="165"/>
      <c r="I33" s="166"/>
      <c r="J33" s="153"/>
      <c r="K33" s="153" t="s">
        <v>627</v>
      </c>
      <c r="L33" s="153"/>
      <c r="M33" s="153"/>
      <c r="N33" s="153"/>
      <c r="O33" s="153"/>
      <c r="P33" s="153"/>
      <c r="Q33" s="153"/>
      <c r="R33" s="153"/>
      <c r="S33" s="153"/>
      <c r="T33" s="153"/>
      <c r="U33" s="153"/>
      <c r="V33" s="153"/>
      <c r="W33" s="153"/>
      <c r="X33" s="153"/>
      <c r="Y33" s="153"/>
      <c r="Z33" s="153"/>
    </row>
    <row r="34" ht="40.5" customHeight="1">
      <c r="A34" s="153"/>
      <c r="B34" s="154" t="str">
        <f>VLOOKUP($K34,'Auto Responses'!$N$4:$O$38,2,0)&amp;""</f>
        <v>HIPAA Compliance </v>
      </c>
      <c r="C34" s="155" t="b">
        <v>1</v>
      </c>
      <c r="D34" s="156">
        <f>IF($C34=TRUE,SUMIF('(backend scoring)'!$B$3:$B$333,$K34,'(backend scoring)'!$O$3:$O$333),"")</f>
        <v>0</v>
      </c>
      <c r="E34" s="157">
        <f>IF($C34=TRUE,SUMIF('(backend scoring)'!$B$3:$B$333,$K34,'(backend scoring)'!$P$3:$P$333),"")</f>
        <v>0</v>
      </c>
      <c r="F34" s="163" t="str">
        <f t="shared" si="1"/>
        <v>N/A</v>
      </c>
      <c r="G34" s="164" t="s">
        <v>628</v>
      </c>
      <c r="H34" s="165"/>
      <c r="I34" s="166"/>
      <c r="J34" s="153"/>
      <c r="K34" s="153" t="s">
        <v>629</v>
      </c>
      <c r="L34" s="153"/>
      <c r="M34" s="153"/>
      <c r="N34" s="153"/>
      <c r="O34" s="153"/>
      <c r="P34" s="153"/>
      <c r="Q34" s="153"/>
      <c r="R34" s="153"/>
      <c r="S34" s="153"/>
      <c r="T34" s="153"/>
      <c r="U34" s="153"/>
      <c r="V34" s="153"/>
      <c r="W34" s="153"/>
      <c r="X34" s="153"/>
      <c r="Y34" s="153"/>
      <c r="Z34" s="153"/>
    </row>
    <row r="35" ht="40.5" customHeight="1">
      <c r="A35" s="153"/>
      <c r="B35" s="154" t="str">
        <f>VLOOKUP($K35,'Auto Responses'!$N$4:$O$38,2,0)&amp;""</f>
        <v> Payment Card Industry Data Security Standard (PCI DSS)</v>
      </c>
      <c r="C35" s="155" t="b">
        <v>1</v>
      </c>
      <c r="D35" s="156">
        <f>IF($C35=TRUE,SUMIF('(backend scoring)'!$B$3:$B$333,$K35,'(backend scoring)'!$O$3:$O$333),"")</f>
        <v>0</v>
      </c>
      <c r="E35" s="157">
        <f>IF($C35=TRUE,SUMIF('(backend scoring)'!$B$3:$B$333,$K35,'(backend scoring)'!$P$3:$P$333),"")</f>
        <v>0</v>
      </c>
      <c r="F35" s="163" t="str">
        <f t="shared" si="1"/>
        <v>N/A</v>
      </c>
      <c r="G35" s="164" t="s">
        <v>630</v>
      </c>
      <c r="H35" s="165"/>
      <c r="I35" s="166"/>
      <c r="J35" s="153"/>
      <c r="K35" s="153" t="s">
        <v>631</v>
      </c>
      <c r="L35" s="153"/>
      <c r="M35" s="153"/>
      <c r="N35" s="153"/>
      <c r="O35" s="153"/>
      <c r="P35" s="153"/>
      <c r="Q35" s="153"/>
      <c r="R35" s="153"/>
      <c r="S35" s="153"/>
      <c r="T35" s="153"/>
      <c r="U35" s="153"/>
      <c r="V35" s="153"/>
      <c r="W35" s="153"/>
      <c r="X35" s="153"/>
      <c r="Y35" s="153"/>
      <c r="Z35" s="153"/>
    </row>
    <row r="36" ht="40.5" customHeight="1">
      <c r="A36" s="153"/>
      <c r="B36" s="154" t="str">
        <f>VLOOKUP($K36,'Auto Responses'!$N$4:$O$38,2,0)&amp;""</f>
        <v> On-Premises Data Solutions</v>
      </c>
      <c r="C36" s="155" t="b">
        <v>1</v>
      </c>
      <c r="D36" s="156">
        <f>IF($C36=TRUE,SUMIF('(backend scoring)'!$B$3:$B$333,$K36,'(backend scoring)'!$O$3:$O$333),"")</f>
        <v>0</v>
      </c>
      <c r="E36" s="157">
        <f>IF($C36=TRUE,SUMIF('(backend scoring)'!$B$3:$B$333,$K36,'(backend scoring)'!$P$3:$P$333),"")</f>
        <v>0</v>
      </c>
      <c r="F36" s="163" t="str">
        <f t="shared" si="1"/>
        <v>N/A</v>
      </c>
      <c r="G36" s="164" t="s">
        <v>632</v>
      </c>
      <c r="H36" s="165"/>
      <c r="I36" s="166"/>
      <c r="J36" s="153"/>
      <c r="K36" s="153" t="s">
        <v>633</v>
      </c>
      <c r="L36" s="153"/>
      <c r="M36" s="153"/>
      <c r="N36" s="153"/>
      <c r="O36" s="153"/>
      <c r="P36" s="153"/>
      <c r="Q36" s="153"/>
      <c r="R36" s="153"/>
      <c r="S36" s="153"/>
      <c r="T36" s="153"/>
      <c r="U36" s="153"/>
      <c r="V36" s="153"/>
      <c r="W36" s="153"/>
      <c r="X36" s="153"/>
      <c r="Y36" s="153"/>
      <c r="Z36" s="153"/>
    </row>
    <row r="37" ht="40.5" customHeight="1">
      <c r="A37" s="153"/>
      <c r="B37" s="154" t="str">
        <f>VLOOKUP($K37,'Auto Responses'!$N$4:$O$38,2,0)&amp;""</f>
        <v> IT Accessibility</v>
      </c>
      <c r="C37" s="155" t="b">
        <v>1</v>
      </c>
      <c r="D37" s="156">
        <f>IF($C37=TRUE,SUMIF('(backend scoring)'!$B$3:$B$333,$K37,'(backend scoring)'!$O$3:$O$333),"")</f>
        <v>170</v>
      </c>
      <c r="E37" s="157">
        <f>IF($C37=TRUE,SUMIF('(backend scoring)'!$B$3:$B$333,$K37,'(backend scoring)'!$P$3:$P$333),"")</f>
        <v>90</v>
      </c>
      <c r="F37" s="163">
        <f t="shared" si="1"/>
        <v>0.5294117647</v>
      </c>
      <c r="G37" s="164" t="s">
        <v>634</v>
      </c>
      <c r="H37" s="165"/>
      <c r="I37" s="166"/>
      <c r="J37" s="153"/>
      <c r="K37" s="153" t="s">
        <v>635</v>
      </c>
      <c r="L37" s="153"/>
      <c r="M37" s="153"/>
      <c r="N37" s="153"/>
      <c r="O37" s="153"/>
      <c r="P37" s="153"/>
      <c r="Q37" s="153"/>
      <c r="R37" s="153"/>
      <c r="S37" s="153"/>
      <c r="T37" s="153"/>
      <c r="U37" s="153"/>
      <c r="V37" s="153"/>
      <c r="W37" s="153"/>
      <c r="X37" s="153"/>
      <c r="Y37" s="153"/>
      <c r="Z37" s="153"/>
    </row>
    <row r="38" ht="40.5" customHeight="1">
      <c r="A38" s="153"/>
      <c r="B38" s="154" t="s">
        <v>636</v>
      </c>
      <c r="C38" s="155" t="b">
        <v>1</v>
      </c>
      <c r="D38" s="167">
        <f>IF($C38=TRUE,SUMIF('(backend scoring)'!$E$3:$E$333,"AI",'(backend scoring)'!$O$3:$O$333),"")</f>
        <v>385</v>
      </c>
      <c r="E38" s="167">
        <f>IF($C38=TRUE,SUMIF('(backend scoring)'!$E$3:$E$333,"AI",'(backend scoring)'!$P$3:$P$333),"")</f>
        <v>245</v>
      </c>
      <c r="F38" s="163">
        <f t="shared" si="1"/>
        <v>0.6363636364</v>
      </c>
      <c r="G38" s="164" t="s">
        <v>637</v>
      </c>
      <c r="H38" s="165"/>
      <c r="I38" s="166"/>
      <c r="J38" s="153"/>
      <c r="K38" s="153"/>
      <c r="L38" s="153"/>
      <c r="M38" s="153"/>
      <c r="N38" s="153"/>
      <c r="O38" s="153"/>
      <c r="P38" s="153"/>
      <c r="Q38" s="153"/>
      <c r="R38" s="153"/>
      <c r="S38" s="153"/>
      <c r="T38" s="153"/>
      <c r="U38" s="153"/>
      <c r="V38" s="153"/>
      <c r="W38" s="153"/>
      <c r="X38" s="153"/>
      <c r="Y38" s="153"/>
      <c r="Z38" s="153"/>
    </row>
    <row r="39" ht="40.5" customHeight="1">
      <c r="A39" s="153"/>
      <c r="B39" s="168" t="s">
        <v>638</v>
      </c>
      <c r="C39" s="97" t="b">
        <v>1</v>
      </c>
      <c r="D39" s="169">
        <f>IF($C39=TRUE,SUMIF('(backend scoring)'!$E$3:$E$333,"Privacy",'(backend scoring)'!$O$3:$O$333),"")</f>
        <v>560</v>
      </c>
      <c r="E39" s="169">
        <f>IF($C39=TRUE,SUMIF('(backend scoring)'!$E$3:$E$333,"Privacy",'(backend scoring)'!$P$3:$P$333),"")</f>
        <v>365</v>
      </c>
      <c r="F39" s="170">
        <f t="shared" si="1"/>
        <v>0.6517857143</v>
      </c>
      <c r="G39" s="171" t="s">
        <v>639</v>
      </c>
      <c r="H39" s="172"/>
      <c r="I39" s="173"/>
      <c r="J39" s="153"/>
      <c r="K39" s="153"/>
      <c r="L39" s="153"/>
      <c r="M39" s="153"/>
      <c r="N39" s="153"/>
      <c r="O39" s="153"/>
      <c r="P39" s="153"/>
      <c r="Q39" s="153"/>
      <c r="R39" s="153"/>
      <c r="S39" s="153"/>
      <c r="T39" s="153"/>
      <c r="U39" s="153"/>
      <c r="V39" s="153"/>
      <c r="W39" s="153"/>
      <c r="X39" s="153"/>
      <c r="Y39" s="153"/>
      <c r="Z39" s="153"/>
    </row>
    <row r="40" ht="30.0" customHeight="1">
      <c r="A40" s="153"/>
      <c r="B40" s="146" t="s">
        <v>640</v>
      </c>
      <c r="C40" s="147"/>
      <c r="D40" s="174">
        <f t="shared" ref="D40:E40" si="2">SUM(D21:D39)</f>
        <v>2670</v>
      </c>
      <c r="E40" s="174">
        <f t="shared" si="2"/>
        <v>2130</v>
      </c>
      <c r="F40" s="175">
        <f>IFERROR(E40/D40,"N/A")</f>
        <v>0.797752809</v>
      </c>
      <c r="G40" s="176"/>
      <c r="H40" s="177"/>
      <c r="I40" s="178"/>
      <c r="J40" s="51" t="s">
        <v>35</v>
      </c>
      <c r="K40" s="153"/>
      <c r="L40" s="153"/>
      <c r="M40" s="153"/>
      <c r="N40" s="153"/>
      <c r="O40" s="153"/>
      <c r="P40" s="153"/>
      <c r="Q40" s="153"/>
      <c r="R40" s="153"/>
      <c r="S40" s="153"/>
      <c r="T40" s="153"/>
      <c r="U40" s="153"/>
      <c r="V40" s="153"/>
      <c r="W40" s="153"/>
      <c r="X40" s="153"/>
      <c r="Y40" s="153"/>
      <c r="Z40" s="153"/>
    </row>
    <row r="41" ht="15.75" customHeight="1">
      <c r="A41" s="61"/>
      <c r="B41" s="61"/>
      <c r="C41" s="61"/>
      <c r="D41" s="61"/>
      <c r="E41" s="61"/>
      <c r="F41" s="61" t="s">
        <v>641</v>
      </c>
      <c r="G41" s="61"/>
      <c r="H41" s="61"/>
      <c r="I41" s="61"/>
      <c r="J41" s="61"/>
      <c r="K41" s="61"/>
      <c r="L41" s="61"/>
      <c r="M41" s="61"/>
      <c r="N41" s="61"/>
      <c r="O41" s="61"/>
      <c r="P41" s="61"/>
      <c r="Q41" s="61"/>
      <c r="R41" s="61"/>
      <c r="S41" s="61"/>
      <c r="T41" s="61"/>
      <c r="U41" s="61"/>
      <c r="V41" s="61"/>
      <c r="W41" s="61"/>
      <c r="X41" s="61"/>
      <c r="Y41" s="61"/>
      <c r="Z41" s="61"/>
    </row>
    <row r="42"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row>
    <row r="43" ht="15.0"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ht="36.0" customHeight="1">
      <c r="A44" s="179" t="s">
        <v>642</v>
      </c>
      <c r="B44" s="179"/>
      <c r="C44" s="180"/>
      <c r="D44" s="179"/>
      <c r="E44" s="179"/>
      <c r="F44" s="179"/>
      <c r="G44" s="179"/>
      <c r="H44" s="179"/>
      <c r="I44" s="179"/>
      <c r="J44" s="179"/>
      <c r="K44" s="179"/>
      <c r="L44" s="61"/>
      <c r="M44" s="2"/>
      <c r="N44" s="61"/>
      <c r="O44" s="61"/>
      <c r="P44" s="61"/>
      <c r="Q44" s="61"/>
      <c r="R44" s="61"/>
      <c r="S44" s="61"/>
      <c r="T44" s="61"/>
      <c r="U44" s="61"/>
      <c r="V44" s="61"/>
      <c r="W44" s="61"/>
      <c r="X44" s="61"/>
      <c r="Y44" s="61"/>
      <c r="Z44" s="61"/>
    </row>
    <row r="45" ht="36.0" customHeight="1">
      <c r="A45" s="181" t="s">
        <v>643</v>
      </c>
      <c r="B45" s="181"/>
      <c r="C45" s="182"/>
      <c r="D45" s="181"/>
      <c r="E45" s="181"/>
      <c r="F45" s="181"/>
      <c r="G45" s="181"/>
      <c r="H45" s="181"/>
      <c r="I45" s="181"/>
      <c r="J45" s="181"/>
      <c r="K45" s="181"/>
      <c r="L45" s="61"/>
      <c r="M45" s="2"/>
      <c r="N45" s="61"/>
      <c r="O45" s="61"/>
      <c r="P45" s="61"/>
      <c r="Q45" s="61"/>
      <c r="R45" s="61"/>
      <c r="S45" s="61"/>
      <c r="T45" s="61"/>
      <c r="U45" s="61"/>
      <c r="V45" s="61"/>
      <c r="W45" s="61"/>
      <c r="X45" s="61"/>
      <c r="Y45" s="61"/>
      <c r="Z45" s="61"/>
    </row>
    <row r="46" ht="36.0" customHeight="1">
      <c r="A46" s="17" t="s">
        <v>593</v>
      </c>
      <c r="B46" s="18"/>
      <c r="C46" s="19"/>
      <c r="D46" s="20"/>
      <c r="E46" s="20"/>
      <c r="F46" s="21"/>
      <c r="G46" s="21"/>
      <c r="H46" s="21"/>
      <c r="I46" s="21"/>
      <c r="J46" s="21"/>
      <c r="K46" s="21"/>
      <c r="L46" s="61"/>
      <c r="M46" s="2"/>
      <c r="N46" s="2"/>
      <c r="O46" s="2"/>
      <c r="P46" s="2"/>
      <c r="Q46" s="2"/>
      <c r="R46" s="2"/>
      <c r="S46" s="2"/>
      <c r="T46" s="2"/>
      <c r="U46" s="2"/>
      <c r="V46" s="2"/>
      <c r="W46" s="2"/>
      <c r="X46" s="2"/>
      <c r="Y46" s="2"/>
      <c r="Z46" s="2"/>
    </row>
    <row r="47" ht="19.5" customHeight="1">
      <c r="A47" s="117" t="str">
        <f>HLOOKUP($A$4,'Auto Responses'!$F$2:$F$7,2,0)&amp;""</f>
        <v>1. Upon initial review, you can check the "Non-Negotiable" box by any question to compile a report of questions that may prohibit a full review.</v>
      </c>
      <c r="B47" s="120"/>
      <c r="C47" s="120"/>
      <c r="D47" s="120"/>
      <c r="E47" s="120"/>
      <c r="F47" s="120"/>
      <c r="G47" s="120"/>
      <c r="H47" s="120"/>
      <c r="I47" s="120"/>
      <c r="J47" s="120"/>
      <c r="K47" s="23"/>
      <c r="L47" s="61"/>
      <c r="M47" s="2"/>
      <c r="N47" s="2"/>
      <c r="O47" s="2"/>
      <c r="P47" s="2"/>
      <c r="Q47" s="2"/>
      <c r="R47" s="2"/>
      <c r="S47" s="2"/>
      <c r="T47" s="2"/>
      <c r="U47" s="2"/>
      <c r="V47" s="2"/>
      <c r="W47" s="2"/>
      <c r="X47" s="2"/>
      <c r="Y47" s="2"/>
      <c r="Z47" s="2"/>
    </row>
    <row r="48" ht="19.5" customHeight="1">
      <c r="A48" s="117" t="str">
        <f>HLOOKUP($A$4,'Auto Responses'!$F$2:$F$7,3,0)&amp;""</f>
        <v>2. When evaluating an answer, a default importance level has been set. You can use the "Importance Override" dropdown to override the default and adjust the value of the question.</v>
      </c>
      <c r="B48" s="120"/>
      <c r="C48" s="120"/>
      <c r="D48" s="120"/>
      <c r="E48" s="120"/>
      <c r="F48" s="120"/>
      <c r="G48" s="120"/>
      <c r="H48" s="120"/>
      <c r="I48" s="120"/>
      <c r="J48" s="120"/>
      <c r="K48" s="23"/>
      <c r="L48" s="61"/>
      <c r="M48" s="2"/>
      <c r="N48" s="2"/>
      <c r="O48" s="2"/>
      <c r="P48" s="2"/>
      <c r="Q48" s="2"/>
      <c r="R48" s="2"/>
      <c r="S48" s="2"/>
      <c r="T48" s="2"/>
      <c r="U48" s="2"/>
      <c r="V48" s="2"/>
      <c r="W48" s="2"/>
      <c r="X48" s="2"/>
      <c r="Y48" s="2"/>
      <c r="Z48" s="2"/>
    </row>
    <row r="49" ht="19.5" customHeight="1">
      <c r="A49" s="117" t="str">
        <f>HLOOKUP($A$4,'Auto Responses'!$F$2:$F$7,4,0)&amp;""</f>
        <v>3. For questions that are qualitative or for which you disagree with the preferred response, make a selection in the "Compliant Override" dropdown to adjust the question's impact on the score.</v>
      </c>
      <c r="B49" s="120"/>
      <c r="C49" s="120"/>
      <c r="D49" s="120"/>
      <c r="E49" s="120"/>
      <c r="F49" s="120"/>
      <c r="G49" s="120"/>
      <c r="H49" s="120"/>
      <c r="I49" s="120"/>
      <c r="J49" s="120"/>
      <c r="K49" s="23"/>
      <c r="L49" s="61"/>
      <c r="M49" s="2"/>
      <c r="N49" s="2"/>
      <c r="O49" s="2"/>
      <c r="P49" s="2"/>
      <c r="Q49" s="2"/>
      <c r="R49" s="2"/>
      <c r="S49" s="2"/>
      <c r="T49" s="2"/>
      <c r="U49" s="2"/>
      <c r="V49" s="2"/>
      <c r="W49" s="2"/>
      <c r="X49" s="2"/>
      <c r="Y49" s="2"/>
      <c r="Z49" s="2"/>
    </row>
    <row r="50" ht="19.5" customHeight="1">
      <c r="A50" s="117" t="str">
        <f>HLOOKUP($A$4,'Auto Responses'!$F$2:$F$7,5,0)&amp;""</f>
        <v>4. Each worksheet shows a report for that section. See the "Analyst Report" sheet for a full report of all sections. </v>
      </c>
      <c r="B50" s="120"/>
      <c r="C50" s="120"/>
      <c r="D50" s="120"/>
      <c r="E50" s="120"/>
      <c r="F50" s="120"/>
      <c r="G50" s="120"/>
      <c r="H50" s="120"/>
      <c r="I50" s="120"/>
      <c r="J50" s="120"/>
      <c r="K50" s="23"/>
      <c r="L50" s="61"/>
      <c r="M50" s="2"/>
      <c r="N50" s="2"/>
      <c r="O50" s="2"/>
      <c r="P50" s="2"/>
      <c r="Q50" s="2"/>
      <c r="R50" s="2"/>
      <c r="S50" s="2"/>
      <c r="T50" s="2"/>
      <c r="U50" s="2"/>
      <c r="V50" s="2"/>
      <c r="W50" s="2"/>
      <c r="X50" s="2"/>
      <c r="Y50" s="2"/>
      <c r="Z50" s="2"/>
    </row>
    <row r="51" ht="19.5" customHeight="1">
      <c r="A51" s="117" t="str">
        <f>HLOOKUP($A$4,'Auto Responses'!$F$2:$F$7,6,0)&amp;""</f>
        <v>5. If you are evaluating a question that appears in an earlier section, the Importance and Compliant Override cannot be changed but additional notes can be added. </v>
      </c>
      <c r="B51" s="120"/>
      <c r="C51" s="120"/>
      <c r="D51" s="120"/>
      <c r="E51" s="120"/>
      <c r="F51" s="120"/>
      <c r="G51" s="120"/>
      <c r="H51" s="120"/>
      <c r="I51" s="120"/>
      <c r="J51" s="120"/>
      <c r="K51" s="23"/>
      <c r="L51" s="61"/>
      <c r="M51" s="2"/>
      <c r="N51" s="2"/>
      <c r="O51" s="2"/>
      <c r="P51" s="2"/>
      <c r="Q51" s="2"/>
      <c r="R51" s="2"/>
      <c r="S51" s="2"/>
      <c r="T51" s="2"/>
      <c r="U51" s="2"/>
      <c r="V51" s="2"/>
      <c r="W51" s="2"/>
      <c r="X51" s="2"/>
      <c r="Y51" s="2"/>
      <c r="Z51" s="2"/>
    </row>
    <row r="52" ht="19.5" customHeight="1">
      <c r="A52" s="119" t="str">
        <f>HLOOKUP($A$4,'Auto Responses'!$F$2:$F$8,7,0)&amp;""</f>
        <v>For full instructions, please visit EDUCAUSE.edu/HECVAT</v>
      </c>
      <c r="B52" s="120"/>
      <c r="C52" s="120"/>
      <c r="D52" s="120"/>
      <c r="E52" s="120"/>
      <c r="F52" s="120"/>
      <c r="G52" s="120"/>
      <c r="H52" s="120"/>
      <c r="I52" s="120"/>
      <c r="J52" s="120"/>
      <c r="K52" s="23"/>
      <c r="L52" s="61"/>
      <c r="M52" s="2"/>
      <c r="N52" s="2"/>
      <c r="O52" s="2"/>
      <c r="P52" s="2"/>
      <c r="Q52" s="2"/>
      <c r="R52" s="2"/>
      <c r="S52" s="2"/>
      <c r="T52" s="2"/>
      <c r="U52" s="2"/>
      <c r="V52" s="2"/>
      <c r="W52" s="2"/>
      <c r="X52" s="2"/>
      <c r="Y52" s="2"/>
      <c r="Z52" s="2"/>
    </row>
    <row r="53" ht="41.25" customHeight="1">
      <c r="A53" s="183"/>
      <c r="B53" s="183"/>
      <c r="C53" s="184"/>
      <c r="D53" s="183"/>
      <c r="E53" s="183"/>
      <c r="F53" s="185" t="s">
        <v>24</v>
      </c>
      <c r="G53" s="186" t="s">
        <v>644</v>
      </c>
      <c r="H53" s="187"/>
      <c r="I53" s="187"/>
      <c r="J53" s="187"/>
      <c r="K53" s="187"/>
      <c r="L53" s="61"/>
      <c r="M53" s="2"/>
      <c r="N53" s="61"/>
      <c r="O53" s="61"/>
      <c r="P53" s="61"/>
      <c r="Q53" s="61"/>
      <c r="R53" s="61"/>
      <c r="S53" s="61"/>
      <c r="T53" s="61"/>
      <c r="U53" s="61"/>
      <c r="V53" s="61"/>
      <c r="W53" s="61"/>
      <c r="X53" s="61"/>
      <c r="Y53" s="61"/>
      <c r="Z53" s="61"/>
    </row>
    <row r="54" ht="63.0" customHeight="1">
      <c r="A54" s="188" t="s">
        <v>645</v>
      </c>
      <c r="B54" s="189" t="s">
        <v>646</v>
      </c>
      <c r="C54" s="189" t="s">
        <v>21</v>
      </c>
      <c r="D54" s="190" t="s">
        <v>22</v>
      </c>
      <c r="E54" s="191" t="s">
        <v>23</v>
      </c>
      <c r="F54" s="192" t="s">
        <v>647</v>
      </c>
      <c r="G54" s="193" t="s">
        <v>648</v>
      </c>
      <c r="H54" s="194" t="s">
        <v>649</v>
      </c>
      <c r="I54" s="194" t="s">
        <v>650</v>
      </c>
      <c r="J54" s="195" t="s">
        <v>651</v>
      </c>
      <c r="K54" s="196" t="s">
        <v>652</v>
      </c>
      <c r="L54" s="61"/>
      <c r="M54" s="2"/>
      <c r="N54" s="197"/>
      <c r="O54" s="197"/>
      <c r="P54" s="197"/>
      <c r="Q54" s="197"/>
      <c r="R54" s="197"/>
      <c r="S54" s="197"/>
      <c r="T54" s="197"/>
      <c r="U54" s="197"/>
      <c r="V54" s="197"/>
      <c r="W54" s="197"/>
      <c r="X54" s="197"/>
      <c r="Y54" s="197"/>
      <c r="Z54" s="197"/>
    </row>
    <row r="55" ht="15.75" customHeight="1">
      <c r="A55" s="18" t="str">
        <f>VLOOKUP(LEFT($A56,4),'Auto Responses'!$N$4:$O$38,2,0)&amp;""</f>
        <v> General Information</v>
      </c>
      <c r="B55" s="40"/>
      <c r="C55" s="41"/>
      <c r="D55" s="41"/>
      <c r="E55" s="198"/>
      <c r="F55" s="199" t="s">
        <v>653</v>
      </c>
      <c r="G55" s="41"/>
      <c r="H55" s="41"/>
      <c r="I55" s="41"/>
      <c r="J55" s="41"/>
      <c r="K55" s="41"/>
      <c r="L55" s="61"/>
      <c r="M55" s="2"/>
      <c r="N55" s="2"/>
      <c r="O55" s="2"/>
      <c r="P55" s="2"/>
      <c r="Q55" s="2"/>
      <c r="R55" s="2"/>
      <c r="S55" s="2"/>
      <c r="T55" s="2"/>
      <c r="U55" s="2"/>
      <c r="V55" s="2"/>
      <c r="W55" s="2"/>
      <c r="X55" s="2"/>
      <c r="Y55" s="2"/>
      <c r="Z55" s="2"/>
    </row>
    <row r="56" ht="15.75" customHeight="1">
      <c r="A56" s="34" t="str">
        <f>'START HERE'!$A$13</f>
        <v>GNRL-01</v>
      </c>
      <c r="B56" s="35" t="str">
        <f>VLOOKUP($A56,'START HERE'!$A$13:$E$36,2,0)&amp;""</f>
        <v>Solution Provider Name</v>
      </c>
      <c r="C56" s="200" t="str">
        <f>VLOOKUP($A56,'START HERE'!$A$13:$E$36,3,0)&amp;""</f>
        <v>CoGrader</v>
      </c>
      <c r="D56" s="201" t="str">
        <f>IF(LEFT(VLOOKUP($A56,'START HERE'!$A$13:$E$36,5,0),21)='Auto Responses'!$A$32,'Auto Responses'!$A$33,VLOOKUP($A56,'START HERE'!$A$13:$E$36,4,0))&amp;""</f>
        <v/>
      </c>
      <c r="E56" s="202" t="str">
        <f>VLOOKUP($A56,'START HERE'!$A$13:$E$36,5,0)&amp;""</f>
        <v/>
      </c>
      <c r="F56" s="203"/>
      <c r="G56" s="204" t="str">
        <f>VLOOKUP($A56,Questions!$A$2:$X$333,21,0)&amp;""</f>
        <v>Not scored</v>
      </c>
      <c r="H56" s="205"/>
      <c r="I56" s="206" t="str">
        <f>VLOOKUP($A56,Questions!$A$2:$X$333,23,0)&amp;""</f>
        <v/>
      </c>
      <c r="J56" s="205"/>
      <c r="K56" s="207"/>
      <c r="L56" s="61"/>
      <c r="M56" s="2"/>
      <c r="N56" s="197"/>
      <c r="O56" s="197"/>
      <c r="P56" s="197"/>
      <c r="Q56" s="197"/>
      <c r="R56" s="197"/>
      <c r="S56" s="197"/>
      <c r="T56" s="197"/>
      <c r="U56" s="197"/>
      <c r="V56" s="197"/>
      <c r="W56" s="197"/>
      <c r="X56" s="197"/>
      <c r="Y56" s="197"/>
      <c r="Z56" s="197"/>
    </row>
    <row r="57" ht="15.75" customHeight="1">
      <c r="A57" s="34" t="str">
        <f>'START HERE'!$A$14</f>
        <v>GNRL-02</v>
      </c>
      <c r="B57" s="35" t="str">
        <f>VLOOKUP($A57,'START HERE'!$A$13:$E$36,2,0)&amp;""</f>
        <v>Solution Name</v>
      </c>
      <c r="C57" s="200" t="str">
        <f>VLOOKUP($A57,'START HERE'!$A$13:$E$36,3,0)&amp;""</f>
        <v>CoGrader</v>
      </c>
      <c r="D57" s="201" t="str">
        <f>IF(LEFT(VLOOKUP($A57,'START HERE'!$A$13:$E$36,5,0),21)='Auto Responses'!$A$32,'Auto Responses'!$A$33,VLOOKUP($A57,'START HERE'!$A$13:$E$36,4,0))&amp;""</f>
        <v/>
      </c>
      <c r="E57" s="202" t="str">
        <f>VLOOKUP($A57,'START HERE'!$A$13:$E$36,5,0)&amp;""</f>
        <v/>
      </c>
      <c r="F57" s="203"/>
      <c r="G57" s="204" t="str">
        <f>VLOOKUP($A57,Questions!$A$2:$X$333,21,0)&amp;""</f>
        <v>Not scored</v>
      </c>
      <c r="H57" s="205"/>
      <c r="I57" s="206" t="str">
        <f>VLOOKUP($A57,Questions!$A$2:$X$333,23,0)&amp;""</f>
        <v/>
      </c>
      <c r="J57" s="205"/>
      <c r="K57" s="207"/>
      <c r="L57" s="61"/>
      <c r="M57" s="2"/>
      <c r="N57" s="197"/>
      <c r="O57" s="197"/>
      <c r="P57" s="197"/>
      <c r="Q57" s="197"/>
      <c r="R57" s="197"/>
      <c r="S57" s="197"/>
      <c r="T57" s="197"/>
      <c r="U57" s="197"/>
      <c r="V57" s="197"/>
      <c r="W57" s="197"/>
      <c r="X57" s="197"/>
      <c r="Y57" s="197"/>
      <c r="Z57" s="197"/>
    </row>
    <row r="58" ht="15.75" customHeight="1">
      <c r="A58" s="34" t="str">
        <f>'START HERE'!$A$15</f>
        <v>GNRL-03</v>
      </c>
      <c r="B58" s="35" t="str">
        <f>VLOOKUP($A58,'START HERE'!$A$13:$E$36,2,0)&amp;""</f>
        <v>Solution Description</v>
      </c>
      <c r="C58" s="200" t="str">
        <f>VLOOKUP($A58,'START HERE'!$A$13:$E$36,3,0)&amp;""</f>
        <v>CoGrader is a platform that uses AI to provide rubric-aligned automated essay scoring and clear, teacher-facing feedback so educators can grade faster and more consistently while retaining final control. The product accepts manual uploads and API submissions, runs on Google Cloud Platform, and leverages vetted large language models to generate feedback, and enforces security controls such as AES-256 encryption at rest, TLS in transit, least-privilege access, and multi-factor authentication.</v>
      </c>
      <c r="D58" s="201" t="str">
        <f>IF(LEFT(VLOOKUP($A58,'START HERE'!$A$13:$E$36,5,0),21)='Auto Responses'!$A$32,'Auto Responses'!$A$33,VLOOKUP($A58,'START HERE'!$A$13:$E$36,4,0))&amp;""</f>
        <v/>
      </c>
      <c r="E58" s="202" t="str">
        <f>VLOOKUP($A58,'START HERE'!$A$13:$E$36,5,0)&amp;""</f>
        <v/>
      </c>
      <c r="F58" s="203"/>
      <c r="G58" s="204" t="str">
        <f>VLOOKUP($A58,Questions!$A$2:$X$333,21,0)&amp;""</f>
        <v>Not scored</v>
      </c>
      <c r="H58" s="205"/>
      <c r="I58" s="206" t="str">
        <f>VLOOKUP($A58,Questions!$A$2:$X$333,23,0)&amp;""</f>
        <v/>
      </c>
      <c r="J58" s="205"/>
      <c r="K58" s="207"/>
      <c r="L58" s="61"/>
      <c r="M58" s="2"/>
      <c r="N58" s="197"/>
      <c r="O58" s="197"/>
      <c r="P58" s="197"/>
      <c r="Q58" s="197"/>
      <c r="R58" s="197"/>
      <c r="S58" s="197"/>
      <c r="T58" s="197"/>
      <c r="U58" s="197"/>
      <c r="V58" s="197"/>
      <c r="W58" s="197"/>
      <c r="X58" s="197"/>
      <c r="Y58" s="197"/>
      <c r="Z58" s="197"/>
    </row>
    <row r="59" ht="15.75" customHeight="1">
      <c r="A59" s="34" t="str">
        <f>'START HERE'!$A$16</f>
        <v>GNRL-04</v>
      </c>
      <c r="B59" s="35" t="str">
        <f>VLOOKUP($A59,'START HERE'!$A$13:$E$36,2,0)&amp;""</f>
        <v>Solution Provider Contact Name</v>
      </c>
      <c r="C59" s="200" t="str">
        <f>VLOOKUP($A59,'START HERE'!$A$13:$E$36,3,0)&amp;""</f>
        <v>Gil Quadros Flores</v>
      </c>
      <c r="D59" s="201" t="str">
        <f>IF(LEFT(VLOOKUP($A59,'START HERE'!$A$13:$E$36,5,0),21)='Auto Responses'!$A$32,'Auto Responses'!$A$33,VLOOKUP($A59,'START HERE'!$A$13:$E$36,4,0))&amp;""</f>
        <v/>
      </c>
      <c r="E59" s="202" t="str">
        <f>VLOOKUP($A59,'START HERE'!$A$13:$E$36,5,0)&amp;""</f>
        <v/>
      </c>
      <c r="F59" s="203"/>
      <c r="G59" s="204" t="str">
        <f>VLOOKUP($A59,Questions!$A$2:$X$333,21,0)&amp;""</f>
        <v>Not scored</v>
      </c>
      <c r="H59" s="205"/>
      <c r="I59" s="206" t="str">
        <f>VLOOKUP($A59,Questions!$A$2:$X$333,23,0)&amp;""</f>
        <v/>
      </c>
      <c r="J59" s="205"/>
      <c r="K59" s="207"/>
      <c r="L59" s="61"/>
      <c r="M59" s="2"/>
      <c r="N59" s="197"/>
      <c r="O59" s="197"/>
      <c r="P59" s="197"/>
      <c r="Q59" s="197"/>
      <c r="R59" s="197"/>
      <c r="S59" s="197"/>
      <c r="T59" s="197"/>
      <c r="U59" s="197"/>
      <c r="V59" s="197"/>
      <c r="W59" s="197"/>
      <c r="X59" s="197"/>
      <c r="Y59" s="197"/>
      <c r="Z59" s="197"/>
    </row>
    <row r="60" ht="15.75" customHeight="1">
      <c r="A60" s="34" t="str">
        <f>'START HERE'!$A$17</f>
        <v>GNRL-05</v>
      </c>
      <c r="B60" s="35" t="str">
        <f>VLOOKUP($A60,'START HERE'!$A$13:$E$36,2,0)&amp;""</f>
        <v>Solution Provider Contact Title</v>
      </c>
      <c r="C60" s="200" t="str">
        <f>VLOOKUP($A60,'START HERE'!$A$13:$E$36,3,0)&amp;""</f>
        <v>CEO</v>
      </c>
      <c r="D60" s="201" t="str">
        <f>IF(LEFT(VLOOKUP($A60,'START HERE'!$A$13:$E$36,5,0),21)='Auto Responses'!$A$32,'Auto Responses'!$A$33,VLOOKUP($A60,'START HERE'!$A$13:$E$36,4,0))&amp;""</f>
        <v/>
      </c>
      <c r="E60" s="202" t="str">
        <f>VLOOKUP($A60,'START HERE'!$A$13:$E$36,5,0)&amp;""</f>
        <v/>
      </c>
      <c r="F60" s="203"/>
      <c r="G60" s="204" t="str">
        <f>VLOOKUP($A60,Questions!$A$2:$X$333,21,0)&amp;""</f>
        <v>Not scored</v>
      </c>
      <c r="H60" s="205"/>
      <c r="I60" s="206" t="str">
        <f>VLOOKUP($A60,Questions!$A$2:$X$333,23,0)&amp;""</f>
        <v/>
      </c>
      <c r="J60" s="205"/>
      <c r="K60" s="207"/>
      <c r="L60" s="61"/>
      <c r="M60" s="2"/>
      <c r="N60" s="197"/>
      <c r="O60" s="197"/>
      <c r="P60" s="197"/>
      <c r="Q60" s="197"/>
      <c r="R60" s="197"/>
      <c r="S60" s="197"/>
      <c r="T60" s="197"/>
      <c r="U60" s="197"/>
      <c r="V60" s="197"/>
      <c r="W60" s="197"/>
      <c r="X60" s="197"/>
      <c r="Y60" s="197"/>
      <c r="Z60" s="197"/>
    </row>
    <row r="61" ht="15.75" customHeight="1">
      <c r="A61" s="34" t="str">
        <f>'START HERE'!$A$18</f>
        <v>GNRL-06</v>
      </c>
      <c r="B61" s="35" t="str">
        <f>VLOOKUP($A61,'START HERE'!$A$13:$E$36,2,0)&amp;""</f>
        <v>Solution Provider Contact Email</v>
      </c>
      <c r="C61" s="200" t="str">
        <f>VLOOKUP($A61,'START HERE'!$A$13:$E$36,3,0)&amp;""</f>
        <v>partnerships@cograder.com</v>
      </c>
      <c r="D61" s="201" t="str">
        <f>IF(LEFT(VLOOKUP($A61,'START HERE'!$A$13:$E$36,5,0),21)='Auto Responses'!$A$32,'Auto Responses'!$A$33,VLOOKUP($A61,'START HERE'!$A$13:$E$36,4,0))&amp;""</f>
        <v/>
      </c>
      <c r="E61" s="202" t="str">
        <f>VLOOKUP($A61,'START HERE'!$A$13:$E$36,5,0)&amp;""</f>
        <v/>
      </c>
      <c r="F61" s="203"/>
      <c r="G61" s="204" t="str">
        <f>VLOOKUP($A61,Questions!$A$2:$X$333,21,0)&amp;""</f>
        <v>Not scored</v>
      </c>
      <c r="H61" s="205"/>
      <c r="I61" s="206" t="str">
        <f>VLOOKUP($A61,Questions!$A$2:$X$333,23,0)&amp;""</f>
        <v/>
      </c>
      <c r="J61" s="205"/>
      <c r="K61" s="207"/>
      <c r="L61" s="61"/>
      <c r="M61" s="2"/>
      <c r="N61" s="197"/>
      <c r="O61" s="197"/>
      <c r="P61" s="197"/>
      <c r="Q61" s="197"/>
      <c r="R61" s="197"/>
      <c r="S61" s="197"/>
      <c r="T61" s="197"/>
      <c r="U61" s="197"/>
      <c r="V61" s="197"/>
      <c r="W61" s="197"/>
      <c r="X61" s="197"/>
      <c r="Y61" s="197"/>
      <c r="Z61" s="197"/>
    </row>
    <row r="62" ht="15.75" customHeight="1">
      <c r="A62" s="34" t="str">
        <f>'START HERE'!$A$19</f>
        <v>GNRL-07</v>
      </c>
      <c r="B62" s="35" t="str">
        <f>VLOOKUP($A62,'START HERE'!$A$13:$E$36,2,0)&amp;""</f>
        <v>Solution Provider Contact Phone Number</v>
      </c>
      <c r="C62" s="200" t="str">
        <f>VLOOKUP($A62,'START HERE'!$A$13:$E$36,3,0)&amp;""</f>
        <v>(650) 488-7789</v>
      </c>
      <c r="D62" s="201" t="str">
        <f>IF(LEFT(VLOOKUP($A62,'START HERE'!$A$13:$E$36,5,0),21)='Auto Responses'!$A$32,'Auto Responses'!$A$33,VLOOKUP($A62,'START HERE'!$A$13:$E$36,4,0))&amp;""</f>
        <v/>
      </c>
      <c r="E62" s="202" t="str">
        <f>VLOOKUP($A62,'START HERE'!$A$13:$E$36,5,0)&amp;""</f>
        <v/>
      </c>
      <c r="F62" s="203"/>
      <c r="G62" s="204" t="str">
        <f>VLOOKUP($A62,Questions!$A$2:$X$333,21,0)&amp;""</f>
        <v>Not scored</v>
      </c>
      <c r="H62" s="205"/>
      <c r="I62" s="206" t="str">
        <f>VLOOKUP($A62,Questions!$A$2:$X$333,23,0)&amp;""</f>
        <v/>
      </c>
      <c r="J62" s="205"/>
      <c r="K62" s="207"/>
      <c r="L62" s="61"/>
      <c r="M62" s="2"/>
      <c r="N62" s="197"/>
      <c r="O62" s="197"/>
      <c r="P62" s="197"/>
      <c r="Q62" s="197"/>
      <c r="R62" s="197"/>
      <c r="S62" s="197"/>
      <c r="T62" s="197"/>
      <c r="U62" s="197"/>
      <c r="V62" s="197"/>
      <c r="W62" s="197"/>
      <c r="X62" s="197"/>
      <c r="Y62" s="197"/>
      <c r="Z62" s="197"/>
    </row>
    <row r="63" ht="15.75" customHeight="1">
      <c r="A63" s="34" t="str">
        <f>'START HERE'!$A$20</f>
        <v>GNRL-08</v>
      </c>
      <c r="B63" s="35" t="str">
        <f>VLOOKUP($A63,'START HERE'!$A$13:$E$36,2,0)&amp;""</f>
        <v>Country of Company Headquarters</v>
      </c>
      <c r="C63" s="200" t="str">
        <f>VLOOKUP($A63,'START HERE'!$A$13:$E$36,3,0)&amp;""</f>
        <v>USA</v>
      </c>
      <c r="D63" s="201" t="str">
        <f>IF(LEFT(VLOOKUP($A63,'START HERE'!$A$13:$E$36,5,0),21)='Auto Responses'!$A$32,'Auto Responses'!$A$33,VLOOKUP($A63,'START HERE'!$A$13:$E$36,4,0))&amp;""</f>
        <v/>
      </c>
      <c r="E63" s="202" t="str">
        <f>VLOOKUP($A63,'START HERE'!$A$13:$E$36,5,0)&amp;""</f>
        <v/>
      </c>
      <c r="F63" s="203"/>
      <c r="G63" s="204" t="str">
        <f>VLOOKUP($A63,Questions!$A$2:$X$333,21,0)&amp;""</f>
        <v>Not scored</v>
      </c>
      <c r="H63" s="205"/>
      <c r="I63" s="206" t="str">
        <f>VLOOKUP($A63,Questions!$A$2:$X$333,23,0)&amp;""</f>
        <v/>
      </c>
      <c r="J63" s="205"/>
      <c r="K63" s="207"/>
      <c r="L63" s="61"/>
      <c r="M63" s="2"/>
      <c r="N63" s="197"/>
      <c r="O63" s="197"/>
      <c r="P63" s="197"/>
      <c r="Q63" s="197"/>
      <c r="R63" s="197"/>
      <c r="S63" s="197"/>
      <c r="T63" s="197"/>
      <c r="U63" s="197"/>
      <c r="V63" s="197"/>
      <c r="W63" s="197"/>
      <c r="X63" s="197"/>
      <c r="Y63" s="197"/>
      <c r="Z63" s="197"/>
    </row>
    <row r="64" ht="15.75" customHeight="1">
      <c r="A64" s="34" t="str">
        <f>'START HERE'!$A$21</f>
        <v>GNRL-09</v>
      </c>
      <c r="B64" s="35" t="str">
        <f>VLOOKUP($A64,'START HERE'!$A$13:$E$36,2,0)&amp;""</f>
        <v>Employee Work Locations (all)</v>
      </c>
      <c r="C64" s="200" t="str">
        <f>VLOOKUP($A64,'START HERE'!$A$13:$E$36,3,0)&amp;""</f>
        <v>USA and remotely from other regions</v>
      </c>
      <c r="D64" s="201" t="str">
        <f>IF(LEFT(VLOOKUP($A64,'START HERE'!$A$13:$E$36,5,0),21)='Auto Responses'!$A$32,'Auto Responses'!$A$33,VLOOKUP($A64,'START HERE'!$A$13:$E$36,4,0))&amp;""</f>
        <v/>
      </c>
      <c r="E64" s="202" t="str">
        <f>VLOOKUP($A64,'START HERE'!$A$13:$E$36,5,0)&amp;""</f>
        <v/>
      </c>
      <c r="F64" s="203"/>
      <c r="G64" s="204" t="str">
        <f>VLOOKUP($A64,Questions!$A$2:$X$333,21,0)&amp;""</f>
        <v>Not scored</v>
      </c>
      <c r="H64" s="205"/>
      <c r="I64" s="206" t="str">
        <f>VLOOKUP($A64,Questions!$A$2:$X$333,23,0)&amp;""</f>
        <v/>
      </c>
      <c r="J64" s="205"/>
      <c r="K64" s="207"/>
      <c r="L64" s="61"/>
      <c r="M64" s="2"/>
      <c r="N64" s="197"/>
      <c r="O64" s="197"/>
      <c r="P64" s="197"/>
      <c r="Q64" s="197"/>
      <c r="R64" s="197"/>
      <c r="S64" s="197"/>
      <c r="T64" s="197"/>
      <c r="U64" s="197"/>
      <c r="V64" s="197"/>
      <c r="W64" s="197"/>
      <c r="X64" s="197"/>
      <c r="Y64" s="197"/>
      <c r="Z64" s="197"/>
    </row>
    <row r="65" ht="15.75" customHeight="1">
      <c r="A65" s="18" t="str">
        <f>VLOOKUP(LEFT($A66,4),'Auto Responses'!$N$4:$O$38,2,0)&amp;""</f>
        <v> Company Information</v>
      </c>
      <c r="B65" s="40"/>
      <c r="C65" s="41"/>
      <c r="D65" s="41"/>
      <c r="E65" s="198"/>
      <c r="F65" s="199" t="s">
        <v>653</v>
      </c>
      <c r="G65" s="208" t="s">
        <v>648</v>
      </c>
      <c r="H65" s="208" t="s">
        <v>649</v>
      </c>
      <c r="I65" s="208" t="s">
        <v>650</v>
      </c>
      <c r="J65" s="208" t="s">
        <v>651</v>
      </c>
      <c r="K65" s="41"/>
      <c r="L65" s="61"/>
      <c r="M65" s="2"/>
      <c r="N65" s="2"/>
      <c r="O65" s="2"/>
      <c r="P65" s="2"/>
      <c r="Q65" s="2"/>
      <c r="R65" s="2"/>
      <c r="S65" s="2"/>
      <c r="T65" s="2"/>
      <c r="U65" s="2"/>
      <c r="V65" s="2"/>
      <c r="W65" s="2"/>
      <c r="X65" s="2"/>
      <c r="Y65" s="2"/>
      <c r="Z65" s="2"/>
    </row>
    <row r="66" ht="15.75" customHeight="1">
      <c r="A66" s="34" t="str">
        <f>'START HERE'!$A$23</f>
        <v>COMP-01</v>
      </c>
      <c r="B66" s="35" t="str">
        <f>VLOOKUP($A66,'START HERE'!$A$13:$E$36,2,0)&amp;""</f>
        <v>Do you have a dedicated software and system development team(s) (e.g., customer support, implementation, product management, etc.)?*</v>
      </c>
      <c r="C66" s="206" t="str">
        <f>VLOOKUP($A66,'START HERE'!$A$13:$E$36,3,0)&amp;""</f>
        <v>Yes</v>
      </c>
      <c r="D66" s="209" t="str">
        <f>IF(LEFT(VLOOKUP($A66,'START HERE'!$A$13:$E$36,5,0),21)='Auto Responses'!$A$32,'Auto Responses'!$A$33,VLOOKUP($A66,'START HERE'!$A$13:$E$36,4,0))&amp;""</f>
        <v>We maintain dedicated teams for engineering and product development, and an operations function that handles implementation and customer support. These functions are led by the CTO (Head of Engineering) and the COO (Head of Operations). As of the system description dated January 27, 2025, CoGrader’s personnel were organized under management and engineering/product development and the company lists CEO Gil Flores, CTO/Head of Engineering Vitor Barbosa, and COO/Head of Operations Gabriel Adamante as its leadership.</v>
      </c>
      <c r="E66" s="210" t="str">
        <f>VLOOKUP($A66,'START HERE'!$A$13:$E$36,5,0)&amp;""</f>
        <v>Describe the structure and size of your software and system development teams. (e.g., customer support, implementation, product management, etc.).</v>
      </c>
      <c r="F66" s="203"/>
      <c r="G66" s="204" t="str">
        <f>VLOOKUP($A66,Questions!$A$2:$X$333,21,0)&amp;""</f>
        <v>Yes</v>
      </c>
      <c r="H66" s="205"/>
      <c r="I66" s="206" t="str">
        <f>VLOOKUP($A66,Questions!$A$2:$X$333,23,0)&amp;""</f>
        <v>Critical Importance</v>
      </c>
      <c r="J66" s="205"/>
      <c r="K66" s="207" t="b">
        <v>0</v>
      </c>
      <c r="L66" s="61"/>
      <c r="M66" s="2"/>
      <c r="N66" s="197"/>
      <c r="O66" s="197"/>
      <c r="P66" s="197"/>
      <c r="Q66" s="197"/>
      <c r="R66" s="197"/>
      <c r="S66" s="197"/>
      <c r="T66" s="197"/>
      <c r="U66" s="197"/>
      <c r="V66" s="197"/>
      <c r="W66" s="197"/>
      <c r="X66" s="197"/>
      <c r="Y66" s="197"/>
      <c r="Z66" s="197"/>
    </row>
    <row r="67" ht="15.75" customHeight="1">
      <c r="A67" s="34" t="str">
        <f>'START HERE'!$A$24</f>
        <v>COMP-02</v>
      </c>
      <c r="B67" s="35" t="str">
        <f>VLOOKUP($A67,'START HERE'!$A$13:$E$36,2,0)&amp;""</f>
        <v>Describe your organization’s business background and ownership structure, including all parent and subsidiary relationships.</v>
      </c>
      <c r="C67" s="211" t="str">
        <f>VLOOKUP($A67,'START HERE'!$A$13:$E$36,3,0)&amp;""</f>
        <v/>
      </c>
      <c r="D67" s="201" t="str">
        <f>IF(LEFT(VLOOKUP($A67,'START HERE'!$A$13:$E$36,5,0),21)='Auto Responses'!$A$32,'Auto Responses'!$A$33,VLOOKUP($A67,'START HERE'!$A$13:$E$36,4,0))&amp;""</f>
        <v>CoGrader, founded and headquartered in New York, NY, is a privately run company that provides AI models for educational grading services to educators.</v>
      </c>
      <c r="E67" s="210" t="str">
        <f>VLOOKUP($A67,'START HERE'!$A$13:$E$36,5,0)&amp;""</f>
        <v>Include circumstances that may involve offshoring or multinational agreements.</v>
      </c>
      <c r="F67" s="203"/>
      <c r="G67" s="204" t="str">
        <f>VLOOKUP($A67,Questions!$A$2:$X$333,21,0)&amp;""</f>
        <v>Not scored</v>
      </c>
      <c r="H67" s="205"/>
      <c r="I67" s="206" t="str">
        <f>VLOOKUP($A67,Questions!$A$2:$X$333,23,0)&amp;""</f>
        <v/>
      </c>
      <c r="J67" s="205"/>
      <c r="K67" s="207" t="b">
        <v>0</v>
      </c>
      <c r="L67" s="61"/>
      <c r="M67" s="2"/>
      <c r="N67" s="197"/>
      <c r="O67" s="197"/>
      <c r="P67" s="197"/>
      <c r="Q67" s="197"/>
      <c r="R67" s="197"/>
      <c r="S67" s="197"/>
      <c r="T67" s="197"/>
      <c r="U67" s="197"/>
      <c r="V67" s="197"/>
      <c r="W67" s="197"/>
      <c r="X67" s="197"/>
      <c r="Y67" s="197"/>
      <c r="Z67" s="197"/>
    </row>
    <row r="68" ht="15.75" customHeight="1">
      <c r="A68" s="34" t="str">
        <f>'START HERE'!$A$25</f>
        <v>COMP-03</v>
      </c>
      <c r="B68" s="35" t="str">
        <f>VLOOKUP($A68,'START HERE'!$A$13:$E$36,2,0)&amp;""</f>
        <v>Have you operated without unplanned disruptions to this solution in the past 12 months?</v>
      </c>
      <c r="C68" s="206" t="str">
        <f>VLOOKUP($A68,'START HERE'!$A$13:$E$36,3,0)&amp;""</f>
        <v>Yes</v>
      </c>
      <c r="D68" s="209" t="str">
        <f>IF(LEFT(VLOOKUP($A68,'START HERE'!$A$13:$E$36,5,0),21)='Auto Responses'!$A$32,'Auto Responses'!$A$33,VLOOKUP($A68,'START HERE'!$A$13:$E$36,4,0))&amp;""</f>
        <v/>
      </c>
      <c r="E68" s="210" t="str">
        <f>VLOOKUP($A68,'START HERE'!$A$13:$E$36,5,0)&amp;""</f>
        <v/>
      </c>
      <c r="F68" s="203"/>
      <c r="G68" s="204" t="str">
        <f>VLOOKUP($A68,Questions!$A$2:$X$333,21,0)&amp;""</f>
        <v>Yes</v>
      </c>
      <c r="H68" s="205"/>
      <c r="I68" s="206" t="str">
        <f>VLOOKUP($A68,Questions!$A$2:$X$333,23,0)&amp;""</f>
        <v>Minor Importance</v>
      </c>
      <c r="J68" s="205"/>
      <c r="K68" s="207" t="b">
        <v>0</v>
      </c>
      <c r="L68" s="61"/>
      <c r="M68" s="2"/>
      <c r="N68" s="197"/>
      <c r="O68" s="197"/>
      <c r="P68" s="197"/>
      <c r="Q68" s="197"/>
      <c r="R68" s="197"/>
      <c r="S68" s="197"/>
      <c r="T68" s="197"/>
      <c r="U68" s="197"/>
      <c r="V68" s="197"/>
      <c r="W68" s="197"/>
      <c r="X68" s="197"/>
      <c r="Y68" s="197"/>
      <c r="Z68" s="197"/>
    </row>
    <row r="69" ht="15.75" customHeight="1">
      <c r="A69" s="34" t="str">
        <f>'START HERE'!$A$26</f>
        <v>COMP-04</v>
      </c>
      <c r="B69" s="35" t="str">
        <f>VLOOKUP($A69,'START HERE'!$A$13:$E$36,2,0)&amp;""</f>
        <v>Do you have a dedicated information security staff or office?</v>
      </c>
      <c r="C69" s="206" t="str">
        <f>VLOOKUP($A69,'START HERE'!$A$13:$E$36,3,0)&amp;""</f>
        <v>Yes</v>
      </c>
      <c r="D69" s="209" t="str">
        <f>IF(LEFT(VLOOKUP($A69,'START HERE'!$A$13:$E$36,5,0),21)='Auto Responses'!$A$32,'Auto Responses'!$A$33,VLOOKUP($A69,'START HERE'!$A$13:$E$36,4,0))&amp;""</f>
        <v>CoGrader maintains a defined information security function and documented security roles and responsibilities. Security and compliance are overseen by executive leadership (COO and CTO), supported by company policies, routine risk assessments, vulnerability scanning, an incident response program, and third-party attestations such as SOC 2. The company’s IT Roles &amp; Responsibilities and Information Security Policy describe these responsibilities and the governance model.</v>
      </c>
      <c r="E69" s="210" t="str">
        <f>VLOOKUP($A69,'START HERE'!$A$13:$E$36,5,0)&amp;""</f>
        <v>Describe your information security office, including size, talents, resources, etc.</v>
      </c>
      <c r="F69" s="203"/>
      <c r="G69" s="204" t="str">
        <f>VLOOKUP($A69,Questions!$A$2:$X$333,21,0)&amp;""</f>
        <v>Yes</v>
      </c>
      <c r="H69" s="205"/>
      <c r="I69" s="206" t="str">
        <f>VLOOKUP($A69,Questions!$A$2:$X$333,23,0)&amp;""</f>
        <v>Minor Importance</v>
      </c>
      <c r="J69" s="205"/>
      <c r="K69" s="207" t="b">
        <v>0</v>
      </c>
      <c r="L69" s="61"/>
      <c r="M69" s="2"/>
      <c r="N69" s="197"/>
      <c r="O69" s="197"/>
      <c r="P69" s="197"/>
      <c r="Q69" s="197"/>
      <c r="R69" s="197"/>
      <c r="S69" s="197"/>
      <c r="T69" s="197"/>
      <c r="U69" s="197"/>
      <c r="V69" s="197"/>
      <c r="W69" s="197"/>
      <c r="X69" s="197"/>
      <c r="Y69" s="197"/>
      <c r="Z69" s="197"/>
    </row>
    <row r="70" ht="15.75" customHeight="1">
      <c r="A70" s="34" t="str">
        <f>'START HERE'!$A$27</f>
        <v>COMP-05</v>
      </c>
      <c r="B70" s="35" t="str">
        <f>VLOOKUP($A70,'START HERE'!$A$13:$E$36,2,0)&amp;""</f>
        <v>Use this area to share information about your environment that will assist those who are assessing your company's data security program.</v>
      </c>
      <c r="C70" s="211" t="str">
        <f>VLOOKUP($A70,'START HERE'!$A$13:$E$36,3,0)&amp;""</f>
        <v/>
      </c>
      <c r="D70" s="201" t="str">
        <f>IF(LEFT(VLOOKUP($A70,'START HERE'!$A$13:$E$36,5,0),21)='Auto Responses'!$A$32,'Auto Responses'!$A$33,VLOOKUP($A70,'START HERE'!$A$13:$E$36,4,0))&amp;""</f>
        <v>Hosting and architecture. The product is hosted on Google Cloud Platform with production systems, infrastructure, software, people, and policies in scope for security. Databases use Firebase Firestore. CoGrader uses external LLM providers (OpenAI, Azure, Claude) as part of the solution. 
Encryption and access. All databases are encrypted at rest with AES-256. Data in transit is protected with TLS. Access follows least privilege and privileged access requires MFA and documented approval. Administrative and privileged access is logged and monitored. 
Controls and monitoring. CoGrader maintains vulnerability scanning, active threat monitoring, a documented incident management process with escalation and communications, and annual risk assessments. A Business Continuity and Disaster Recovery plan is maintained and tested. 
Vendor and supply-chain management. CoGrader uses subservice organizations. A formal Vendor Management Policy requires security standards for vendors and annual review of high-risk vendors’ compliance reports (for example SOC 2 or ISO 27001). 
Policies, personnel, and governance. CoGrader maintains written policies (Information Security Policy, Access Control, Data Management, etc.), performs background checks, provides security training, and assigns roles and responsibilities for security in the IT Roles &amp; Responsibilities document. Personnel are organized under management and engineering/product development.</v>
      </c>
      <c r="E70" s="210" t="str">
        <f>VLOOKUP($A70,'START HERE'!$A$13:$E$36,5,0)&amp;""</f>
        <v>Share any details that would help information security analysts assess your solution.</v>
      </c>
      <c r="F70" s="203"/>
      <c r="G70" s="204" t="str">
        <f>VLOOKUP($A70,Questions!$A$2:$X$333,21,0)&amp;""</f>
        <v>Not scored</v>
      </c>
      <c r="H70" s="205"/>
      <c r="I70" s="206" t="str">
        <f>VLOOKUP($A70,Questions!$A$2:$X$333,23,0)&amp;""</f>
        <v/>
      </c>
      <c r="J70" s="205"/>
      <c r="K70" s="207" t="b">
        <v>0</v>
      </c>
      <c r="L70" s="61"/>
      <c r="M70" s="2"/>
      <c r="N70" s="197"/>
      <c r="O70" s="197"/>
      <c r="P70" s="197"/>
      <c r="Q70" s="197"/>
      <c r="R70" s="197"/>
      <c r="S70" s="197"/>
      <c r="T70" s="197"/>
      <c r="U70" s="197"/>
      <c r="V70" s="197"/>
      <c r="W70" s="197"/>
      <c r="X70" s="197"/>
      <c r="Y70" s="197"/>
      <c r="Z70" s="197"/>
    </row>
    <row r="71" ht="15.75" customHeight="1">
      <c r="A71" s="18" t="str">
        <f>VLOOKUP(LEFT($A72,4),'Auto Responses'!$N$4:$O$38,2,0)&amp;""</f>
        <v> Required Questions</v>
      </c>
      <c r="B71" s="40"/>
      <c r="C71" s="41"/>
      <c r="D71" s="41"/>
      <c r="E71" s="212"/>
      <c r="F71" s="199" t="s">
        <v>653</v>
      </c>
      <c r="G71" s="208" t="s">
        <v>648</v>
      </c>
      <c r="H71" s="208" t="s">
        <v>649</v>
      </c>
      <c r="I71" s="208" t="s">
        <v>650</v>
      </c>
      <c r="J71" s="208" t="s">
        <v>651</v>
      </c>
      <c r="K71" s="213"/>
      <c r="L71" s="61"/>
      <c r="M71" s="2"/>
      <c r="N71" s="2"/>
      <c r="O71" s="2"/>
      <c r="P71" s="2"/>
      <c r="Q71" s="2"/>
      <c r="R71" s="2"/>
      <c r="S71" s="2"/>
      <c r="T71" s="2"/>
      <c r="U71" s="2"/>
      <c r="V71" s="2"/>
      <c r="W71" s="2"/>
      <c r="X71" s="2"/>
      <c r="Y71" s="2"/>
      <c r="Z71" s="2"/>
    </row>
    <row r="72" ht="15.75" customHeight="1">
      <c r="A72" s="34" t="str">
        <f>'START HERE'!$A$29</f>
        <v>REQU-01</v>
      </c>
      <c r="B72" s="35" t="str">
        <f>VLOOKUP($A72,'START HERE'!$A$13:$E$36,2,0)&amp;""</f>
        <v>Are you offering a cloud-based product?</v>
      </c>
      <c r="C72" s="206" t="str">
        <f>VLOOKUP($A72,'START HERE'!$A$13:$E$36,3,0)&amp;""</f>
        <v>Yes</v>
      </c>
      <c r="D72" s="209" t="str">
        <f>IF(LEFT(VLOOKUP($A72,'START HERE'!$A$13:$E$36,5,0),21)='Auto Responses'!$A$32,'Auto Responses'!$A$33,VLOOKUP($A72,'START HERE'!$A$13:$E$36,4,0))&amp;""</f>
        <v/>
      </c>
      <c r="E72" s="214" t="str">
        <f>VLOOKUP($A72,'START HERE'!$A$13:$E$36,5,0)&amp;""</f>
        <v>DO complete the Product and Infrastructure worksheets</v>
      </c>
      <c r="F72" s="215"/>
      <c r="G72" s="204" t="str">
        <f>VLOOKUP($A72,Questions!$A$2:$X$333,21,0)&amp;""</f>
        <v>Not scored</v>
      </c>
      <c r="H72" s="205"/>
      <c r="I72" s="206" t="str">
        <f>VLOOKUP($A72,Questions!$A$2:$X$333,23,0)&amp;""</f>
        <v/>
      </c>
      <c r="J72" s="205"/>
      <c r="K72" s="216" t="b">
        <v>0</v>
      </c>
      <c r="L72" s="61"/>
      <c r="M72" s="2"/>
      <c r="N72" s="197"/>
      <c r="O72" s="197"/>
      <c r="P72" s="197"/>
      <c r="Q72" s="197"/>
      <c r="R72" s="197"/>
      <c r="S72" s="197"/>
      <c r="T72" s="197"/>
      <c r="U72" s="197"/>
      <c r="V72" s="197"/>
      <c r="W72" s="197"/>
      <c r="X72" s="197"/>
      <c r="Y72" s="197"/>
      <c r="Z72" s="197"/>
    </row>
    <row r="73" ht="15.75" customHeight="1">
      <c r="A73" s="34" t="str">
        <f>'START HERE'!$A$30</f>
        <v>REQU-02</v>
      </c>
      <c r="B73" s="35" t="str">
        <f>VLOOKUP($A73,'START HERE'!$A$13:$E$36,2,0)&amp;""</f>
        <v>Does your product or service have an interface?</v>
      </c>
      <c r="C73" s="206" t="str">
        <f>VLOOKUP($A73,'START HERE'!$A$13:$E$36,3,0)&amp;""</f>
        <v>Yes</v>
      </c>
      <c r="D73" s="209" t="str">
        <f>IF(LEFT(VLOOKUP($A73,'START HERE'!$A$13:$E$36,5,0),21)='Auto Responses'!$A$32,'Auto Responses'!$A$33,VLOOKUP($A73,'START HERE'!$A$13:$E$36,4,0))&amp;""</f>
        <v/>
      </c>
      <c r="E73" s="214" t="str">
        <f>VLOOKUP($A73,'START HERE'!$A$13:$E$36,5,0)&amp;""</f>
        <v>DO complete the IT Accessibility worksheet.</v>
      </c>
      <c r="F73" s="217"/>
      <c r="G73" s="204" t="str">
        <f>VLOOKUP($A73,Questions!$A$2:$X$333,21,0)&amp;""</f>
        <v>Not scored</v>
      </c>
      <c r="H73" s="205"/>
      <c r="I73" s="206" t="str">
        <f>VLOOKUP($A73,Questions!$A$2:$X$333,23,0)&amp;""</f>
        <v/>
      </c>
      <c r="J73" s="205"/>
      <c r="K73" s="207" t="b">
        <v>0</v>
      </c>
      <c r="L73" s="61"/>
      <c r="M73" s="2"/>
      <c r="N73" s="197"/>
      <c r="O73" s="197"/>
      <c r="P73" s="197"/>
      <c r="Q73" s="197"/>
      <c r="R73" s="197"/>
      <c r="S73" s="197"/>
      <c r="T73" s="197"/>
      <c r="U73" s="197"/>
      <c r="V73" s="197"/>
      <c r="W73" s="197"/>
      <c r="X73" s="197"/>
      <c r="Y73" s="197"/>
      <c r="Z73" s="197"/>
    </row>
    <row r="74" ht="15.75" customHeight="1">
      <c r="A74" s="34" t="str">
        <f>'START HERE'!$A$31</f>
        <v>REQU-03</v>
      </c>
      <c r="B74" s="35" t="str">
        <f>VLOOKUP($A74,'START HERE'!$A$13:$E$36,2,0)&amp;""</f>
        <v>Are you providing consulting services?</v>
      </c>
      <c r="C74" s="206" t="str">
        <f>VLOOKUP($A74,'START HERE'!$A$13:$E$36,3,0)&amp;""</f>
        <v>No</v>
      </c>
      <c r="D74" s="209" t="str">
        <f>IF(LEFT(VLOOKUP($A74,'START HERE'!$A$13:$E$36,5,0),21)='Auto Responses'!$A$32,'Auto Responses'!$A$33,VLOOKUP($A74,'START HERE'!$A$13:$E$36,4,0))&amp;""</f>
        <v/>
      </c>
      <c r="E74" s="214" t="str">
        <f>VLOOKUP($A74,'START HERE'!$A$13:$E$36,5,0)&amp;""</f>
        <v>DO NOT complete the Consulting section in the Case-Specific worksheet</v>
      </c>
      <c r="F74" s="217"/>
      <c r="G74" s="204" t="str">
        <f>VLOOKUP($A74,Questions!$A$2:$X$333,21,0)&amp;""</f>
        <v>Not scored</v>
      </c>
      <c r="H74" s="205"/>
      <c r="I74" s="206" t="str">
        <f>VLOOKUP($A74,Questions!$A$2:$X$333,23,0)&amp;""</f>
        <v/>
      </c>
      <c r="J74" s="205"/>
      <c r="K74" s="207" t="b">
        <v>0</v>
      </c>
      <c r="L74" s="61"/>
      <c r="M74" s="2"/>
      <c r="N74" s="197"/>
      <c r="O74" s="197"/>
      <c r="P74" s="197"/>
      <c r="Q74" s="197"/>
      <c r="R74" s="197"/>
      <c r="S74" s="197"/>
      <c r="T74" s="197"/>
      <c r="U74" s="197"/>
      <c r="V74" s="197"/>
      <c r="W74" s="197"/>
      <c r="X74" s="197"/>
      <c r="Y74" s="197"/>
      <c r="Z74" s="197"/>
    </row>
    <row r="75" ht="15.75" customHeight="1">
      <c r="A75" s="34" t="str">
        <f>'START HERE'!$A$32</f>
        <v>REQU-04</v>
      </c>
      <c r="B75" s="35" t="str">
        <f>VLOOKUP($A75,'START HERE'!$A$13:$E$36,2,0)&amp;""</f>
        <v>Does your solution have AI features, or are there plans to implement AI features in the next 12 months?</v>
      </c>
      <c r="C75" s="206" t="str">
        <f>VLOOKUP($A75,'START HERE'!$A$13:$E$36,3,0)&amp;""</f>
        <v>Yes</v>
      </c>
      <c r="D75" s="209" t="str">
        <f>IF(LEFT(VLOOKUP($A75,'START HERE'!$A$13:$E$36,5,0),21)='Auto Responses'!$A$32,'Auto Responses'!$A$33,VLOOKUP($A75,'START HERE'!$A$13:$E$36,4,0))&amp;""</f>
        <v/>
      </c>
      <c r="E75" s="214" t="str">
        <f>VLOOKUP($A75,'START HERE'!$A$13:$E$36,5,0)&amp;""</f>
        <v>DO complete the Artificial Intelligence (AI) worksheet</v>
      </c>
      <c r="F75" s="217"/>
      <c r="G75" s="204" t="str">
        <f>VLOOKUP($A75,Questions!$A$2:$X$333,21,0)&amp;""</f>
        <v>Not scored</v>
      </c>
      <c r="H75" s="205"/>
      <c r="I75" s="206" t="str">
        <f>VLOOKUP($A75,Questions!$A$2:$X$333,23,0)&amp;""</f>
        <v/>
      </c>
      <c r="J75" s="205"/>
      <c r="K75" s="207" t="b">
        <v>0</v>
      </c>
      <c r="L75" s="61"/>
      <c r="M75" s="2"/>
      <c r="N75" s="197"/>
      <c r="O75" s="197"/>
      <c r="P75" s="197"/>
      <c r="Q75" s="197"/>
      <c r="R75" s="197"/>
      <c r="S75" s="197"/>
      <c r="T75" s="197"/>
      <c r="U75" s="197"/>
      <c r="V75" s="197"/>
      <c r="W75" s="197"/>
      <c r="X75" s="197"/>
      <c r="Y75" s="197"/>
      <c r="Z75" s="197"/>
    </row>
    <row r="76" ht="15.75" customHeight="1">
      <c r="A76" s="34" t="str">
        <f>'START HERE'!$A$33</f>
        <v>REQU-05</v>
      </c>
      <c r="B76" s="35" t="str">
        <f>VLOOKUP($A76,'START HERE'!$A$13:$E$36,2,0)&amp;""</f>
        <v>Does your solution process protected health information (PHI) or any data covered by the Health Insurance Portability and Accountability Act (HIPAA)?</v>
      </c>
      <c r="C76" s="206" t="str">
        <f>VLOOKUP($A76,'START HERE'!$A$13:$E$36,3,0)&amp;""</f>
        <v>No</v>
      </c>
      <c r="D76" s="209" t="str">
        <f>IF(LEFT(VLOOKUP($A76,'START HERE'!$A$13:$E$36,5,0),21)='Auto Responses'!$A$32,'Auto Responses'!$A$33,VLOOKUP($A76,'START HERE'!$A$13:$E$36,4,0))&amp;""</f>
        <v/>
      </c>
      <c r="E76" s="214" t="str">
        <f>VLOOKUP($A76,'START HERE'!$A$13:$E$36,5,0)&amp;""</f>
        <v>DO NOT complete the HIPAA section in the Case-Specific worksheet</v>
      </c>
      <c r="F76" s="217"/>
      <c r="G76" s="204" t="str">
        <f>VLOOKUP($A76,Questions!$A$2:$X$333,21,0)&amp;""</f>
        <v>Not scored</v>
      </c>
      <c r="H76" s="205"/>
      <c r="I76" s="206" t="str">
        <f>VLOOKUP($A76,Questions!$A$2:$X$333,23,0)&amp;""</f>
        <v/>
      </c>
      <c r="J76" s="205"/>
      <c r="K76" s="207" t="b">
        <v>0</v>
      </c>
      <c r="L76" s="61"/>
      <c r="M76" s="2"/>
      <c r="N76" s="197"/>
      <c r="O76" s="197"/>
      <c r="P76" s="197"/>
      <c r="Q76" s="197"/>
      <c r="R76" s="197"/>
      <c r="S76" s="197"/>
      <c r="T76" s="197"/>
      <c r="U76" s="197"/>
      <c r="V76" s="197"/>
      <c r="W76" s="197"/>
      <c r="X76" s="197"/>
      <c r="Y76" s="197"/>
      <c r="Z76" s="197"/>
    </row>
    <row r="77" ht="15.75" customHeight="1">
      <c r="A77" s="34" t="str">
        <f>'START HERE'!$A$34</f>
        <v>REQU-06</v>
      </c>
      <c r="B77" s="35" t="str">
        <f>VLOOKUP($A77,'START HERE'!$A$13:$E$36,2,0)&amp;""</f>
        <v>Is the solution designed to process, store, or transmit credit card information?</v>
      </c>
      <c r="C77" s="206" t="str">
        <f>VLOOKUP($A77,'START HERE'!$A$13:$E$36,3,0)&amp;""</f>
        <v>No</v>
      </c>
      <c r="D77" s="209" t="str">
        <f>IF(LEFT(VLOOKUP($A77,'START HERE'!$A$13:$E$36,5,0),21)='Auto Responses'!$A$32,'Auto Responses'!$A$33,VLOOKUP($A77,'START HERE'!$A$13:$E$36,4,0))&amp;""</f>
        <v/>
      </c>
      <c r="E77" s="214" t="str">
        <f>VLOOKUP($A77,'START HERE'!$A$13:$E$36,5,0)&amp;""</f>
        <v>DO NOT complete the PCI-DSS section in the Case-Specific worksheet</v>
      </c>
      <c r="F77" s="217"/>
      <c r="G77" s="204" t="str">
        <f>VLOOKUP($A77,Questions!$A$2:$X$333,21,0)&amp;""</f>
        <v>Not scored</v>
      </c>
      <c r="H77" s="205"/>
      <c r="I77" s="206" t="str">
        <f>VLOOKUP($A77,Questions!$A$2:$X$333,23,0)&amp;""</f>
        <v/>
      </c>
      <c r="J77" s="205"/>
      <c r="K77" s="207" t="b">
        <v>0</v>
      </c>
      <c r="L77" s="61"/>
      <c r="M77" s="2"/>
      <c r="N77" s="197"/>
      <c r="O77" s="197"/>
      <c r="P77" s="197"/>
      <c r="Q77" s="197"/>
      <c r="R77" s="197"/>
      <c r="S77" s="197"/>
      <c r="T77" s="197"/>
      <c r="U77" s="197"/>
      <c r="V77" s="197"/>
      <c r="W77" s="197"/>
      <c r="X77" s="197"/>
      <c r="Y77" s="197"/>
      <c r="Z77" s="197"/>
    </row>
    <row r="78" ht="15.75" customHeight="1">
      <c r="A78" s="34" t="str">
        <f>'START HERE'!$A$35</f>
        <v>REQU-07</v>
      </c>
      <c r="B78" s="35" t="str">
        <f>VLOOKUP($A78,'START HERE'!$A$13:$E$36,2,0)&amp;""</f>
        <v>Does operating your solution require the institution to operate a physical or virtual appliance in their own environment or to provide inbound firewall exceptions to allow your employees to remotely administer systems in the institution's environment?</v>
      </c>
      <c r="C78" s="206" t="str">
        <f>VLOOKUP($A78,'START HERE'!$A$13:$E$36,3,0)&amp;""</f>
        <v>No</v>
      </c>
      <c r="D78" s="209" t="str">
        <f>IF(LEFT(VLOOKUP($A78,'START HERE'!$A$13:$E$36,5,0),21)='Auto Responses'!$A$32,'Auto Responses'!$A$33,VLOOKUP($A78,'START HERE'!$A$13:$E$36,4,0))&amp;""</f>
        <v/>
      </c>
      <c r="E78" s="214" t="str">
        <f>VLOOKUP($A78,'START HERE'!$A$13:$E$36,5,0)&amp;""</f>
        <v>DO NOT complete the On-Prem section in the Case-Specific worksheet</v>
      </c>
      <c r="F78" s="217"/>
      <c r="G78" s="204" t="str">
        <f>VLOOKUP($A78,Questions!$A$2:$X$333,21,0)&amp;""</f>
        <v>Not scored</v>
      </c>
      <c r="H78" s="205"/>
      <c r="I78" s="206" t="str">
        <f>VLOOKUP($A78,Questions!$A$2:$X$333,23,0)&amp;""</f>
        <v/>
      </c>
      <c r="J78" s="205"/>
      <c r="K78" s="207" t="b">
        <v>0</v>
      </c>
      <c r="L78" s="61"/>
      <c r="M78" s="2"/>
      <c r="N78" s="197"/>
      <c r="O78" s="197"/>
      <c r="P78" s="197"/>
      <c r="Q78" s="197"/>
      <c r="R78" s="197"/>
      <c r="S78" s="197"/>
      <c r="T78" s="197"/>
      <c r="U78" s="197"/>
      <c r="V78" s="197"/>
      <c r="W78" s="197"/>
      <c r="X78" s="197"/>
      <c r="Y78" s="197"/>
      <c r="Z78" s="197"/>
    </row>
    <row r="79" ht="15.75" customHeight="1">
      <c r="A79" s="34" t="str">
        <f>'START HERE'!$A$36</f>
        <v>REQU-08</v>
      </c>
      <c r="B79" s="35" t="str">
        <f>VLOOKUP($A79,'START HERE'!$A$13:$E$36,2,0)&amp;""</f>
        <v>Does your solution have access to personal or institutional data?</v>
      </c>
      <c r="C79" s="206" t="str">
        <f>VLOOKUP($A79,'START HERE'!$A$13:$E$36,3,0)&amp;""</f>
        <v>Yes</v>
      </c>
      <c r="D79" s="209" t="str">
        <f>IF(LEFT(VLOOKUP($A79,'START HERE'!$A$13:$E$36,5,0),21)='Auto Responses'!$A$32,'Auto Responses'!$A$33,VLOOKUP($A79,'START HERE'!$A$13:$E$36,4,0))&amp;""</f>
        <v>Student first name, last initial
● Student-generated written content (essays)
● Teacher email and name
● Assignment metadata</v>
      </c>
      <c r="E79" s="214" t="str">
        <f>VLOOKUP($A79,'START HERE'!$A$13:$E$36,5,0)&amp;""</f>
        <v>DO complete the Privacy tab</v>
      </c>
      <c r="F79" s="218"/>
      <c r="G79" s="204" t="str">
        <f>VLOOKUP($A79,Questions!$A$2:$X$333,21,0)&amp;""</f>
        <v>Not scored</v>
      </c>
      <c r="H79" s="205"/>
      <c r="I79" s="206" t="str">
        <f>VLOOKUP($A79,Questions!$A$2:$X$333,23,0)&amp;""</f>
        <v/>
      </c>
      <c r="J79" s="205"/>
      <c r="K79" s="219" t="b">
        <v>0</v>
      </c>
      <c r="L79" s="61"/>
      <c r="M79" s="2"/>
      <c r="N79" s="197"/>
      <c r="O79" s="197"/>
      <c r="P79" s="197"/>
      <c r="Q79" s="197"/>
      <c r="R79" s="197"/>
      <c r="S79" s="197"/>
      <c r="T79" s="197"/>
      <c r="U79" s="197"/>
      <c r="V79" s="197"/>
      <c r="W79" s="197"/>
      <c r="X79" s="197"/>
      <c r="Y79" s="197"/>
      <c r="Z79" s="197"/>
    </row>
    <row r="80" ht="15.75" customHeight="1">
      <c r="A80" s="18" t="str">
        <f>VLOOKUP(LEFT($A81,4),'Auto Responses'!$N$4:$O$38,2,0)&amp;""</f>
        <v> Documentation</v>
      </c>
      <c r="B80" s="40"/>
      <c r="C80" s="41"/>
      <c r="D80" s="41"/>
      <c r="E80" s="212"/>
      <c r="F80" s="199" t="s">
        <v>653</v>
      </c>
      <c r="G80" s="208" t="s">
        <v>648</v>
      </c>
      <c r="H80" s="208" t="s">
        <v>649</v>
      </c>
      <c r="I80" s="208" t="s">
        <v>650</v>
      </c>
      <c r="J80" s="208" t="s">
        <v>651</v>
      </c>
      <c r="K80" s="41"/>
      <c r="L80" s="2"/>
      <c r="M80" s="2"/>
      <c r="N80" s="2"/>
      <c r="O80" s="2"/>
      <c r="P80" s="2"/>
      <c r="Q80" s="2"/>
      <c r="R80" s="2"/>
      <c r="S80" s="2"/>
      <c r="T80" s="2"/>
      <c r="U80" s="2"/>
      <c r="V80" s="2"/>
      <c r="W80" s="2"/>
      <c r="X80" s="2"/>
      <c r="Y80" s="2"/>
      <c r="Z80" s="2"/>
    </row>
    <row r="81" ht="15.75" customHeight="1">
      <c r="A81" s="34" t="str">
        <f>Organization!$A$22</f>
        <v>DOCU-01</v>
      </c>
      <c r="B81" s="35" t="str">
        <f>VLOOKUP($A81,Organization!$A$13:$E$67,2,0)&amp;""</f>
        <v>Do you have a well-documented business continuity plan (BCP), with a clear owner, that is tested annually?*</v>
      </c>
      <c r="C81" s="206" t="str">
        <f>VLOOKUP($A81,Organization!$A$13:$E$67,3,0)&amp;""</f>
        <v>Yes</v>
      </c>
      <c r="D81" s="209" t="str">
        <f>IF(LEFT(VLOOKUP($A81,Organization!$A$13:$E$67,5,0),21)='Auto Responses'!$A$32,'Auto Responses'!$A$33,VLOOKUP($A81,Organization!$A$13:$E$67,4,0))&amp;""</f>
        <v>Yes, refer to SOC2 ( https://cograder.com/soc2.pdf )</v>
      </c>
      <c r="E81" s="214" t="str">
        <f>VLOOKUP($A81,Organization!$A$13:$E$67,5,0)&amp;""</f>
        <v/>
      </c>
      <c r="F81" s="220"/>
      <c r="G81" s="204" t="str">
        <f>VLOOKUP($A81,Questions!$A$2:$X$333,21,0)&amp;""</f>
        <v>Yes</v>
      </c>
      <c r="H81" s="205"/>
      <c r="I81" s="206" t="str">
        <f>VLOOKUP($A81,Questions!$A$2:$X$333,23,0)&amp;""</f>
        <v>Critical Importance</v>
      </c>
      <c r="J81" s="205"/>
      <c r="K81" s="207" t="b">
        <v>0</v>
      </c>
      <c r="L81" s="2"/>
      <c r="M81" s="197"/>
      <c r="N81" s="197"/>
      <c r="O81" s="197"/>
      <c r="P81" s="197"/>
      <c r="Q81" s="197"/>
      <c r="R81" s="197"/>
      <c r="S81" s="197"/>
      <c r="T81" s="197"/>
      <c r="U81" s="197"/>
      <c r="V81" s="197"/>
      <c r="W81" s="197"/>
      <c r="X81" s="197"/>
      <c r="Y81" s="197"/>
      <c r="Z81" s="197"/>
    </row>
    <row r="82" ht="15.75" customHeight="1">
      <c r="A82" s="34" t="str">
        <f>Organization!$A$23</f>
        <v>DOCU-02</v>
      </c>
      <c r="B82" s="35" t="str">
        <f>VLOOKUP($A82,Organization!$A$13:$E$67,2,0)&amp;""</f>
        <v>Do you have a well-documented disaster recovery plan (DRP), with a clear owner, that is tested annually?*</v>
      </c>
      <c r="C82" s="206" t="str">
        <f>VLOOKUP($A82,Organization!$A$13:$E$67,3,0)&amp;""</f>
        <v>Yes</v>
      </c>
      <c r="D82" s="209" t="str">
        <f>IF(LEFT(VLOOKUP($A82,Organization!$A$13:$E$67,5,0),21)='Auto Responses'!$A$32,'Auto Responses'!$A$33,VLOOKUP($A82,Organization!$A$13:$E$67,4,0))&amp;""</f>
        <v>Yes, refer to SOC2 ( https://cograder.com/soc2.pdf )</v>
      </c>
      <c r="E82" s="214" t="str">
        <f>VLOOKUP($A82,Organization!$A$13:$E$67,5,0)&amp;""</f>
        <v/>
      </c>
      <c r="F82" s="220"/>
      <c r="G82" s="204" t="str">
        <f>VLOOKUP($A82,Questions!$A$2:$X$333,21,0)&amp;""</f>
        <v>Yes</v>
      </c>
      <c r="H82" s="205"/>
      <c r="I82" s="206" t="str">
        <f>VLOOKUP($A82,Questions!$A$2:$X$333,23,0)&amp;""</f>
        <v>Critical Importance</v>
      </c>
      <c r="J82" s="205"/>
      <c r="K82" s="207" t="b">
        <v>0</v>
      </c>
      <c r="L82" s="2"/>
      <c r="M82" s="197"/>
      <c r="N82" s="197"/>
      <c r="O82" s="197"/>
      <c r="P82" s="197"/>
      <c r="Q82" s="197"/>
      <c r="R82" s="197"/>
      <c r="S82" s="197"/>
      <c r="T82" s="197"/>
      <c r="U82" s="197"/>
      <c r="V82" s="197"/>
      <c r="W82" s="197"/>
      <c r="X82" s="197"/>
      <c r="Y82" s="197"/>
      <c r="Z82" s="197"/>
    </row>
    <row r="83" ht="15.75" customHeight="1">
      <c r="A83" s="34" t="str">
        <f>Organization!$A$24</f>
        <v>DOCU-03</v>
      </c>
      <c r="B83" s="35" t="str">
        <f>VLOOKUP($A83,Organization!$A$13:$E$67,2,0)&amp;""</f>
        <v>Have you undergone a SSAE 18/SOC 2 audit?</v>
      </c>
      <c r="C83" s="206" t="str">
        <f>VLOOKUP($A83,Organization!$A$13:$E$67,3,0)&amp;""</f>
        <v>Yes</v>
      </c>
      <c r="D83" s="209" t="str">
        <f>IF(LEFT(VLOOKUP($A83,Organization!$A$13:$E$67,5,0),21)='Auto Responses'!$A$32,'Auto Responses'!$A$33,VLOOKUP($A83,Organization!$A$13:$E$67,4,0))&amp;""</f>
        <v>https://cograder.com/soc2.pdf
Jan 27, 2025 </v>
      </c>
      <c r="E83" s="214" t="str">
        <f>VLOOKUP($A83,Organization!$A$13:$E$67,5,0)&amp;""</f>
        <v>Provide the date of assessment and include a SOC 2 Type 2 (preferred) or SOC 3 report. If you have a SOC 3 report, state how to obtain a copy. Indicate if your hosting provider was the subject of the audit.</v>
      </c>
      <c r="F83" s="220"/>
      <c r="G83" s="204" t="str">
        <f>VLOOKUP($A83,Questions!$A$2:$X$333,21,0)&amp;""</f>
        <v>Yes</v>
      </c>
      <c r="H83" s="205"/>
      <c r="I83" s="206" t="str">
        <f>VLOOKUP($A83,Questions!$A$2:$X$333,23,0)&amp;""</f>
        <v>Standard Importance</v>
      </c>
      <c r="J83" s="205"/>
      <c r="K83" s="207" t="b">
        <v>0</v>
      </c>
      <c r="L83" s="2"/>
      <c r="M83" s="197"/>
      <c r="N83" s="197"/>
      <c r="O83" s="197"/>
      <c r="P83" s="197"/>
      <c r="Q83" s="197"/>
      <c r="R83" s="197"/>
      <c r="S83" s="197"/>
      <c r="T83" s="197"/>
      <c r="U83" s="197"/>
      <c r="V83" s="197"/>
      <c r="W83" s="197"/>
      <c r="X83" s="197"/>
      <c r="Y83" s="197"/>
      <c r="Z83" s="197"/>
    </row>
    <row r="84" ht="15.75" customHeight="1">
      <c r="A84" s="34" t="str">
        <f>Organization!$A$25</f>
        <v>DOCU-04</v>
      </c>
      <c r="B84" s="35" t="str">
        <f>VLOOKUP($A84,Organization!$A$13:$E$67,2,0)&amp;""</f>
        <v>Do you conform with a specific industry standard security framework (e.g., NIST Cybersecurity Framework, CIS Controls, ISO 27001, etc.)?</v>
      </c>
      <c r="C84" s="206" t="str">
        <f>VLOOKUP($A84,Organization!$A$13:$E$67,3,0)&amp;""</f>
        <v>Yes</v>
      </c>
      <c r="D84" s="209" t="str">
        <f>IF(LEFT(VLOOKUP($A84,Organization!$A$13:$E$67,5,0),21)='Auto Responses'!$A$32,'Auto Responses'!$A$33,VLOOKUP($A84,Organization!$A$13:$E$67,4,0))&amp;""</f>
        <v>CoGrader is SOC2 Type 1 certified, and follows NIST 1.1 frameworks and guidelines. The company’s security policies reference alignment with recognized frameworks (for example SOC 2 and ISO 27001) and are managed to meet industry expectations for vendor controls and supplier data protection.</v>
      </c>
      <c r="E84" s="214" t="str">
        <f>VLOOKUP($A84,Organization!$A$13:$E$67,5,0)&amp;""</f>
        <v>Provide documentation on how your organization conforms to your chosen framework and indicate current certification levels, where appropriate.</v>
      </c>
      <c r="F84" s="220"/>
      <c r="G84" s="204" t="str">
        <f>VLOOKUP($A84,Questions!$A$2:$X$333,21,0)&amp;""</f>
        <v>Yes</v>
      </c>
      <c r="H84" s="205"/>
      <c r="I84" s="206" t="str">
        <f>VLOOKUP($A84,Questions!$A$2:$X$333,23,0)&amp;""</f>
        <v>Standard Importance</v>
      </c>
      <c r="J84" s="205"/>
      <c r="K84" s="207" t="b">
        <v>0</v>
      </c>
      <c r="L84" s="2"/>
      <c r="M84" s="197"/>
      <c r="N84" s="197"/>
      <c r="O84" s="197"/>
      <c r="P84" s="197"/>
      <c r="Q84" s="197"/>
      <c r="R84" s="197"/>
      <c r="S84" s="197"/>
      <c r="T84" s="197"/>
      <c r="U84" s="197"/>
      <c r="V84" s="197"/>
      <c r="W84" s="197"/>
      <c r="X84" s="197"/>
      <c r="Y84" s="197"/>
      <c r="Z84" s="197"/>
    </row>
    <row r="85" ht="15.75" customHeight="1">
      <c r="A85" s="34" t="str">
        <f>Organization!$A$26</f>
        <v>DOCU-05</v>
      </c>
      <c r="B85" s="35" t="str">
        <f>VLOOKUP($A85,Organization!$A$13:$E$67,2,0)&amp;""</f>
        <v>Can you provide overall system and/or application architecture diagrams, including a full description of the data flow for all components of the system?</v>
      </c>
      <c r="C85" s="206" t="str">
        <f>VLOOKUP($A85,Organization!$A$13:$E$67,3,0)&amp;""</f>
        <v>Yes</v>
      </c>
      <c r="D85" s="209" t="str">
        <f>IF(LEFT(VLOOKUP($A85,Organization!$A$13:$E$67,5,0),21)='Auto Responses'!$A$32,'Auto Responses'!$A$33,VLOOKUP($A85,Organization!$A$13:$E$67,4,0))&amp;""</f>
        <v>Architecture diagrams and a full data-flow description are available. The system description (included in our SOC 2 documentation) shows the platform architecture and components (hosted on Google Cloud Platform, databases in Firebase Firestore, and LLM providers such as OpenAI/Azure/Claude). Data ingestion methods (manual uploads and APIs), encryption in transit and at rest, and the major system components are documented and can be provided to requestors.
https://cograder.com/soc2.pdf</v>
      </c>
      <c r="E85" s="214" t="str">
        <f>VLOOKUP($A85,Organization!$A$13:$E$67,5,0)&amp;""</f>
        <v>Provide your diagrams (or a valid link to it) upon submission.</v>
      </c>
      <c r="F85" s="220"/>
      <c r="G85" s="204" t="str">
        <f>VLOOKUP($A85,Questions!$A$2:$X$333,21,0)&amp;""</f>
        <v>Yes</v>
      </c>
      <c r="H85" s="205"/>
      <c r="I85" s="206" t="str">
        <f>VLOOKUP($A85,Questions!$A$2:$X$333,23,0)&amp;""</f>
        <v>Standard Importance</v>
      </c>
      <c r="J85" s="205"/>
      <c r="K85" s="207" t="b">
        <v>0</v>
      </c>
      <c r="L85" s="2"/>
      <c r="M85" s="197"/>
      <c r="N85" s="197"/>
      <c r="O85" s="197"/>
      <c r="P85" s="197"/>
      <c r="Q85" s="197"/>
      <c r="R85" s="197"/>
      <c r="S85" s="197"/>
      <c r="T85" s="197"/>
      <c r="U85" s="197"/>
      <c r="V85" s="197"/>
      <c r="W85" s="197"/>
      <c r="X85" s="197"/>
      <c r="Y85" s="197"/>
      <c r="Z85" s="197"/>
    </row>
    <row r="86" ht="15.75" customHeight="1">
      <c r="A86" s="34" t="str">
        <f>Organization!$A$27</f>
        <v>DOCU-06</v>
      </c>
      <c r="B86" s="35" t="str">
        <f>VLOOKUP($A86,Organization!$A$13:$E$67,2,0)&amp;""</f>
        <v>Does your organization have a data privacy policy?</v>
      </c>
      <c r="C86" s="206" t="str">
        <f>VLOOKUP($A86,Organization!$A$13:$E$67,3,0)&amp;""</f>
        <v>Yes</v>
      </c>
      <c r="D86" s="221" t="str">
        <f>IF(LEFT(VLOOKUP($A86,Organization!$A$13:$E$67,5,0),21)='Auto Responses'!$A$32,'Auto Responses'!$A$33,VLOOKUP($A86,Organization!$A$13:$E$67,4,0))&amp;""</f>
        <v>https://cograder.com/privacypolicy</v>
      </c>
      <c r="E86" s="214" t="str">
        <f>VLOOKUP($A86,Organization!$A$13:$E$67,5,0)&amp;""</f>
        <v>Provide your data privacy document (or a valid link to it) upon submission.</v>
      </c>
      <c r="F86" s="220"/>
      <c r="G86" s="204" t="str">
        <f>VLOOKUP($A86,Questions!$A$2:$X$333,21,0)&amp;""</f>
        <v>Yes</v>
      </c>
      <c r="H86" s="205"/>
      <c r="I86" s="206" t="str">
        <f>VLOOKUP($A86,Questions!$A$2:$X$333,23,0)&amp;""</f>
        <v>Standard Importance</v>
      </c>
      <c r="J86" s="205"/>
      <c r="K86" s="207" t="b">
        <v>0</v>
      </c>
      <c r="L86" s="2"/>
      <c r="M86" s="197"/>
      <c r="N86" s="197"/>
      <c r="O86" s="197"/>
      <c r="P86" s="197"/>
      <c r="Q86" s="197"/>
      <c r="R86" s="197"/>
      <c r="S86" s="197"/>
      <c r="T86" s="197"/>
      <c r="U86" s="197"/>
      <c r="V86" s="197"/>
      <c r="W86" s="197"/>
      <c r="X86" s="197"/>
      <c r="Y86" s="197"/>
      <c r="Z86" s="197"/>
    </row>
    <row r="87" ht="15.75" customHeight="1">
      <c r="A87" s="34" t="str">
        <f>Organization!$A$28</f>
        <v>DOCU-07</v>
      </c>
      <c r="B87" s="35" t="str">
        <f>VLOOKUP($A87,Organization!$A$13:$E$67,2,0)&amp;""</f>
        <v>Do you have a documented, and currently implemented, employee onboarding and offboarding policy?</v>
      </c>
      <c r="C87" s="206" t="str">
        <f>VLOOKUP($A87,Organization!$A$13:$E$67,3,0)&amp;""</f>
        <v>Yes</v>
      </c>
      <c r="D87" s="209" t="str">
        <f>IF(LEFT(VLOOKUP($A87,Organization!$A$13:$E$67,5,0),21)='Auto Responses'!$A$32,'Auto Responses'!$A$33,VLOOKUP($A87,Organization!$A$13:$E$67,4,0))&amp;""</f>
        <v>CoGrader maintains HR policies that cover onboarding and offboarding, including background checks at hire, security and privacy training during onboarding, and procedures to remove access on role change or termination. These practices are documented in the Human Resources and related security policies.
https://drive.google.com/file/d/1EjF-qHILEzrTx-TfbPaGNi0Y4_dtozFV/edit</v>
      </c>
      <c r="E87" s="214" t="str">
        <f>VLOOKUP($A87,Organization!$A$13:$E$67,5,0)&amp;""</f>
        <v>Provide a reference to your employee onboarding and offboarding policy and supporting documentation or submit it along with this fully populated HECVAT.</v>
      </c>
      <c r="F87" s="220"/>
      <c r="G87" s="204" t="str">
        <f>VLOOKUP($A87,Questions!$A$2:$X$333,21,0)&amp;""</f>
        <v>Yes</v>
      </c>
      <c r="H87" s="205"/>
      <c r="I87" s="206" t="str">
        <f>VLOOKUP($A87,Questions!$A$2:$X$333,23,0)&amp;""</f>
        <v>Standard Importance</v>
      </c>
      <c r="J87" s="205"/>
      <c r="K87" s="207" t="b">
        <v>0</v>
      </c>
      <c r="L87" s="2"/>
      <c r="M87" s="197"/>
      <c r="N87" s="197"/>
      <c r="O87" s="197"/>
      <c r="P87" s="197"/>
      <c r="Q87" s="197"/>
      <c r="R87" s="197"/>
      <c r="S87" s="197"/>
      <c r="T87" s="197"/>
      <c r="U87" s="197"/>
      <c r="V87" s="197"/>
      <c r="W87" s="197"/>
      <c r="X87" s="197"/>
      <c r="Y87" s="197"/>
      <c r="Z87" s="197"/>
    </row>
    <row r="88" ht="15.75" customHeight="1">
      <c r="A88" s="18" t="str">
        <f>VLOOKUP(LEFT($A89,4),'Auto Responses'!$N$4:$O$38,2,0)&amp;""</f>
        <v> Assessment of Third Parties</v>
      </c>
      <c r="B88" s="40"/>
      <c r="C88" s="41"/>
      <c r="D88" s="41"/>
      <c r="E88" s="212"/>
      <c r="F88" s="199" t="s">
        <v>653</v>
      </c>
      <c r="G88" s="208" t="s">
        <v>648</v>
      </c>
      <c r="H88" s="208" t="s">
        <v>649</v>
      </c>
      <c r="I88" s="208" t="s">
        <v>650</v>
      </c>
      <c r="J88" s="208" t="s">
        <v>651</v>
      </c>
      <c r="K88" s="41"/>
      <c r="L88" s="2"/>
      <c r="M88" s="2"/>
      <c r="N88" s="2"/>
      <c r="O88" s="2"/>
      <c r="P88" s="2"/>
      <c r="Q88" s="2"/>
      <c r="R88" s="2"/>
      <c r="S88" s="2"/>
      <c r="T88" s="2"/>
      <c r="U88" s="2"/>
      <c r="V88" s="2"/>
      <c r="W88" s="2"/>
      <c r="X88" s="2"/>
      <c r="Y88" s="2"/>
      <c r="Z88" s="2"/>
    </row>
    <row r="89" ht="15.75" customHeight="1">
      <c r="A89" s="34" t="str">
        <f>Organization!$A$30</f>
        <v>THRD-01</v>
      </c>
      <c r="B89" s="35" t="str">
        <f>VLOOKUP($A89,Organization!$A$13:$E$67,2,0)&amp;""</f>
        <v>Do you perform security assessments of third-party companies with which you share data (e.g., hosting providers, cloud services, PaaS, IaaS, SaaS)?*</v>
      </c>
      <c r="C89" s="206" t="str">
        <f>VLOOKUP($A89,Organization!$A$13:$E$67,3,0)&amp;""</f>
        <v>Yes</v>
      </c>
      <c r="D89" s="209" t="str">
        <f>IF(LEFT(VLOOKUP($A89,Organization!$A$13:$E$67,5,0),21)='Auto Responses'!$A$32,'Auto Responses'!$A$33,VLOOKUP($A89,Organization!$A$13:$E$67,4,0))&amp;""</f>
        <v>CoGrader’s Vendor Management Policy requires vendor due diligence and ongoing security monitoring. High-risk vendors are reviewed at least annually and we review third-party compliance reports (for example SOC 2 or ISO 27001) as part of onboarding and ongoing oversight.</v>
      </c>
      <c r="E89" s="214" t="str">
        <f>VLOOKUP($A89,Organization!$A$13:$E$67,5,0)&amp;""</f>
        <v>Provide a summary of your practices that assures that the third party will be subject to the appropriate standards regarding security, service recoverability, and confidentiality.</v>
      </c>
      <c r="F89" s="220"/>
      <c r="G89" s="204" t="str">
        <f>VLOOKUP($A89,Questions!$A$2:$X$333,21,0)&amp;""</f>
        <v>Yes</v>
      </c>
      <c r="H89" s="205"/>
      <c r="I89" s="206" t="str">
        <f>VLOOKUP($A89,Questions!$A$2:$X$333,23,0)&amp;""</f>
        <v>Critical Importance</v>
      </c>
      <c r="J89" s="205"/>
      <c r="K89" s="207" t="b">
        <v>0</v>
      </c>
      <c r="L89" s="2"/>
      <c r="M89" s="197"/>
      <c r="N89" s="197"/>
      <c r="O89" s="197"/>
      <c r="P89" s="197"/>
      <c r="Q89" s="197"/>
      <c r="R89" s="197"/>
      <c r="S89" s="197"/>
      <c r="T89" s="197"/>
      <c r="U89" s="197"/>
      <c r="V89" s="197"/>
      <c r="W89" s="197"/>
      <c r="X89" s="197"/>
      <c r="Y89" s="197"/>
      <c r="Z89" s="197"/>
    </row>
    <row r="90" ht="15.75" customHeight="1">
      <c r="A90" s="34" t="str">
        <f>Organization!$A$31</f>
        <v>THRD-02</v>
      </c>
      <c r="B90" s="35" t="str">
        <f>VLOOKUP($A90,Organization!$A$13:$E$67,2,0)&amp;""</f>
        <v>Do you have contractual language in place with third parties governing access to institutional data?*</v>
      </c>
      <c r="C90" s="206" t="str">
        <f>VLOOKUP($A90,Organization!$A$13:$E$67,3,0)&amp;""</f>
        <v>Yes</v>
      </c>
      <c r="D90" s="209" t="str">
        <f>IF(LEFT(VLOOKUP($A90,Organization!$A$13:$E$67,5,0),21)='Auto Responses'!$A$32,'Auto Responses'!$A$33,VLOOKUP($A90,Organization!$A$13:$E$67,4,0))&amp;""</f>
        <v>We put contractual security and privacy requirements into vendor agreements and DPAs. These contracts govern who may access institutional data, the permitted purposes, security controls, breach notification, and requirements for subcontractors and subservice organizations. DPAs and vendor agreements are used routinely when institutional data is involved.
Current third parties include:
OpenAI OpCo, LLC – AI text processing (anonymized educational content only)
Cloud hosting provider (U.S.-based) – encrypted data storage and infrastructure security
CoGrader does not share any student PII with third-party AI providers.</v>
      </c>
      <c r="E90" s="214" t="str">
        <f>VLOOKUP($A90,Organization!$A$13:$E$67,5,0)&amp;""</f>
        <v>List each third party and why institutional data is shared with them. Format example: [Third Party Name] - Reason</v>
      </c>
      <c r="F90" s="220"/>
      <c r="G90" s="204" t="str">
        <f>VLOOKUP($A90,Questions!$A$2:$X$333,21,0)&amp;""</f>
        <v>Yes</v>
      </c>
      <c r="H90" s="205"/>
      <c r="I90" s="206" t="str">
        <f>VLOOKUP($A90,Questions!$A$2:$X$333,23,0)&amp;""</f>
        <v>Critical Importance</v>
      </c>
      <c r="J90" s="205"/>
      <c r="K90" s="207" t="b">
        <v>0</v>
      </c>
      <c r="L90" s="2"/>
      <c r="M90" s="197"/>
      <c r="N90" s="197"/>
      <c r="O90" s="197"/>
      <c r="P90" s="197"/>
      <c r="Q90" s="197"/>
      <c r="R90" s="197"/>
      <c r="S90" s="197"/>
      <c r="T90" s="197"/>
      <c r="U90" s="197"/>
      <c r="V90" s="197"/>
      <c r="W90" s="197"/>
      <c r="X90" s="197"/>
      <c r="Y90" s="197"/>
      <c r="Z90" s="197"/>
    </row>
    <row r="91" ht="15.75" customHeight="1">
      <c r="A91" s="34" t="str">
        <f>Organization!$A$32</f>
        <v>THRD-03</v>
      </c>
      <c r="B91" s="35" t="str">
        <f>VLOOKUP($A91,Organization!$A$13:$E$67,2,0)&amp;""</f>
        <v>Do the contracts in place with these third parties address liability in the event of a data breach?*</v>
      </c>
      <c r="C91" s="206" t="str">
        <f>VLOOKUP($A91,Organization!$A$13:$E$67,3,0)&amp;""</f>
        <v>Yes</v>
      </c>
      <c r="D91" s="209" t="str">
        <f>IF(LEFT(VLOOKUP($A91,Organization!$A$13:$E$67,5,0),21)='Auto Responses'!$A$32,'Auto Responses'!$A$33,VLOOKUP($A91,Organization!$A$13:$E$67,4,0))&amp;""</f>
        <v/>
      </c>
      <c r="E91" s="214" t="str">
        <f>VLOOKUP($A91,Organization!$A$13:$E$67,5,0)&amp;""</f>
        <v/>
      </c>
      <c r="F91" s="220"/>
      <c r="G91" s="204" t="str">
        <f>VLOOKUP($A91,Questions!$A$2:$X$333,21,0)&amp;""</f>
        <v>Yes</v>
      </c>
      <c r="H91" s="205"/>
      <c r="I91" s="206" t="str">
        <f>VLOOKUP($A91,Questions!$A$2:$X$333,23,0)&amp;""</f>
        <v>Critical Importance</v>
      </c>
      <c r="J91" s="205"/>
      <c r="K91" s="207" t="b">
        <v>0</v>
      </c>
      <c r="L91" s="2"/>
      <c r="M91" s="197"/>
      <c r="N91" s="197"/>
      <c r="O91" s="197"/>
      <c r="P91" s="197"/>
      <c r="Q91" s="197"/>
      <c r="R91" s="197"/>
      <c r="S91" s="197"/>
      <c r="T91" s="197"/>
      <c r="U91" s="197"/>
      <c r="V91" s="197"/>
      <c r="W91" s="197"/>
      <c r="X91" s="197"/>
      <c r="Y91" s="197"/>
      <c r="Z91" s="197"/>
    </row>
    <row r="92" ht="15.75" customHeight="1">
      <c r="A92" s="34" t="str">
        <f>Organization!$A$33</f>
        <v>THRD-04</v>
      </c>
      <c r="B92" s="35" t="str">
        <f>VLOOKUP($A92,Organization!$A$13:$E$67,2,0)&amp;""</f>
        <v>Do you have an implemented third-party management strategy?*</v>
      </c>
      <c r="C92" s="206" t="str">
        <f>VLOOKUP($A92,Organization!$A$13:$E$67,3,0)&amp;""</f>
        <v>Yes</v>
      </c>
      <c r="D92" s="209" t="str">
        <f>IF(LEFT(VLOOKUP($A92,Organization!$A$13:$E$67,5,0),21)='Auto Responses'!$A$32,'Auto Responses'!$A$33,VLOOKUP($A92,Organization!$A$13:$E$67,4,0))&amp;""</f>
        <v>CoGrader maintains a formal third-party/vendor management strategy. It includes a documented risk assessment process and risk register, vendor due diligence, security requirements in contracts, and periodic (at least annual) reviews of high-risk vendors’ compliance attestations. These activities are part of our operational controls and governance.</v>
      </c>
      <c r="E92" s="214" t="str">
        <f>VLOOKUP($A92,Organization!$A$13:$E$67,5,0)&amp;""</f>
        <v>Provide additional information that may help analysts better understand your environment and how it relates to third-party solutions.</v>
      </c>
      <c r="F92" s="220"/>
      <c r="G92" s="204" t="str">
        <f>VLOOKUP($A92,Questions!$A$2:$X$333,21,0)&amp;""</f>
        <v>Yes</v>
      </c>
      <c r="H92" s="205"/>
      <c r="I92" s="206" t="str">
        <f>VLOOKUP($A92,Questions!$A$2:$X$333,23,0)&amp;""</f>
        <v>Critical Importance</v>
      </c>
      <c r="J92" s="205"/>
      <c r="K92" s="207" t="b">
        <v>0</v>
      </c>
      <c r="L92" s="2"/>
      <c r="M92" s="197"/>
      <c r="N92" s="197"/>
      <c r="O92" s="197"/>
      <c r="P92" s="197"/>
      <c r="Q92" s="197"/>
      <c r="R92" s="197"/>
      <c r="S92" s="197"/>
      <c r="T92" s="197"/>
      <c r="U92" s="197"/>
      <c r="V92" s="197"/>
      <c r="W92" s="197"/>
      <c r="X92" s="197"/>
      <c r="Y92" s="197"/>
      <c r="Z92" s="197"/>
    </row>
    <row r="93" ht="15.75" customHeight="1">
      <c r="A93" s="34" t="str">
        <f>Organization!$A$34</f>
        <v>THRD-05</v>
      </c>
      <c r="B93" s="35" t="str">
        <f>VLOOKUP($A93,Organization!$A$13:$E$67,2,0)&amp;""</f>
        <v>Do you have a process and implemented procedures for managing your hardware supply chain (e.g., telecommunications equipment, export licensing, computing devices)?</v>
      </c>
      <c r="C93" s="206" t="str">
        <f>VLOOKUP($A93,Organization!$A$13:$E$67,3,0)&amp;""</f>
        <v>Yes</v>
      </c>
      <c r="D93" s="209" t="str">
        <f>IF(LEFT(VLOOKUP($A93,Organization!$A$13:$E$67,5,0),21)='Auto Responses'!$A$32,'Auto Responses'!$A$33,VLOOKUP($A93,Organization!$A$13:$E$67,4,0))&amp;""</f>
        <v>CoGrader’s Asset Management and Vendor Management policies cover hardware lifecycle and procurement controls. New assets undergo a business review and require management approval before connecting to our network. Device management, encryption, configuration approval, and secure disposal procedures are documented. Vendor management and procurement controls are applied when sourcing hardware or third-party equipment.</v>
      </c>
      <c r="E93" s="214" t="str">
        <f>VLOOKUP($A93,Organization!$A$13:$E$67,5,0)&amp;""</f>
        <v>State what countries and/or regions this process is compliant with.</v>
      </c>
      <c r="F93" s="220"/>
      <c r="G93" s="204" t="str">
        <f>VLOOKUP($A93,Questions!$A$2:$X$333,21,0)&amp;""</f>
        <v>Yes</v>
      </c>
      <c r="H93" s="205"/>
      <c r="I93" s="206" t="str">
        <f>VLOOKUP($A93,Questions!$A$2:$X$333,23,0)&amp;""</f>
        <v>Standard Importance</v>
      </c>
      <c r="J93" s="205"/>
      <c r="K93" s="207" t="b">
        <v>0</v>
      </c>
      <c r="L93" s="2"/>
      <c r="M93" s="197"/>
      <c r="N93" s="197"/>
      <c r="O93" s="197"/>
      <c r="P93" s="197"/>
      <c r="Q93" s="197"/>
      <c r="R93" s="197"/>
      <c r="S93" s="197"/>
      <c r="T93" s="197"/>
      <c r="U93" s="197"/>
      <c r="V93" s="197"/>
      <c r="W93" s="197"/>
      <c r="X93" s="197"/>
      <c r="Y93" s="197"/>
      <c r="Z93" s="197"/>
    </row>
    <row r="94" ht="15.75" customHeight="1">
      <c r="A94" s="18" t="str">
        <f>VLOOKUP(LEFT($A95,4),'Auto Responses'!$N$4:$O$38,2,0)&amp;""</f>
        <v> Change Management</v>
      </c>
      <c r="B94" s="40"/>
      <c r="C94" s="41"/>
      <c r="D94" s="41"/>
      <c r="E94" s="212"/>
      <c r="F94" s="199" t="s">
        <v>653</v>
      </c>
      <c r="G94" s="208" t="s">
        <v>648</v>
      </c>
      <c r="H94" s="208" t="s">
        <v>649</v>
      </c>
      <c r="I94" s="208" t="s">
        <v>650</v>
      </c>
      <c r="J94" s="208" t="s">
        <v>651</v>
      </c>
      <c r="K94" s="41"/>
      <c r="L94" s="2"/>
      <c r="M94" s="2"/>
      <c r="N94" s="2"/>
      <c r="O94" s="2"/>
      <c r="P94" s="2"/>
      <c r="Q94" s="2"/>
      <c r="R94" s="2"/>
      <c r="S94" s="2"/>
      <c r="T94" s="2"/>
      <c r="U94" s="2"/>
      <c r="V94" s="2"/>
      <c r="W94" s="2"/>
      <c r="X94" s="2"/>
      <c r="Y94" s="2"/>
      <c r="Z94" s="2"/>
    </row>
    <row r="95" ht="15.75" customHeight="1">
      <c r="A95" s="34" t="str">
        <f>Organization!$A$36</f>
        <v>CHNG-01</v>
      </c>
      <c r="B95" s="35" t="str">
        <f>VLOOKUP($A95,Organization!$A$13:$E$67,2,0)&amp;""</f>
        <v>Will the institution be notified of major changes to your environment that could impact the institution's security posture?*</v>
      </c>
      <c r="C95" s="206" t="str">
        <f>VLOOKUP($A95,Organization!$A$13:$E$67,3,0)&amp;""</f>
        <v>Yes</v>
      </c>
      <c r="D95" s="209" t="str">
        <f>IF(LEFT(VLOOKUP($A95,Organization!$A$13:$E$67,5,0),21)='Auto Responses'!$A$32,'Auto Responses'!$A$33,VLOOKUP($A95,Organization!$A$13:$E$67,4,0))&amp;""</f>
        <v>CoGrader maintains a documented change management process that requires notification of major changes to customers, with impact analysis and communications handled by Product/Operations. Release notes and scheduled maintenance notices are issued in advance.</v>
      </c>
      <c r="E95" s="214" t="str">
        <f>VLOOKUP($A95,Organization!$A$13:$E$67,5,0)&amp;""</f>
        <v>State how and when the institution will be notified of major changes to your environment.</v>
      </c>
      <c r="F95" s="220"/>
      <c r="G95" s="204" t="str">
        <f>VLOOKUP($A95,Questions!$A$2:$X$333,21,0)&amp;""</f>
        <v>Yes</v>
      </c>
      <c r="H95" s="205"/>
      <c r="I95" s="206" t="str">
        <f>VLOOKUP($A95,Questions!$A$2:$X$333,23,0)&amp;""</f>
        <v>Critical Importance</v>
      </c>
      <c r="J95" s="205"/>
      <c r="K95" s="207" t="b">
        <v>0</v>
      </c>
      <c r="L95" s="2"/>
      <c r="M95" s="197"/>
      <c r="N95" s="197"/>
      <c r="O95" s="197"/>
      <c r="P95" s="197"/>
      <c r="Q95" s="197"/>
      <c r="R95" s="197"/>
      <c r="S95" s="197"/>
      <c r="T95" s="197"/>
      <c r="U95" s="197"/>
      <c r="V95" s="197"/>
      <c r="W95" s="197"/>
      <c r="X95" s="197"/>
      <c r="Y95" s="197"/>
      <c r="Z95" s="197"/>
    </row>
    <row r="96" ht="15.75" customHeight="1">
      <c r="A96" s="34" t="str">
        <f>Organization!$A$37</f>
        <v>CHNG-02</v>
      </c>
      <c r="B96" s="35" t="str">
        <f>VLOOKUP($A96,Organization!$A$13:$E$67,2,0)&amp;""</f>
        <v>Does the system support client customizations from one release to another?*</v>
      </c>
      <c r="C96" s="206" t="str">
        <f>VLOOKUP($A96,Organization!$A$13:$E$67,3,0)&amp;""</f>
        <v>Yes</v>
      </c>
      <c r="D96" s="209" t="str">
        <f>IF(LEFT(VLOOKUP($A96,Organization!$A$13:$E$67,5,0),21)='Auto Responses'!$A$32,'Auto Responses'!$A$33,VLOOKUP($A96,Organization!$A$13:$E$67,4,0))&amp;""</f>
        <v>Customer customizations are supported and tracked as part of our release process. Customizations are evaluated for compatibility and security during change review.</v>
      </c>
      <c r="E96" s="214" t="str">
        <f>VLOOKUP($A96,Organization!$A$13:$E$67,5,0)&amp;""</f>
        <v>Describe or provide reference to your solution support strategy in regard to maintaining client customizations from one release to another.</v>
      </c>
      <c r="F96" s="220"/>
      <c r="G96" s="204" t="str">
        <f>VLOOKUP($A96,Questions!$A$2:$X$333,21,0)&amp;""</f>
        <v>Yes</v>
      </c>
      <c r="H96" s="205"/>
      <c r="I96" s="206" t="str">
        <f>VLOOKUP($A96,Questions!$A$2:$X$333,23,0)&amp;""</f>
        <v>Critical Importance</v>
      </c>
      <c r="J96" s="205"/>
      <c r="K96" s="207" t="b">
        <v>0</v>
      </c>
      <c r="L96" s="2"/>
      <c r="M96" s="197"/>
      <c r="N96" s="197"/>
      <c r="O96" s="197"/>
      <c r="P96" s="197"/>
      <c r="Q96" s="197"/>
      <c r="R96" s="197"/>
      <c r="S96" s="197"/>
      <c r="T96" s="197"/>
      <c r="U96" s="197"/>
      <c r="V96" s="197"/>
      <c r="W96" s="197"/>
      <c r="X96" s="197"/>
      <c r="Y96" s="197"/>
      <c r="Z96" s="197"/>
    </row>
    <row r="97" ht="15.75" customHeight="1">
      <c r="A97" s="34" t="str">
        <f>Organization!$A$38</f>
        <v>CHNG-03</v>
      </c>
      <c r="B97" s="35" t="str">
        <f>VLOOKUP($A97,Organization!$A$13:$E$67,2,0)&amp;""</f>
        <v>Do you have an implemented system configuration management process (e.g.,secure "gold" images, etc.)?*</v>
      </c>
      <c r="C97" s="206" t="str">
        <f>VLOOKUP($A97,Organization!$A$13:$E$67,3,0)&amp;""</f>
        <v>Yes</v>
      </c>
      <c r="D97" s="209" t="str">
        <f>IF(LEFT(VLOOKUP($A97,Organization!$A$13:$E$67,5,0),21)='Auto Responses'!$A$32,'Auto Responses'!$A$33,VLOOKUP($A97,Organization!$A$13:$E$67,4,0))&amp;""</f>
        <v>We use git based version control.</v>
      </c>
      <c r="E97" s="214" t="str">
        <f>VLOOKUP($A97,Organization!$A$13:$E$67,5,0)&amp;""</f>
        <v>Summarize your implemented system configuration management precess.</v>
      </c>
      <c r="F97" s="220"/>
      <c r="G97" s="204" t="str">
        <f>VLOOKUP($A97,Questions!$A$2:$X$333,21,0)&amp;""</f>
        <v>Yes</v>
      </c>
      <c r="H97" s="205"/>
      <c r="I97" s="206" t="str">
        <f>VLOOKUP($A97,Questions!$A$2:$X$333,23,0)&amp;""</f>
        <v>Critical Importance</v>
      </c>
      <c r="J97" s="205"/>
      <c r="K97" s="207" t="b">
        <v>0</v>
      </c>
      <c r="L97" s="2"/>
      <c r="M97" s="197"/>
      <c r="N97" s="197"/>
      <c r="O97" s="197"/>
      <c r="P97" s="197"/>
      <c r="Q97" s="197"/>
      <c r="R97" s="197"/>
      <c r="S97" s="197"/>
      <c r="T97" s="197"/>
      <c r="U97" s="197"/>
      <c r="V97" s="197"/>
      <c r="W97" s="197"/>
      <c r="X97" s="197"/>
      <c r="Y97" s="197"/>
      <c r="Z97" s="197"/>
    </row>
    <row r="98" ht="15.75" customHeight="1">
      <c r="A98" s="34" t="str">
        <f>Organization!$A$39</f>
        <v>CHNG-04</v>
      </c>
      <c r="B98" s="35" t="str">
        <f>VLOOKUP($A98,Organization!$A$13:$E$67,2,0)&amp;""</f>
        <v>Do you have a documented change management process?</v>
      </c>
      <c r="C98" s="206" t="str">
        <f>VLOOKUP($A98,Organization!$A$13:$E$67,3,0)&amp;""</f>
        <v>Yes</v>
      </c>
      <c r="D98" s="209" t="str">
        <f>IF(LEFT(VLOOKUP($A98,Organization!$A$13:$E$67,5,0),21)='Auto Responses'!$A$32,'Auto Responses'!$A$33,VLOOKUP($A98,Organization!$A$13:$E$67,4,0))&amp;""</f>
        <v>Our change process includes authorization, impact analysis, testing, validation, and rollback procedures.</v>
      </c>
      <c r="E98" s="214" t="str">
        <f>VLOOKUP($A98,Organization!$A$13:$E$67,5,0)&amp;""</f>
        <v>Summarize your current change management process.</v>
      </c>
      <c r="F98" s="220"/>
      <c r="G98" s="204" t="str">
        <f>VLOOKUP($A98,Questions!$A$2:$X$333,21,0)&amp;""</f>
        <v>Yes</v>
      </c>
      <c r="H98" s="205"/>
      <c r="I98" s="206" t="str">
        <f>VLOOKUP($A98,Questions!$A$2:$X$333,23,0)&amp;""</f>
        <v>Standard Importance</v>
      </c>
      <c r="J98" s="205"/>
      <c r="K98" s="207" t="b">
        <v>0</v>
      </c>
      <c r="L98" s="2"/>
      <c r="M98" s="197"/>
      <c r="N98" s="197"/>
      <c r="O98" s="197"/>
      <c r="P98" s="197"/>
      <c r="Q98" s="197"/>
      <c r="R98" s="197"/>
      <c r="S98" s="197"/>
      <c r="T98" s="197"/>
      <c r="U98" s="197"/>
      <c r="V98" s="197"/>
      <c r="W98" s="197"/>
      <c r="X98" s="197"/>
      <c r="Y98" s="197"/>
      <c r="Z98" s="197"/>
    </row>
    <row r="99" ht="15.75" customHeight="1">
      <c r="A99" s="34" t="str">
        <f>Organization!$A$40</f>
        <v>CHNG-05</v>
      </c>
      <c r="B99" s="35" t="str">
        <f>VLOOKUP($A99,Organization!$A$13:$E$67,2,0)&amp;""</f>
        <v>Does your change management process minimally include authorization, impact analysis, testing, and validation before moving changes to production?</v>
      </c>
      <c r="C99" s="206" t="str">
        <f>VLOOKUP($A99,Organization!$A$13:$E$67,3,0)&amp;""</f>
        <v>Yes</v>
      </c>
      <c r="D99" s="209" t="str">
        <f>IF(LEFT(VLOOKUP($A99,Organization!$A$13:$E$67,5,0),21)='Auto Responses'!$A$32,'Auto Responses'!$A$33,VLOOKUP($A99,Organization!$A$13:$E$67,4,0))&amp;""</f>
        <v>All production changes require documented approval, test evidence, and post-deployment validation.</v>
      </c>
      <c r="E99" s="214" t="str">
        <f>VLOOKUP($A99,Organization!$A$13:$E$67,5,0)&amp;""</f>
        <v>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v>
      </c>
      <c r="F99" s="220"/>
      <c r="G99" s="204" t="str">
        <f>VLOOKUP($A99,Questions!$A$2:$X$333,21,0)&amp;""</f>
        <v>Yes</v>
      </c>
      <c r="H99" s="205"/>
      <c r="I99" s="206" t="str">
        <f>VLOOKUP($A99,Questions!$A$2:$X$333,23,0)&amp;""</f>
        <v>Standard Importance</v>
      </c>
      <c r="J99" s="205"/>
      <c r="K99" s="207" t="b">
        <v>0</v>
      </c>
      <c r="L99" s="2"/>
      <c r="M99" s="197"/>
      <c r="N99" s="197"/>
      <c r="O99" s="197"/>
      <c r="P99" s="197"/>
      <c r="Q99" s="197"/>
      <c r="R99" s="197"/>
      <c r="S99" s="197"/>
      <c r="T99" s="197"/>
      <c r="U99" s="197"/>
      <c r="V99" s="197"/>
      <c r="W99" s="197"/>
      <c r="X99" s="197"/>
      <c r="Y99" s="197"/>
      <c r="Z99" s="197"/>
    </row>
    <row r="100" ht="15.75" customHeight="1">
      <c r="A100" s="34" t="str">
        <f>Organization!$A$41</f>
        <v>CHNG-06</v>
      </c>
      <c r="B100" s="35" t="str">
        <f>VLOOKUP($A100,Organization!$A$13:$E$67,2,0)&amp;""</f>
        <v>Does your change management process verify that all required third-party libraries and dependencies are still supported with each major change?</v>
      </c>
      <c r="C100" s="206" t="str">
        <f>VLOOKUP($A100,Organization!$A$13:$E$67,3,0)&amp;""</f>
        <v>Yes</v>
      </c>
      <c r="D100" s="209" t="str">
        <f>IF(LEFT(VLOOKUP($A100,Organization!$A$13:$E$67,5,0),21)='Auto Responses'!$A$32,'Auto Responses'!$A$33,VLOOKUP($A100,Organization!$A$13:$E$67,4,0))&amp;""</f>
        <v>Third-party dependency checks and vulnerability reviews are included in change gates and our secure development practices.</v>
      </c>
      <c r="E100" s="214" t="str">
        <f>VLOOKUP($A100,Organization!$A$13:$E$67,5,0)&amp;""</f>
        <v>Please describe your program to track these dependancies.</v>
      </c>
      <c r="F100" s="220"/>
      <c r="G100" s="204" t="str">
        <f>VLOOKUP($A100,Questions!$A$2:$X$333,21,0)&amp;""</f>
        <v>Yes</v>
      </c>
      <c r="H100" s="205"/>
      <c r="I100" s="206" t="str">
        <f>VLOOKUP($A100,Questions!$A$2:$X$333,23,0)&amp;""</f>
        <v>Standard Importance</v>
      </c>
      <c r="J100" s="205"/>
      <c r="K100" s="207" t="b">
        <v>0</v>
      </c>
      <c r="L100" s="2"/>
      <c r="M100" s="197"/>
      <c r="N100" s="197"/>
      <c r="O100" s="197"/>
      <c r="P100" s="197"/>
      <c r="Q100" s="197"/>
      <c r="R100" s="197"/>
      <c r="S100" s="197"/>
      <c r="T100" s="197"/>
      <c r="U100" s="197"/>
      <c r="V100" s="197"/>
      <c r="W100" s="197"/>
      <c r="X100" s="197"/>
      <c r="Y100" s="197"/>
      <c r="Z100" s="197"/>
    </row>
    <row r="101" ht="15.75" customHeight="1">
      <c r="A101" s="34" t="str">
        <f>Organization!$A$42</f>
        <v>CHNG-07</v>
      </c>
      <c r="B101" s="35" t="str">
        <f>VLOOKUP($A101,Organization!$A$13:$E$67,2,0)&amp;""</f>
        <v>Do you have policy and procedure, currently implemented, managing how critical patches are applied to all systems and applications?</v>
      </c>
      <c r="C101" s="206" t="str">
        <f>VLOOKUP($A101,Organization!$A$13:$E$67,3,0)&amp;""</f>
        <v>Yes</v>
      </c>
      <c r="D101" s="209" t="str">
        <f>IF(LEFT(VLOOKUP($A101,Organization!$A$13:$E$67,5,0),21)='Auto Responses'!$A$32,'Auto Responses'!$A$33,VLOOKUP($A101,Organization!$A$13:$E$67,4,0))&amp;""</f>
        <v>We operate a documented patch management process that prioritizes critical patches for rapid deployment and tracks remediation.</v>
      </c>
      <c r="E101" s="214" t="str">
        <f>VLOOKUP($A101,Organization!$A$13:$E$67,5,0)&amp;""</f>
        <v>Summarize the policy and procedure(s) managing how critical patches are applied to systems and applications.</v>
      </c>
      <c r="F101" s="220"/>
      <c r="G101" s="204" t="str">
        <f>VLOOKUP($A101,Questions!$A$2:$X$333,21,0)&amp;""</f>
        <v>Yes</v>
      </c>
      <c r="H101" s="205"/>
      <c r="I101" s="206" t="str">
        <f>VLOOKUP($A101,Questions!$A$2:$X$333,23,0)&amp;""</f>
        <v>Standard Importance</v>
      </c>
      <c r="J101" s="205"/>
      <c r="K101" s="207" t="b">
        <v>0</v>
      </c>
      <c r="L101" s="2"/>
      <c r="M101" s="197"/>
      <c r="N101" s="197"/>
      <c r="O101" s="197"/>
      <c r="P101" s="197"/>
      <c r="Q101" s="197"/>
      <c r="R101" s="197"/>
      <c r="S101" s="197"/>
      <c r="T101" s="197"/>
      <c r="U101" s="197"/>
      <c r="V101" s="197"/>
      <c r="W101" s="197"/>
      <c r="X101" s="197"/>
      <c r="Y101" s="197"/>
      <c r="Z101" s="197"/>
    </row>
    <row r="102" ht="15.75" customHeight="1">
      <c r="A102" s="34" t="str">
        <f>Organization!$A$43</f>
        <v>CHNG-08</v>
      </c>
      <c r="B102" s="35" t="str">
        <f>VLOOKUP($A102,Organization!$A$13:$E$67,2,0)&amp;""</f>
        <v>Have you implemented policies and procedures that guide how security risks are mitigated until patches can be applied?</v>
      </c>
      <c r="C102" s="206" t="str">
        <f>VLOOKUP($A102,Organization!$A$13:$E$67,3,0)&amp;""</f>
        <v>Yes</v>
      </c>
      <c r="D102" s="209" t="str">
        <f>IF(LEFT(VLOOKUP($A102,Organization!$A$13:$E$67,5,0),21)='Auto Responses'!$A$32,'Auto Responses'!$A$33,VLOOKUP($A102,Organization!$A$13:$E$67,4,0))&amp;""</f>
        <v>Temporary compensating controls (network controls, isolation, monitoring) are applied when immediate patching is impractical.</v>
      </c>
      <c r="E102" s="214" t="str">
        <f>VLOOKUP($A102,Organization!$A$13:$E$67,5,0)&amp;""</f>
        <v>Summarize the policy and procedure(s) guiding risk mitigation practices before critical patches can be applied.</v>
      </c>
      <c r="F102" s="220"/>
      <c r="G102" s="204" t="str">
        <f>VLOOKUP($A102,Questions!$A$2:$X$333,21,0)&amp;""</f>
        <v>Yes</v>
      </c>
      <c r="H102" s="205"/>
      <c r="I102" s="206" t="str">
        <f>VLOOKUP($A102,Questions!$A$2:$X$333,23,0)&amp;""</f>
        <v>Standard Importance</v>
      </c>
      <c r="J102" s="205"/>
      <c r="K102" s="207" t="b">
        <v>0</v>
      </c>
      <c r="L102" s="2"/>
      <c r="M102" s="197"/>
      <c r="N102" s="197"/>
      <c r="O102" s="197"/>
      <c r="P102" s="197"/>
      <c r="Q102" s="197"/>
      <c r="R102" s="197"/>
      <c r="S102" s="197"/>
      <c r="T102" s="197"/>
      <c r="U102" s="197"/>
      <c r="V102" s="197"/>
      <c r="W102" s="197"/>
      <c r="X102" s="197"/>
      <c r="Y102" s="197"/>
      <c r="Z102" s="197"/>
    </row>
    <row r="103" ht="15.75" customHeight="1">
      <c r="A103" s="34" t="str">
        <f>Organization!$A$44</f>
        <v>CHNG-09</v>
      </c>
      <c r="B103" s="35" t="str">
        <f>VLOOKUP($A103,Organization!$A$13:$E$67,2,0)&amp;""</f>
        <v>Do clients have the option to not participate in or postpone an upgrade to a new release?</v>
      </c>
      <c r="C103" s="206" t="str">
        <f>VLOOKUP($A103,Organization!$A$13:$E$67,3,0)&amp;""</f>
        <v>No</v>
      </c>
      <c r="D103" s="209" t="str">
        <f>IF(LEFT(VLOOKUP($A103,Organization!$A$13:$E$67,5,0),21)='Auto Responses'!$A$32,'Auto Responses'!$A$33,VLOOKUP($A103,Organization!$A$13:$E$67,4,0))&amp;""</f>
        <v/>
      </c>
      <c r="E103" s="214" t="str">
        <f>VLOOKUP($A103,Organization!$A$13:$E$67,5,0)&amp;""</f>
        <v>Summarize why clients do not have alternative release options.</v>
      </c>
      <c r="F103" s="220"/>
      <c r="G103" s="204" t="str">
        <f>VLOOKUP($A103,Questions!$A$2:$X$333,21,0)&amp;""</f>
        <v>Yes</v>
      </c>
      <c r="H103" s="205"/>
      <c r="I103" s="206" t="str">
        <f>VLOOKUP($A103,Questions!$A$2:$X$333,23,0)&amp;""</f>
        <v>Minor Importance</v>
      </c>
      <c r="J103" s="205"/>
      <c r="K103" s="207" t="b">
        <v>0</v>
      </c>
      <c r="L103" s="2"/>
      <c r="M103" s="197"/>
      <c r="N103" s="197"/>
      <c r="O103" s="197"/>
      <c r="P103" s="197"/>
      <c r="Q103" s="197"/>
      <c r="R103" s="197"/>
      <c r="S103" s="197"/>
      <c r="T103" s="197"/>
      <c r="U103" s="197"/>
      <c r="V103" s="197"/>
      <c r="W103" s="197"/>
      <c r="X103" s="197"/>
      <c r="Y103" s="197"/>
      <c r="Z103" s="197"/>
    </row>
    <row r="104" ht="15.75" customHeight="1">
      <c r="A104" s="34" t="str">
        <f>Organization!$A$45</f>
        <v>CHNG-10</v>
      </c>
      <c r="B104" s="35" t="str">
        <f>VLOOKUP($A104,Organization!$A$13:$E$67,2,0)&amp;""</f>
        <v>Do you have a fully implemented solution support strategy that defines how many concurrent versions you support?</v>
      </c>
      <c r="C104" s="206" t="str">
        <f>VLOOKUP($A104,Organization!$A$13:$E$67,3,0)&amp;""</f>
        <v>No</v>
      </c>
      <c r="D104" s="209" t="str">
        <f>IF(LEFT(VLOOKUP($A104,Organization!$A$13:$E$67,5,0),21)='Auto Responses'!$A$32,'Auto Responses'!$A$33,VLOOKUP($A104,Organization!$A$13:$E$67,4,0))&amp;""</f>
        <v>We only support the latest production version, which will be delivered to the customer automatically.</v>
      </c>
      <c r="E104" s="214" t="str">
        <f>VLOOKUP($A104,Organization!$A$13:$E$67,5,0)&amp;""</f>
        <v>Clarify the lack of support strategy for concurrent versions in your solution.</v>
      </c>
      <c r="F104" s="220"/>
      <c r="G104" s="204" t="str">
        <f>VLOOKUP($A104,Questions!$A$2:$X$333,21,0)&amp;""</f>
        <v>Yes</v>
      </c>
      <c r="H104" s="205"/>
      <c r="I104" s="206" t="str">
        <f>VLOOKUP($A104,Questions!$A$2:$X$333,23,0)&amp;""</f>
        <v>Minor Importance</v>
      </c>
      <c r="J104" s="205"/>
      <c r="K104" s="207" t="b">
        <v>0</v>
      </c>
      <c r="L104" s="2"/>
      <c r="M104" s="197"/>
      <c r="N104" s="197"/>
      <c r="O104" s="197"/>
      <c r="P104" s="197"/>
      <c r="Q104" s="197"/>
      <c r="R104" s="197"/>
      <c r="S104" s="197"/>
      <c r="T104" s="197"/>
      <c r="U104" s="197"/>
      <c r="V104" s="197"/>
      <c r="W104" s="197"/>
      <c r="X104" s="197"/>
      <c r="Y104" s="197"/>
      <c r="Z104" s="197"/>
    </row>
    <row r="105" ht="15.75" customHeight="1">
      <c r="A105" s="34" t="str">
        <f>Organization!$A$46</f>
        <v>CHNG-11</v>
      </c>
      <c r="B105" s="35" t="str">
        <f>VLOOKUP($A105,Organization!$A$13:$E$67,2,0)&amp;""</f>
        <v>Do you have a release schedule for product updates?</v>
      </c>
      <c r="C105" s="206" t="str">
        <f>VLOOKUP($A105,Organization!$A$13:$E$67,3,0)&amp;""</f>
        <v>Yes</v>
      </c>
      <c r="D105" s="209" t="str">
        <f>IF(LEFT(VLOOKUP($A105,Organization!$A$13:$E$67,5,0),21)='Auto Responses'!$A$32,'Auto Responses'!$A$33,VLOOKUP($A105,Organization!$A$13:$E$67,4,0))&amp;""</f>
        <v>Regular release cadence and emergency release procedures are documented and communicated to customers.</v>
      </c>
      <c r="E105" s="214" t="str">
        <f>VLOOKUP($A105,Organization!$A$13:$E$67,5,0)&amp;""</f>
        <v>Provide a reference to this solution's release schedule.</v>
      </c>
      <c r="F105" s="220"/>
      <c r="G105" s="204" t="str">
        <f>VLOOKUP($A105,Questions!$A$2:$X$333,21,0)&amp;""</f>
        <v>Yes</v>
      </c>
      <c r="H105" s="205"/>
      <c r="I105" s="206" t="str">
        <f>VLOOKUP($A105,Questions!$A$2:$X$333,23,0)&amp;""</f>
        <v>Minor Importance</v>
      </c>
      <c r="J105" s="205"/>
      <c r="K105" s="207" t="b">
        <v>0</v>
      </c>
      <c r="L105" s="2"/>
      <c r="M105" s="197"/>
      <c r="N105" s="197"/>
      <c r="O105" s="197"/>
      <c r="P105" s="197"/>
      <c r="Q105" s="197"/>
      <c r="R105" s="197"/>
      <c r="S105" s="197"/>
      <c r="T105" s="197"/>
      <c r="U105" s="197"/>
      <c r="V105" s="197"/>
      <c r="W105" s="197"/>
      <c r="X105" s="197"/>
      <c r="Y105" s="197"/>
      <c r="Z105" s="197"/>
    </row>
    <row r="106" ht="15.75" customHeight="1">
      <c r="A106" s="34" t="str">
        <f>Organization!$A$47</f>
        <v>CHNG-12</v>
      </c>
      <c r="B106" s="35" t="str">
        <f>VLOOKUP($A106,Organization!$A$13:$E$67,2,0)&amp;""</f>
        <v>Do you have a technology roadmap, for at least the next two years, for enhancements and bug fixes for the solution being assessed?</v>
      </c>
      <c r="C106" s="206" t="str">
        <f>VLOOKUP($A106,Organization!$A$13:$E$67,3,0)&amp;""</f>
        <v>Yes</v>
      </c>
      <c r="D106" s="209" t="str">
        <f>IF(LEFT(VLOOKUP($A106,Organization!$A$13:$E$67,5,0),21)='Auto Responses'!$A$32,'Auto Responses'!$A$33,VLOOKUP($A106,Organization!$A$13:$E$67,4,0))&amp;""</f>
        <v>We maintain a multi-year roadmap used for planning, customer communication, and risk assessment.</v>
      </c>
      <c r="E106" s="214" t="str">
        <f>VLOOKUP($A106,Organization!$A$13:$E$67,5,0)&amp;""</f>
        <v>Provide a reference to your technology roadmap.</v>
      </c>
      <c r="F106" s="220"/>
      <c r="G106" s="204" t="str">
        <f>VLOOKUP($A106,Questions!$A$2:$X$333,21,0)&amp;""</f>
        <v>Yes</v>
      </c>
      <c r="H106" s="205"/>
      <c r="I106" s="206" t="str">
        <f>VLOOKUP($A106,Questions!$A$2:$X$333,23,0)&amp;""</f>
        <v>Minor Importance</v>
      </c>
      <c r="J106" s="205"/>
      <c r="K106" s="207" t="b">
        <v>0</v>
      </c>
      <c r="L106" s="2"/>
      <c r="M106" s="197"/>
      <c r="N106" s="197"/>
      <c r="O106" s="197"/>
      <c r="P106" s="197"/>
      <c r="Q106" s="197"/>
      <c r="R106" s="197"/>
      <c r="S106" s="197"/>
      <c r="T106" s="197"/>
      <c r="U106" s="197"/>
      <c r="V106" s="197"/>
      <c r="W106" s="197"/>
      <c r="X106" s="197"/>
      <c r="Y106" s="197"/>
      <c r="Z106" s="197"/>
    </row>
    <row r="107" ht="15.75" customHeight="1">
      <c r="A107" s="34" t="str">
        <f>Organization!$A$48</f>
        <v>CHNG-13</v>
      </c>
      <c r="B107" s="35" t="str">
        <f>VLOOKUP($A107,Organization!$A$13:$E$67,2,0)&amp;""</f>
        <v>Can solution updates be completed without institutional involvement (i.e., technically or organizationally)?</v>
      </c>
      <c r="C107" s="206" t="str">
        <f>VLOOKUP($A107,Organization!$A$13:$E$67,3,0)&amp;""</f>
        <v>Yes</v>
      </c>
      <c r="D107" s="209" t="str">
        <f>IF(LEFT(VLOOKUP($A107,Organization!$A$13:$E$67,5,0),21)='Auto Responses'!$A$32,'Auto Responses'!$A$33,VLOOKUP($A107,Organization!$A$13:$E$67,4,0))&amp;""</f>
        <v>As a cloud SaaS product, routine updates are applied centrally; tenant configuration and data are preserved.</v>
      </c>
      <c r="E107" s="214" t="str">
        <f>VLOOKUP($A107,Organization!$A$13:$E$67,5,0)&amp;""</f>
        <v/>
      </c>
      <c r="F107" s="220"/>
      <c r="G107" s="204" t="str">
        <f>VLOOKUP($A107,Questions!$A$2:$X$333,21,0)&amp;""</f>
        <v>Yes</v>
      </c>
      <c r="H107" s="205"/>
      <c r="I107" s="206" t="str">
        <f>VLOOKUP($A107,Questions!$A$2:$X$333,23,0)&amp;""</f>
        <v>Minor Importance</v>
      </c>
      <c r="J107" s="205"/>
      <c r="K107" s="207" t="b">
        <v>0</v>
      </c>
      <c r="L107" s="2"/>
      <c r="M107" s="197"/>
      <c r="N107" s="197"/>
      <c r="O107" s="197"/>
      <c r="P107" s="197"/>
      <c r="Q107" s="197"/>
      <c r="R107" s="197"/>
      <c r="S107" s="197"/>
      <c r="T107" s="197"/>
      <c r="U107" s="197"/>
      <c r="V107" s="197"/>
      <c r="W107" s="197"/>
      <c r="X107" s="197"/>
      <c r="Y107" s="197"/>
      <c r="Z107" s="197"/>
    </row>
    <row r="108" ht="15.75" customHeight="1">
      <c r="A108" s="34" t="str">
        <f>Organization!$A$49</f>
        <v>CHNG-14</v>
      </c>
      <c r="B108" s="35" t="str">
        <f>VLOOKUP($A108,Organization!$A$13:$E$67,2,0)&amp;""</f>
        <v>Are upgrades or system changes installed during off-peak hours or in a manner that does not impact the customer?</v>
      </c>
      <c r="C108" s="206" t="str">
        <f>VLOOKUP($A108,Organization!$A$13:$E$67,3,0)&amp;""</f>
        <v>Yes</v>
      </c>
      <c r="D108" s="209" t="str">
        <f>IF(LEFT(VLOOKUP($A108,Organization!$A$13:$E$67,5,0),21)='Auto Responses'!$A$32,'Auto Responses'!$A$33,VLOOKUP($A108,Organization!$A$13:$E$67,4,0))&amp;""</f>
        <v>Releases and upgrades are scheduled to minimize customer impact and include rollbacks and validations.
Any time outside 9 to 5 EST are off-peak hours</v>
      </c>
      <c r="E108" s="214" t="str">
        <f>VLOOKUP($A108,Organization!$A$13:$E$67,5,0)&amp;""</f>
        <v>Define current off-peak hours, including time zones as necessary.</v>
      </c>
      <c r="F108" s="220"/>
      <c r="G108" s="204" t="str">
        <f>VLOOKUP($A108,Questions!$A$2:$X$333,21,0)&amp;""</f>
        <v>Yes</v>
      </c>
      <c r="H108" s="205"/>
      <c r="I108" s="206" t="str">
        <f>VLOOKUP($A108,Questions!$A$2:$X$333,23,0)&amp;""</f>
        <v>Minor Importance</v>
      </c>
      <c r="J108" s="205"/>
      <c r="K108" s="207" t="b">
        <v>0</v>
      </c>
      <c r="L108" s="2"/>
      <c r="M108" s="197"/>
      <c r="N108" s="197"/>
      <c r="O108" s="197"/>
      <c r="P108" s="197"/>
      <c r="Q108" s="197"/>
      <c r="R108" s="197"/>
      <c r="S108" s="197"/>
      <c r="T108" s="197"/>
      <c r="U108" s="197"/>
      <c r="V108" s="197"/>
      <c r="W108" s="197"/>
      <c r="X108" s="197"/>
      <c r="Y108" s="197"/>
      <c r="Z108" s="197"/>
    </row>
    <row r="109" ht="15.75" customHeight="1">
      <c r="A109" s="34" t="str">
        <f>Organization!$A$50</f>
        <v>CHNG-15</v>
      </c>
      <c r="B109" s="35" t="str">
        <f>VLOOKUP($A109,Organization!$A$13:$E$67,2,0)&amp;""</f>
        <v>Do procedures exist to provide that emergency changes are documented and authorized (including after-the-fact approval)?</v>
      </c>
      <c r="C109" s="206" t="str">
        <f>VLOOKUP($A109,Organization!$A$13:$E$67,3,0)&amp;""</f>
        <v>Yes</v>
      </c>
      <c r="D109" s="209" t="str">
        <f>IF(LEFT(VLOOKUP($A109,Organization!$A$13:$E$67,5,0),21)='Auto Responses'!$A$32,'Auto Responses'!$A$33,VLOOKUP($A109,Organization!$A$13:$E$67,4,0))&amp;""</f>
        <v>Emergency change procedures include immediate authorization, testing where feasible, and after-the-fact documentation and review.</v>
      </c>
      <c r="E109" s="214" t="str">
        <f>VLOOKUP($A109,Organization!$A$13:$E$67,5,0)&amp;""</f>
        <v>Summarize implemented procedures ensuring that emergency changes are documented and authorized.</v>
      </c>
      <c r="F109" s="220"/>
      <c r="G109" s="204" t="str">
        <f>VLOOKUP($A109,Questions!$A$2:$X$333,21,0)&amp;""</f>
        <v>Yes</v>
      </c>
      <c r="H109" s="205"/>
      <c r="I109" s="206" t="str">
        <f>VLOOKUP($A109,Questions!$A$2:$X$333,23,0)&amp;""</f>
        <v>Minor Importance</v>
      </c>
      <c r="J109" s="205"/>
      <c r="K109" s="207" t="b">
        <v>0</v>
      </c>
      <c r="L109" s="2"/>
      <c r="M109" s="197"/>
      <c r="N109" s="197"/>
      <c r="O109" s="197"/>
      <c r="P109" s="197"/>
      <c r="Q109" s="197"/>
      <c r="R109" s="197"/>
      <c r="S109" s="197"/>
      <c r="T109" s="197"/>
      <c r="U109" s="197"/>
      <c r="V109" s="197"/>
      <c r="W109" s="197"/>
      <c r="X109" s="197"/>
      <c r="Y109" s="197"/>
      <c r="Z109" s="197"/>
    </row>
    <row r="110" ht="15.75" customHeight="1">
      <c r="A110" s="34" t="str">
        <f>Organization!$A$51</f>
        <v>CHNG-16</v>
      </c>
      <c r="B110" s="35" t="str">
        <f>VLOOKUP($A110,Organization!$A$13:$E$67,2,0)&amp;""</f>
        <v>Do you have a systems management and configuration strategy that encompasses servers, appliances, cloud services, applications, and mobile devices (company and employee owned)?</v>
      </c>
      <c r="C110" s="206" t="str">
        <f>VLOOKUP($A110,Organization!$A$13:$E$67,3,0)&amp;""</f>
        <v>Yes</v>
      </c>
      <c r="D110" s="209" t="str">
        <f>IF(LEFT(VLOOKUP($A110,Organization!$A$13:$E$67,5,0),21)='Auto Responses'!$A$32,'Auto Responses'!$A$33,VLOOKUP($A110,Organization!$A$13:$E$67,4,0))&amp;""</f>
        <v>Our systems management strategy covers organization- and system-level configurations across all components.</v>
      </c>
      <c r="E110" s="214" t="str">
        <f>VLOOKUP($A110,Organization!$A$13:$E$67,5,0)&amp;""</f>
        <v>Summarize your systems management and configuration strategy.</v>
      </c>
      <c r="F110" s="220"/>
      <c r="G110" s="204" t="str">
        <f>VLOOKUP($A110,Questions!$A$2:$X$333,21,0)&amp;""</f>
        <v>Yes</v>
      </c>
      <c r="H110" s="205"/>
      <c r="I110" s="206" t="str">
        <f>VLOOKUP($A110,Questions!$A$2:$X$333,23,0)&amp;""</f>
        <v>Minor Importance</v>
      </c>
      <c r="J110" s="205"/>
      <c r="K110" s="207" t="b">
        <v>0</v>
      </c>
      <c r="L110" s="2"/>
      <c r="M110" s="197"/>
      <c r="N110" s="197"/>
      <c r="O110" s="197"/>
      <c r="P110" s="197"/>
      <c r="Q110" s="197"/>
      <c r="R110" s="197"/>
      <c r="S110" s="197"/>
      <c r="T110" s="197"/>
      <c r="U110" s="197"/>
      <c r="V110" s="197"/>
      <c r="W110" s="197"/>
      <c r="X110" s="197"/>
      <c r="Y110" s="197"/>
      <c r="Z110" s="197"/>
    </row>
    <row r="111" ht="15.75" customHeight="1">
      <c r="A111" s="18" t="str">
        <f>VLOOKUP(LEFT($A112,4),'Auto Responses'!$N$4:$O$38,2,0)&amp;""</f>
        <v> Policies, Processes, and Procedures</v>
      </c>
      <c r="B111" s="40"/>
      <c r="C111" s="41"/>
      <c r="D111" s="41"/>
      <c r="E111" s="212"/>
      <c r="F111" s="199" t="s">
        <v>653</v>
      </c>
      <c r="G111" s="208" t="s">
        <v>648</v>
      </c>
      <c r="H111" s="208" t="s">
        <v>649</v>
      </c>
      <c r="I111" s="208" t="s">
        <v>650</v>
      </c>
      <c r="J111" s="208" t="s">
        <v>651</v>
      </c>
      <c r="K111" s="41"/>
      <c r="L111" s="2"/>
      <c r="M111" s="2"/>
      <c r="N111" s="2"/>
      <c r="O111" s="2"/>
      <c r="P111" s="2"/>
      <c r="Q111" s="2"/>
      <c r="R111" s="2"/>
      <c r="S111" s="2"/>
      <c r="T111" s="2"/>
      <c r="U111" s="2"/>
      <c r="V111" s="2"/>
      <c r="W111" s="2"/>
      <c r="X111" s="2"/>
      <c r="Y111" s="2"/>
      <c r="Z111" s="2"/>
    </row>
    <row r="112" ht="15.75" customHeight="1">
      <c r="A112" s="34" t="str">
        <f>Organization!$A$53</f>
        <v>PPPR-01</v>
      </c>
      <c r="B112" s="35" t="str">
        <f>VLOOKUP($A112,Organization!$A$13:$E$67,2,0)&amp;""</f>
        <v>Do you have a documented patch management process?*</v>
      </c>
      <c r="C112" s="206" t="str">
        <f>VLOOKUP($A112,Organization!$A$13:$E$67,3,0)&amp;""</f>
        <v>Yes</v>
      </c>
      <c r="D112" s="209" t="str">
        <f>IF(LEFT(VLOOKUP($A112,Organization!$A$13:$E$67,5,0),21)='Auto Responses'!$A$32,'Auto Responses'!$A$33,VLOOKUP($A112,Organization!$A$13:$E$67,4,0))&amp;""</f>
        <v/>
      </c>
      <c r="E112" s="214" t="str">
        <f>VLOOKUP($A112,Organization!$A$13:$E$67,5,0)&amp;""</f>
        <v/>
      </c>
      <c r="F112" s="220"/>
      <c r="G112" s="204" t="str">
        <f>VLOOKUP($A112,Questions!$A$2:$X$333,21,0)&amp;""</f>
        <v>Yes</v>
      </c>
      <c r="H112" s="205"/>
      <c r="I112" s="206" t="str">
        <f>VLOOKUP($A112,Questions!$A$2:$X$333,23,0)&amp;""</f>
        <v>Critical Importance</v>
      </c>
      <c r="J112" s="205"/>
      <c r="K112" s="207" t="b">
        <v>0</v>
      </c>
      <c r="L112" s="2"/>
      <c r="M112" s="197"/>
      <c r="N112" s="197"/>
      <c r="O112" s="197"/>
      <c r="P112" s="197"/>
      <c r="Q112" s="197"/>
      <c r="R112" s="197"/>
      <c r="S112" s="197"/>
      <c r="T112" s="197"/>
      <c r="U112" s="197"/>
      <c r="V112" s="197"/>
      <c r="W112" s="197"/>
      <c r="X112" s="197"/>
      <c r="Y112" s="197"/>
      <c r="Z112" s="197"/>
    </row>
    <row r="113" ht="15.75" customHeight="1">
      <c r="A113" s="34" t="str">
        <f>Organization!$A$54</f>
        <v>PPPR-02</v>
      </c>
      <c r="B113" s="35" t="str">
        <f>VLOOKUP($A113,Organization!$A$13:$E$67,2,0)&amp;""</f>
        <v>Can your organization comply with institutional policies on privacy and data protection with regard to users of institutional systems, if required?*</v>
      </c>
      <c r="C113" s="206" t="str">
        <f>VLOOKUP($A113,Organization!$A$13:$E$67,3,0)&amp;""</f>
        <v>Yes</v>
      </c>
      <c r="D113" s="209" t="str">
        <f>IF(LEFT(VLOOKUP($A113,Organization!$A$13:$E$67,5,0),21)='Auto Responses'!$A$32,'Auto Responses'!$A$33,VLOOKUP($A113,Organization!$A$13:$E$67,4,0))&amp;""</f>
        <v>We will comply with customers’ privacy and data protection policies as contracted.</v>
      </c>
      <c r="E113" s="214" t="str">
        <f>VLOOKUP($A113,Organization!$A$13:$E$67,5,0)&amp;""</f>
        <v>State that you have reviewed the institution's IT policies with regards to user privacy and data protection.</v>
      </c>
      <c r="F113" s="220"/>
      <c r="G113" s="204" t="str">
        <f>VLOOKUP($A113,Questions!$A$2:$X$333,21,0)&amp;""</f>
        <v>Yes</v>
      </c>
      <c r="H113" s="205"/>
      <c r="I113" s="206" t="str">
        <f>VLOOKUP($A113,Questions!$A$2:$X$333,23,0)&amp;""</f>
        <v>Critical Importance</v>
      </c>
      <c r="J113" s="205"/>
      <c r="K113" s="207" t="b">
        <v>0</v>
      </c>
      <c r="L113" s="2"/>
      <c r="M113" s="197"/>
      <c r="N113" s="197"/>
      <c r="O113" s="197"/>
      <c r="P113" s="197"/>
      <c r="Q113" s="197"/>
      <c r="R113" s="197"/>
      <c r="S113" s="197"/>
      <c r="T113" s="197"/>
      <c r="U113" s="197"/>
      <c r="V113" s="197"/>
      <c r="W113" s="197"/>
      <c r="X113" s="197"/>
      <c r="Y113" s="197"/>
      <c r="Z113" s="197"/>
    </row>
    <row r="114" ht="15.75" customHeight="1">
      <c r="A114" s="34" t="str">
        <f>Organization!$A$55</f>
        <v>PPPR-03</v>
      </c>
      <c r="B114" s="35" t="str">
        <f>VLOOKUP($A114,Organization!$A$13:$E$67,2,0)&amp;""</f>
        <v>Is your company subject to the institution's geographic region's laws and regulations?*</v>
      </c>
      <c r="C114" s="206" t="str">
        <f>VLOOKUP($A114,Organization!$A$13:$E$67,3,0)&amp;""</f>
        <v>Yes</v>
      </c>
      <c r="D114" s="209" t="str">
        <f>IF(LEFT(VLOOKUP($A114,Organization!$A$13:$E$67,5,0),21)='Auto Responses'!$A$32,'Auto Responses'!$A$33,VLOOKUP($A114,Organization!$A$13:$E$67,4,0))&amp;""</f>
        <v>CoGrader is headquartered in the USA and complies with applicable regional laws and contractual residency requirements where required. </v>
      </c>
      <c r="E114" s="214" t="str">
        <f>VLOOKUP($A114,Organization!$A$13:$E$67,5,0)&amp;""</f>
        <v>State the country that governs and regulates your company.</v>
      </c>
      <c r="F114" s="220"/>
      <c r="G114" s="204" t="str">
        <f>VLOOKUP($A114,Questions!$A$2:$X$333,21,0)&amp;""</f>
        <v>Yes</v>
      </c>
      <c r="H114" s="205"/>
      <c r="I114" s="206" t="str">
        <f>VLOOKUP($A114,Questions!$A$2:$X$333,23,0)&amp;""</f>
        <v>Critical Importance</v>
      </c>
      <c r="J114" s="205"/>
      <c r="K114" s="207" t="b">
        <v>0</v>
      </c>
      <c r="L114" s="2"/>
      <c r="M114" s="197"/>
      <c r="N114" s="197"/>
      <c r="O114" s="197"/>
      <c r="P114" s="197"/>
      <c r="Q114" s="197"/>
      <c r="R114" s="197"/>
      <c r="S114" s="197"/>
      <c r="T114" s="197"/>
      <c r="U114" s="197"/>
      <c r="V114" s="197"/>
      <c r="W114" s="197"/>
      <c r="X114" s="197"/>
      <c r="Y114" s="197"/>
      <c r="Z114" s="197"/>
    </row>
    <row r="115" ht="15.75" customHeight="1">
      <c r="A115" s="34" t="str">
        <f>Organization!$A$56</f>
        <v>PPPR-04</v>
      </c>
      <c r="B115" s="35" t="str">
        <f>VLOOKUP($A115,Organization!$A$13:$E$67,2,0)&amp;""</f>
        <v>Can you accommodate encryption requirements using open standards?</v>
      </c>
      <c r="C115" s="206" t="str">
        <f>VLOOKUP($A115,Organization!$A$13:$E$67,3,0)&amp;""</f>
        <v>Yes</v>
      </c>
      <c r="D115" s="209" t="str">
        <f>IF(LEFT(VLOOKUP($A115,Organization!$A$13:$E$67,5,0),21)='Auto Responses'!$A$32,'Auto Responses'!$A$33,VLOOKUP($A115,Organization!$A$13:$E$67,4,0))&amp;""</f>
        <v/>
      </c>
      <c r="E115" s="214" t="str">
        <f>VLOOKUP($A115,Organization!$A$13:$E$67,5,0)&amp;""</f>
        <v/>
      </c>
      <c r="F115" s="220"/>
      <c r="G115" s="204" t="str">
        <f>VLOOKUP($A115,Questions!$A$2:$X$333,21,0)&amp;""</f>
        <v>Yes</v>
      </c>
      <c r="H115" s="205"/>
      <c r="I115" s="206" t="str">
        <f>VLOOKUP($A115,Questions!$A$2:$X$333,23,0)&amp;""</f>
        <v>Standard Importance</v>
      </c>
      <c r="J115" s="205"/>
      <c r="K115" s="207" t="b">
        <v>0</v>
      </c>
      <c r="L115" s="2"/>
      <c r="M115" s="197"/>
      <c r="N115" s="197"/>
      <c r="O115" s="197"/>
      <c r="P115" s="197"/>
      <c r="Q115" s="197"/>
      <c r="R115" s="197"/>
      <c r="S115" s="197"/>
      <c r="T115" s="197"/>
      <c r="U115" s="197"/>
      <c r="V115" s="197"/>
      <c r="W115" s="197"/>
      <c r="X115" s="197"/>
      <c r="Y115" s="197"/>
      <c r="Z115" s="197"/>
    </row>
    <row r="116" ht="15.75" customHeight="1">
      <c r="A116" s="34" t="str">
        <f>Organization!$A$57</f>
        <v>PPPR-05</v>
      </c>
      <c r="B116" s="35" t="str">
        <f>VLOOKUP($A116,Organization!$A$13:$E$67,2,0)&amp;""</f>
        <v>Do you have a documented systems development life cycle (SDLC)?</v>
      </c>
      <c r="C116" s="206" t="str">
        <f>VLOOKUP($A116,Organization!$A$13:$E$67,3,0)&amp;""</f>
        <v>Yes</v>
      </c>
      <c r="D116" s="209" t="str">
        <f>IF(LEFT(VLOOKUP($A116,Organization!$A$13:$E$67,5,0),21)='Auto Responses'!$A$32,'Auto Responses'!$A$33,VLOOKUP($A116,Organization!$A$13:$E$67,4,0))&amp;""</f>
        <v>Secure development and SDLC controls are documented in our Secure Development Policy and applied in practice.
https://cograder.com/soc2.pdf</v>
      </c>
      <c r="E116" s="214" t="str">
        <f>VLOOKUP($A116,Organization!$A$13:$E$67,5,0)&amp;""</f>
        <v>Briefly summarize your SDLC or provide a link or attachment.</v>
      </c>
      <c r="F116" s="220"/>
      <c r="G116" s="204" t="str">
        <f>VLOOKUP($A116,Questions!$A$2:$X$333,21,0)&amp;""</f>
        <v>Yes</v>
      </c>
      <c r="H116" s="205"/>
      <c r="I116" s="206" t="str">
        <f>VLOOKUP($A116,Questions!$A$2:$X$333,23,0)&amp;""</f>
        <v>Standard Importance</v>
      </c>
      <c r="J116" s="205"/>
      <c r="K116" s="207" t="b">
        <v>0</v>
      </c>
      <c r="L116" s="2"/>
      <c r="M116" s="197"/>
      <c r="N116" s="197"/>
      <c r="O116" s="197"/>
      <c r="P116" s="197"/>
      <c r="Q116" s="197"/>
      <c r="R116" s="197"/>
      <c r="S116" s="197"/>
      <c r="T116" s="197"/>
      <c r="U116" s="197"/>
      <c r="V116" s="197"/>
      <c r="W116" s="197"/>
      <c r="X116" s="197"/>
      <c r="Y116" s="197"/>
      <c r="Z116" s="197"/>
    </row>
    <row r="117" ht="15.75" customHeight="1">
      <c r="A117" s="34" t="str">
        <f>Organization!$A$58</f>
        <v>PPPR-06</v>
      </c>
      <c r="B117" s="35" t="str">
        <f>VLOOKUP($A117,Organization!$A$13:$E$67,2,0)&amp;""</f>
        <v>Do you perform background screenings or multi-state background checks on all employees prior to their first day of work?</v>
      </c>
      <c r="C117" s="206" t="str">
        <f>VLOOKUP($A117,Organization!$A$13:$E$67,3,0)&amp;""</f>
        <v>Yes</v>
      </c>
      <c r="D117" s="209" t="str">
        <f>IF(LEFT(VLOOKUP($A117,Organization!$A$13:$E$67,5,0),21)='Auto Responses'!$A$32,'Auto Responses'!$A$33,VLOOKUP($A117,Organization!$A$13:$E$67,4,0))&amp;""</f>
        <v>Background checks are performed as required by role and local law.</v>
      </c>
      <c r="E117" s="214" t="str">
        <f>VLOOKUP($A117,Organization!$A$13:$E$67,5,0)&amp;""</f>
        <v>Summarize your background check practices.</v>
      </c>
      <c r="F117" s="220"/>
      <c r="G117" s="204" t="str">
        <f>VLOOKUP($A117,Questions!$A$2:$X$333,21,0)&amp;""</f>
        <v>Yes</v>
      </c>
      <c r="H117" s="205"/>
      <c r="I117" s="206" t="str">
        <f>VLOOKUP($A117,Questions!$A$2:$X$333,23,0)&amp;""</f>
        <v>Standard Importance</v>
      </c>
      <c r="J117" s="205"/>
      <c r="K117" s="207" t="b">
        <v>0</v>
      </c>
      <c r="L117" s="2"/>
      <c r="M117" s="197"/>
      <c r="N117" s="197"/>
      <c r="O117" s="197"/>
      <c r="P117" s="197"/>
      <c r="Q117" s="197"/>
      <c r="R117" s="197"/>
      <c r="S117" s="197"/>
      <c r="T117" s="197"/>
      <c r="U117" s="197"/>
      <c r="V117" s="197"/>
      <c r="W117" s="197"/>
      <c r="X117" s="197"/>
      <c r="Y117" s="197"/>
      <c r="Z117" s="197"/>
    </row>
    <row r="118" ht="15.75" customHeight="1">
      <c r="A118" s="34" t="str">
        <f>Organization!$A$59</f>
        <v>PPPR-07</v>
      </c>
      <c r="B118" s="35" t="str">
        <f>VLOOKUP($A118,Organization!$A$13:$E$67,2,0)&amp;""</f>
        <v>Do you require new employees to fill out agreements and review policies?</v>
      </c>
      <c r="C118" s="206" t="str">
        <f>VLOOKUP($A118,Organization!$A$13:$E$67,3,0)&amp;""</f>
        <v>Yes</v>
      </c>
      <c r="D118" s="209" t="str">
        <f>IF(LEFT(VLOOKUP($A118,Organization!$A$13:$E$67,5,0),21)='Auto Responses'!$A$32,'Auto Responses'!$A$33,VLOOKUP($A118,Organization!$A$13:$E$67,4,0))&amp;""</f>
        <v>All new hires review policies and sign required confidentiality and acceptable-use agreements.</v>
      </c>
      <c r="E118" s="214" t="str">
        <f>VLOOKUP($A118,Organization!$A$13:$E$67,5,0)&amp;""</f>
        <v>Summarize the required agreements and reviewed policies.</v>
      </c>
      <c r="F118" s="220"/>
      <c r="G118" s="204" t="str">
        <f>VLOOKUP($A118,Questions!$A$2:$X$333,21,0)&amp;""</f>
        <v>Yes</v>
      </c>
      <c r="H118" s="205"/>
      <c r="I118" s="206" t="str">
        <f>VLOOKUP($A118,Questions!$A$2:$X$333,23,0)&amp;""</f>
        <v>Standard Importance</v>
      </c>
      <c r="J118" s="205"/>
      <c r="K118" s="207" t="b">
        <v>0</v>
      </c>
      <c r="L118" s="2"/>
      <c r="M118" s="197"/>
      <c r="N118" s="197"/>
      <c r="O118" s="197"/>
      <c r="P118" s="197"/>
      <c r="Q118" s="197"/>
      <c r="R118" s="197"/>
      <c r="S118" s="197"/>
      <c r="T118" s="197"/>
      <c r="U118" s="197"/>
      <c r="V118" s="197"/>
      <c r="W118" s="197"/>
      <c r="X118" s="197"/>
      <c r="Y118" s="197"/>
      <c r="Z118" s="197"/>
    </row>
    <row r="119" ht="15.75" customHeight="1">
      <c r="A119" s="34" t="str">
        <f>Organization!$A$60</f>
        <v>PPPR-08</v>
      </c>
      <c r="B119" s="35" t="str">
        <f>VLOOKUP($A119,Organization!$A$13:$E$67,2,0)&amp;""</f>
        <v>Do you have a documented information security policy?</v>
      </c>
      <c r="C119" s="206" t="str">
        <f>VLOOKUP($A119,Organization!$A$13:$E$67,3,0)&amp;""</f>
        <v>Yes</v>
      </c>
      <c r="D119" s="209" t="str">
        <f>IF(LEFT(VLOOKUP($A119,Organization!$A$13:$E$67,5,0),21)='Auto Responses'!$A$32,'Auto Responses'!$A$33,VLOOKUP($A119,Organization!$A$13:$E$67,4,0))&amp;""</f>
        <v>A company Information Security Policy and complementary operational policies exist and are enforced.
https://drive.google.com/file/d/1EjF-qHILEzrTx-TfbPaGNi0Y4_dtozFV/edit</v>
      </c>
      <c r="E119" s="214" t="str">
        <f>VLOOKUP($A119,Organization!$A$13:$E$67,5,0)&amp;""</f>
        <v>Provide a reference to your information security policy or submit documentation with this fully populated HECVAT.</v>
      </c>
      <c r="F119" s="220"/>
      <c r="G119" s="204" t="str">
        <f>VLOOKUP($A119,Questions!$A$2:$X$333,21,0)&amp;""</f>
        <v>Yes</v>
      </c>
      <c r="H119" s="205"/>
      <c r="I119" s="206" t="str">
        <f>VLOOKUP($A119,Questions!$A$2:$X$333,23,0)&amp;""</f>
        <v>Standard Importance</v>
      </c>
      <c r="J119" s="205"/>
      <c r="K119" s="207" t="b">
        <v>0</v>
      </c>
      <c r="L119" s="2"/>
      <c r="M119" s="197"/>
      <c r="N119" s="197"/>
      <c r="O119" s="197"/>
      <c r="P119" s="197"/>
      <c r="Q119" s="197"/>
      <c r="R119" s="197"/>
      <c r="S119" s="197"/>
      <c r="T119" s="197"/>
      <c r="U119" s="197"/>
      <c r="V119" s="197"/>
      <c r="W119" s="197"/>
      <c r="X119" s="197"/>
      <c r="Y119" s="197"/>
      <c r="Z119" s="197"/>
    </row>
    <row r="120" ht="15.75" customHeight="1">
      <c r="A120" s="34" t="str">
        <f>Organization!$A$61</f>
        <v>PPPR-09</v>
      </c>
      <c r="B120" s="35" t="str">
        <f>VLOOKUP($A120,Organization!$A$13:$E$67,2,0)&amp;""</f>
        <v>Are information security principles designed into the product lifecycle?</v>
      </c>
      <c r="C120" s="206" t="str">
        <f>VLOOKUP($A120,Organization!$A$13:$E$67,3,0)&amp;""</f>
        <v>Yes</v>
      </c>
      <c r="D120" s="209" t="str">
        <f>IF(LEFT(VLOOKUP($A120,Organization!$A$13:$E$67,5,0),21)='Auto Responses'!$A$32,'Auto Responses'!$A$33,VLOOKUP($A120,Organization!$A$13:$E$67,4,0))&amp;""</f>
        <v>Privacy-by-design and security controls are incorporated during design, development, and testing.</v>
      </c>
      <c r="E120" s="214" t="str">
        <f>VLOOKUP($A120,Organization!$A$13:$E$67,5,0)&amp;""</f>
        <v>Summarize the information security principles designed into the product lifecycle.</v>
      </c>
      <c r="F120" s="220"/>
      <c r="G120" s="204" t="str">
        <f>VLOOKUP($A120,Questions!$A$2:$X$333,21,0)&amp;""</f>
        <v>Yes</v>
      </c>
      <c r="H120" s="205"/>
      <c r="I120" s="206" t="str">
        <f>VLOOKUP($A120,Questions!$A$2:$X$333,23,0)&amp;""</f>
        <v>Minor Importance</v>
      </c>
      <c r="J120" s="205"/>
      <c r="K120" s="207" t="b">
        <v>0</v>
      </c>
      <c r="L120" s="2"/>
      <c r="M120" s="197"/>
      <c r="N120" s="197"/>
      <c r="O120" s="197"/>
      <c r="P120" s="197"/>
      <c r="Q120" s="197"/>
      <c r="R120" s="197"/>
      <c r="S120" s="197"/>
      <c r="T120" s="197"/>
      <c r="U120" s="197"/>
      <c r="V120" s="197"/>
      <c r="W120" s="197"/>
      <c r="X120" s="197"/>
      <c r="Y120" s="197"/>
      <c r="Z120" s="197"/>
    </row>
    <row r="121" ht="15.75" customHeight="1">
      <c r="A121" s="34" t="str">
        <f>Organization!$A$62</f>
        <v>PPPR-10</v>
      </c>
      <c r="B121" s="35" t="str">
        <f>VLOOKUP($A121,Organization!$A$13:$E$67,2,0)&amp;""</f>
        <v>Will you comply with applicable breach notification laws?</v>
      </c>
      <c r="C121" s="206" t="str">
        <f>VLOOKUP($A121,Organization!$A$13:$E$67,3,0)&amp;""</f>
        <v>Yes</v>
      </c>
      <c r="D121" s="209" t="str">
        <f>IF(LEFT(VLOOKUP($A121,Organization!$A$13:$E$67,5,0),21)='Auto Responses'!$A$32,'Auto Responses'!$A$33,VLOOKUP($A121,Organization!$A$13:$E$67,4,0))&amp;""</f>
        <v>We follow breach-notification timelines required by law and contractual obligations (examples: 72/48 hour notifications in applicable DPAs).</v>
      </c>
      <c r="E121" s="214" t="str">
        <f>VLOOKUP($A121,Organization!$A$13:$E$67,5,0)&amp;""</f>
        <v>State how quickly the institution will be notified of a data breach or security incident.</v>
      </c>
      <c r="F121" s="220"/>
      <c r="G121" s="204" t="str">
        <f>VLOOKUP($A121,Questions!$A$2:$X$333,21,0)&amp;""</f>
        <v>Yes</v>
      </c>
      <c r="H121" s="205"/>
      <c r="I121" s="206" t="str">
        <f>VLOOKUP($A121,Questions!$A$2:$X$333,23,0)&amp;""</f>
        <v>Minor Importance</v>
      </c>
      <c r="J121" s="205"/>
      <c r="K121" s="207" t="b">
        <v>0</v>
      </c>
      <c r="L121" s="2"/>
      <c r="M121" s="197"/>
      <c r="N121" s="197"/>
      <c r="O121" s="197"/>
      <c r="P121" s="197"/>
      <c r="Q121" s="197"/>
      <c r="R121" s="197"/>
      <c r="S121" s="197"/>
      <c r="T121" s="197"/>
      <c r="U121" s="197"/>
      <c r="V121" s="197"/>
      <c r="W121" s="197"/>
      <c r="X121" s="197"/>
      <c r="Y121" s="197"/>
      <c r="Z121" s="197"/>
    </row>
    <row r="122" ht="15.75" customHeight="1">
      <c r="A122" s="34" t="str">
        <f>Organization!$A$63</f>
        <v>PPPR-11</v>
      </c>
      <c r="B122" s="35" t="str">
        <f>VLOOKUP($A122,Organization!$A$13:$E$67,2,0)&amp;""</f>
        <v>Do you have an information security awareness program?</v>
      </c>
      <c r="C122" s="206" t="str">
        <f>VLOOKUP($A122,Organization!$A$13:$E$67,3,0)&amp;""</f>
        <v>Yes</v>
      </c>
      <c r="D122" s="209" t="str">
        <f>IF(LEFT(VLOOKUP($A122,Organization!$A$13:$E$67,5,0),21)='Auto Responses'!$A$32,'Auto Responses'!$A$33,VLOOKUP($A122,Organization!$A$13:$E$67,4,0))&amp;""</f>
        <v>Security awareness and phishing training are delivered to staff on a regular schedule.</v>
      </c>
      <c r="E122" s="214" t="str">
        <f>VLOOKUP($A122,Organization!$A$13:$E$67,5,0)&amp;""</f>
        <v>Summarize your information security awareness program.</v>
      </c>
      <c r="F122" s="220"/>
      <c r="G122" s="204" t="str">
        <f>VLOOKUP($A122,Questions!$A$2:$X$333,21,0)&amp;""</f>
        <v>Yes</v>
      </c>
      <c r="H122" s="205"/>
      <c r="I122" s="206" t="str">
        <f>VLOOKUP($A122,Questions!$A$2:$X$333,23,0)&amp;""</f>
        <v>Minor Importance</v>
      </c>
      <c r="J122" s="205"/>
      <c r="K122" s="207" t="b">
        <v>0</v>
      </c>
      <c r="L122" s="2"/>
      <c r="M122" s="197"/>
      <c r="N122" s="197"/>
      <c r="O122" s="197"/>
      <c r="P122" s="197"/>
      <c r="Q122" s="197"/>
      <c r="R122" s="197"/>
      <c r="S122" s="197"/>
      <c r="T122" s="197"/>
      <c r="U122" s="197"/>
      <c r="V122" s="197"/>
      <c r="W122" s="197"/>
      <c r="X122" s="197"/>
      <c r="Y122" s="197"/>
      <c r="Z122" s="197"/>
    </row>
    <row r="123" ht="15.75" customHeight="1">
      <c r="A123" s="34" t="str">
        <f>Organization!$A$64</f>
        <v>PPPR-12</v>
      </c>
      <c r="B123" s="35" t="str">
        <f>VLOOKUP($A123,Organization!$A$13:$E$67,2,0)&amp;""</f>
        <v>Is security awareness training mandatory for all employees?</v>
      </c>
      <c r="C123" s="206" t="str">
        <f>VLOOKUP($A123,Organization!$A$13:$E$67,3,0)&amp;""</f>
        <v>Yes</v>
      </c>
      <c r="D123" s="209" t="str">
        <f>IF(LEFT(VLOOKUP($A123,Organization!$A$13:$E$67,5,0),21)='Auto Responses'!$A$32,'Auto Responses'!$A$33,VLOOKUP($A123,Organization!$A$13:$E$67,4,0))&amp;""</f>
        <v>Security and privacy training are mandatory and tracked.</v>
      </c>
      <c r="E123" s="214" t="str">
        <f>VLOOKUP($A123,Organization!$A$13:$E$67,5,0)&amp;""</f>
        <v>Summarize your security awareness training content and state how frequently employees are required to undergo security awareness training.</v>
      </c>
      <c r="F123" s="220"/>
      <c r="G123" s="204" t="str">
        <f>VLOOKUP($A123,Questions!$A$2:$X$333,21,0)&amp;""</f>
        <v>Yes</v>
      </c>
      <c r="H123" s="205"/>
      <c r="I123" s="206" t="str">
        <f>VLOOKUP($A123,Questions!$A$2:$X$333,23,0)&amp;""</f>
        <v>Minor Importance</v>
      </c>
      <c r="J123" s="205"/>
      <c r="K123" s="207" t="b">
        <v>0</v>
      </c>
      <c r="L123" s="2"/>
      <c r="M123" s="197"/>
      <c r="N123" s="197"/>
      <c r="O123" s="197"/>
      <c r="P123" s="197"/>
      <c r="Q123" s="197"/>
      <c r="R123" s="197"/>
      <c r="S123" s="197"/>
      <c r="T123" s="197"/>
      <c r="U123" s="197"/>
      <c r="V123" s="197"/>
      <c r="W123" s="197"/>
      <c r="X123" s="197"/>
      <c r="Y123" s="197"/>
      <c r="Z123" s="197"/>
    </row>
    <row r="124" ht="15.75" customHeight="1">
      <c r="A124" s="34" t="str">
        <f>Organization!$A$65</f>
        <v>PPPR-13</v>
      </c>
      <c r="B124" s="35" t="str">
        <f>VLOOKUP($A124,Organization!$A$13:$E$67,2,0)&amp;""</f>
        <v>Do you have process and procedure(s) documented, and currently followed, that require a review and update of the access list(s) for privileged accounts?</v>
      </c>
      <c r="C124" s="206" t="str">
        <f>VLOOKUP($A124,Organization!$A$13:$E$67,3,0)&amp;""</f>
        <v>Yes</v>
      </c>
      <c r="D124" s="209" t="str">
        <f>IF(LEFT(VLOOKUP($A124,Organization!$A$13:$E$67,5,0),21)='Auto Responses'!$A$32,'Auto Responses'!$A$33,VLOOKUP($A124,Organization!$A$13:$E$67,4,0))&amp;""</f>
        <v>Privileged accounts are reviewed on a scheduled basis and access is removed when no longer needed.</v>
      </c>
      <c r="E124" s="214" t="str">
        <f>VLOOKUP($A124,Organization!$A$13:$E$67,5,0)&amp;""</f>
        <v>Provide a brief summary and the implement review interval.</v>
      </c>
      <c r="F124" s="220"/>
      <c r="G124" s="204" t="str">
        <f>VLOOKUP($A124,Questions!$A$2:$X$333,21,0)&amp;""</f>
        <v>Yes</v>
      </c>
      <c r="H124" s="205"/>
      <c r="I124" s="206" t="str">
        <f>VLOOKUP($A124,Questions!$A$2:$X$333,23,0)&amp;""</f>
        <v>Minor Importance</v>
      </c>
      <c r="J124" s="205"/>
      <c r="K124" s="207" t="b">
        <v>0</v>
      </c>
      <c r="L124" s="2"/>
      <c r="M124" s="197"/>
      <c r="N124" s="197"/>
      <c r="O124" s="197"/>
      <c r="P124" s="197"/>
      <c r="Q124" s="197"/>
      <c r="R124" s="197"/>
      <c r="S124" s="197"/>
      <c r="T124" s="197"/>
      <c r="U124" s="197"/>
      <c r="V124" s="197"/>
      <c r="W124" s="197"/>
      <c r="X124" s="197"/>
      <c r="Y124" s="197"/>
      <c r="Z124" s="197"/>
    </row>
    <row r="125" ht="15.75" customHeight="1">
      <c r="A125" s="34" t="str">
        <f>Organization!$A$66</f>
        <v>PPPR-14</v>
      </c>
      <c r="B125" s="35" t="str">
        <f>VLOOKUP($A125,Organization!$A$13:$E$67,2,0)&amp;""</f>
        <v>Do you have documented, and currently implemented, internal audit processes and procedures?</v>
      </c>
      <c r="C125" s="206" t="str">
        <f>VLOOKUP($A125,Organization!$A$13:$E$67,3,0)&amp;""</f>
        <v>Yes</v>
      </c>
      <c r="D125" s="209" t="str">
        <f>IF(LEFT(VLOOKUP($A125,Organization!$A$13:$E$67,5,0),21)='Auto Responses'!$A$32,'Auto Responses'!$A$33,VLOOKUP($A125,Organization!$A$13:$E$67,4,0))&amp;""</f>
        <v>Internal audit processes and periodic reviews are implemented as part of our control environment.</v>
      </c>
      <c r="E125" s="214" t="str">
        <f>VLOOKUP($A125,Organization!$A$13:$E$67,5,0)&amp;""</f>
        <v>Summarize your internal audit processes and procedures.</v>
      </c>
      <c r="F125" s="220"/>
      <c r="G125" s="204" t="str">
        <f>VLOOKUP($A125,Questions!$A$2:$X$333,21,0)&amp;""</f>
        <v>Yes</v>
      </c>
      <c r="H125" s="205"/>
      <c r="I125" s="206" t="str">
        <f>VLOOKUP($A125,Questions!$A$2:$X$333,23,0)&amp;""</f>
        <v>Minor Importance</v>
      </c>
      <c r="J125" s="205"/>
      <c r="K125" s="207" t="b">
        <v>0</v>
      </c>
      <c r="L125" s="2"/>
      <c r="M125" s="197"/>
      <c r="N125" s="197"/>
      <c r="O125" s="197"/>
      <c r="P125" s="197"/>
      <c r="Q125" s="197"/>
      <c r="R125" s="197"/>
      <c r="S125" s="197"/>
      <c r="T125" s="197"/>
      <c r="U125" s="197"/>
      <c r="V125" s="197"/>
      <c r="W125" s="197"/>
      <c r="X125" s="197"/>
      <c r="Y125" s="197"/>
      <c r="Z125" s="197"/>
    </row>
    <row r="126" ht="15.75" customHeight="1">
      <c r="A126" s="34" t="str">
        <f>Organization!$A$67</f>
        <v>PPPR-15</v>
      </c>
      <c r="B126" s="35" t="str">
        <f>VLOOKUP($A126,Organization!$A$13:$E$67,2,0)&amp;""</f>
        <v>Does your organization have physical security controls and policies in place?</v>
      </c>
      <c r="C126" s="206" t="str">
        <f>VLOOKUP($A126,Organization!$A$13:$E$67,3,0)&amp;""</f>
        <v>Yes</v>
      </c>
      <c r="D126" s="209" t="str">
        <f>IF(LEFT(VLOOKUP($A126,Organization!$A$13:$E$67,5,0),21)='Auto Responses'!$A$32,'Auto Responses'!$A$33,VLOOKUP($A126,Organization!$A$13:$E$67,4,0))&amp;""</f>
        <v>Physical and environmental security controls are enforced for corporate locations and are implemented by our cloud provider for infrastructure. </v>
      </c>
      <c r="E126" s="214" t="str">
        <f>VLOOKUP($A126,Organization!$A$13:$E$67,5,0)&amp;""</f>
        <v>Provide a copy of your physical security controls and policies along with this document (link or attached).</v>
      </c>
      <c r="F126" s="220"/>
      <c r="G126" s="204" t="str">
        <f>VLOOKUP($A126,Questions!$A$2:$X$333,21,0)&amp;""</f>
        <v>Yes</v>
      </c>
      <c r="H126" s="205"/>
      <c r="I126" s="206" t="str">
        <f>VLOOKUP($A126,Questions!$A$2:$X$333,23,0)&amp;""</f>
        <v>Minor Importance</v>
      </c>
      <c r="J126" s="205"/>
      <c r="K126" s="222" t="b">
        <v>0</v>
      </c>
      <c r="L126" s="2"/>
      <c r="M126" s="197"/>
      <c r="N126" s="197"/>
      <c r="O126" s="197"/>
      <c r="P126" s="197"/>
      <c r="Q126" s="197"/>
      <c r="R126" s="197"/>
      <c r="S126" s="197"/>
      <c r="T126" s="197"/>
      <c r="U126" s="197"/>
      <c r="V126" s="197"/>
      <c r="W126" s="197"/>
      <c r="X126" s="197"/>
      <c r="Y126" s="197"/>
      <c r="Z126" s="197"/>
    </row>
    <row r="127" ht="15.75" customHeight="1">
      <c r="A127" s="18" t="str">
        <f>VLOOKUP(LEFT($A128,4),'Auto Responses'!$N$4:$O$38,2,0)&amp;""</f>
        <v> Authentication, Authorization, and Account Management</v>
      </c>
      <c r="B127" s="40"/>
      <c r="C127" s="41"/>
      <c r="D127" s="41"/>
      <c r="E127" s="212"/>
      <c r="F127" s="199" t="s">
        <v>653</v>
      </c>
      <c r="G127" s="208" t="s">
        <v>648</v>
      </c>
      <c r="H127" s="208" t="s">
        <v>649</v>
      </c>
      <c r="I127" s="208" t="s">
        <v>650</v>
      </c>
      <c r="J127" s="208" t="s">
        <v>651</v>
      </c>
      <c r="K127" s="41"/>
      <c r="L127" s="2"/>
      <c r="M127" s="2"/>
      <c r="N127" s="2"/>
      <c r="O127" s="2"/>
      <c r="P127" s="2"/>
      <c r="Q127" s="2"/>
      <c r="R127" s="2"/>
      <c r="S127" s="2"/>
      <c r="T127" s="2"/>
      <c r="U127" s="2"/>
      <c r="V127" s="2"/>
      <c r="W127" s="2"/>
      <c r="X127" s="2"/>
      <c r="Y127" s="2"/>
      <c r="Z127" s="2"/>
    </row>
    <row r="128" ht="15.75" customHeight="1">
      <c r="A128" s="34" t="str">
        <f>Product!$A$20</f>
        <v>AAAI-01</v>
      </c>
      <c r="B128" s="35" t="str">
        <f>VLOOKUP($A128,Product!$A$13:$E$61,2,0)&amp;""</f>
        <v>Does your solution support single sign-on (SSO) protocols for user and administrator authentication?*</v>
      </c>
      <c r="C128" s="206" t="str">
        <f>VLOOKUP($A128,Product!$A$13:$E$61,3,0)&amp;""</f>
        <v>Yes</v>
      </c>
      <c r="D128" s="209" t="str">
        <f>IF(LEFT(VLOOKUP($A128,Product!$A$13:$E$61,5,0),21)='Auto Responses'!$A$32,'Auto Responses'!$A$33,VLOOKUP($A128,Product!$A$13:$E$61,4,0))&amp;""</f>
        <v>CoGrader uses Clerk Auth Service for authentication (per the architecture diagram in the SOC 2 report). Through Edlink, CoGrader supports Google SSO, Clever SSO, ClassLink SSO, and any OIDC-compliant provider. Additionally, CoGrader supports Google login and email magic link authentication directly.</v>
      </c>
      <c r="E128" s="214" t="str">
        <f>VLOOKUP($A128,Product!$A$13:$E$61,5,0)&amp;""</f>
        <v>Describe how strong authentication is enforced (e.g., complex passwords, multifactor tokens, certificates, biometrics, aging requirements, re-use policy).</v>
      </c>
      <c r="F128" s="220"/>
      <c r="G128" s="204" t="str">
        <f>VLOOKUP($A128,Questions!$A$2:$X$333,21,0)&amp;""</f>
        <v>Yes</v>
      </c>
      <c r="H128" s="205"/>
      <c r="I128" s="206" t="str">
        <f>VLOOKUP($A128,Questions!$A$2:$X$333,23,0)&amp;""</f>
        <v>Critical Importance</v>
      </c>
      <c r="J128" s="205"/>
      <c r="K128" s="207" t="b">
        <v>0</v>
      </c>
      <c r="L128" s="2"/>
      <c r="M128" s="197"/>
      <c r="N128" s="197"/>
      <c r="O128" s="197"/>
      <c r="P128" s="197"/>
      <c r="Q128" s="197"/>
      <c r="R128" s="197"/>
      <c r="S128" s="197"/>
      <c r="T128" s="197"/>
      <c r="U128" s="197"/>
      <c r="V128" s="197"/>
      <c r="W128" s="197"/>
      <c r="X128" s="197"/>
      <c r="Y128" s="197"/>
      <c r="Z128" s="197"/>
    </row>
    <row r="129" ht="15.75" customHeight="1">
      <c r="A129" s="34" t="str">
        <f>Product!$A$21</f>
        <v>AAAI-02</v>
      </c>
      <c r="B129" s="35" t="str">
        <f>VLOOKUP($A129,Product!$A$13:$E$61,2,0)&amp;""</f>
        <v>For customers not using SSO, does your solution support local authentication protocols for user and administrator authentication?*</v>
      </c>
      <c r="C129" s="206" t="str">
        <f>VLOOKUP($A129,Product!$A$13:$E$61,3,0)&amp;""</f>
        <v>Yes</v>
      </c>
      <c r="D129" s="209" t="str">
        <f>IF(LEFT(VLOOKUP($A129,Product!$A$13:$E$61,5,0),21)='Auto Responses'!$A$32,'Auto Responses'!$A$33,VLOOKUP($A129,Product!$A$13:$E$61,4,0))&amp;""</f>
        <v>Yes. CoGrader supports email magic link authentication as an alternative to SSO-based login.</v>
      </c>
      <c r="E129" s="214" t="str">
        <f>VLOOKUP($A129,Product!$A$13:$E$61,5,0)&amp;""</f>
        <v>Provide a detailed description of your local authentication mode practices.</v>
      </c>
      <c r="F129" s="220"/>
      <c r="G129" s="204" t="str">
        <f>VLOOKUP($A129,Questions!$A$2:$X$333,21,0)&amp;""</f>
        <v>Yes</v>
      </c>
      <c r="H129" s="205"/>
      <c r="I129" s="206" t="str">
        <f>VLOOKUP($A129,Questions!$A$2:$X$333,23,0)&amp;""</f>
        <v>Critical Importance</v>
      </c>
      <c r="J129" s="205"/>
      <c r="K129" s="207" t="b">
        <v>0</v>
      </c>
      <c r="L129" s="2"/>
      <c r="M129" s="197"/>
      <c r="N129" s="197"/>
      <c r="O129" s="197"/>
      <c r="P129" s="197"/>
      <c r="Q129" s="197"/>
      <c r="R129" s="197"/>
      <c r="S129" s="197"/>
      <c r="T129" s="197"/>
      <c r="U129" s="197"/>
      <c r="V129" s="197"/>
      <c r="W129" s="197"/>
      <c r="X129" s="197"/>
      <c r="Y129" s="197"/>
      <c r="Z129" s="197"/>
    </row>
    <row r="130" ht="15.75" customHeight="1">
      <c r="A130" s="34" t="str">
        <f>Product!$A$22</f>
        <v>AAAI-03</v>
      </c>
      <c r="B130" s="35" t="str">
        <f>VLOOKUP($A130,Product!$A$13:$E$61,2,0)&amp;""</f>
        <v>For customers not using SSO, can you enforce password/passphrase complexity requirements (provided by the institution)?*</v>
      </c>
      <c r="C130" s="206" t="str">
        <f>VLOOKUP($A130,Product!$A$13:$E$61,3,0)&amp;""</f>
        <v>Yes</v>
      </c>
      <c r="D130" s="209" t="str">
        <f>IF(LEFT(VLOOKUP($A130,Product!$A$13:$E$61,5,0),21)='Auto Responses'!$A$32,'Auto Responses'!$A$33,VLOOKUP($A130,Product!$A$13:$E$61,4,0))&amp;""</f>
        <v>We can enforce customer-supplied password complexity rules at the tenant level. Our baseline policy requires a minimum password complexity (minimum 8 characters with upper/lower case, digits, and special characters), and we support stronger institutional rules (longer minima, passphrase encouragement, disallowed character lists) where requested.</v>
      </c>
      <c r="E130" s="214" t="str">
        <f>VLOOKUP($A130,Product!$A$13:$E$61,5,0)&amp;""</f>
        <v>Describe how password/passphrase complexity requirements are implemented in the product.</v>
      </c>
      <c r="F130" s="220"/>
      <c r="G130" s="204" t="str">
        <f>VLOOKUP($A130,Questions!$A$2:$X$333,21,0)&amp;""</f>
        <v>Yes</v>
      </c>
      <c r="H130" s="205"/>
      <c r="I130" s="206" t="str">
        <f>VLOOKUP($A130,Questions!$A$2:$X$333,23,0)&amp;""</f>
        <v>Critical Importance</v>
      </c>
      <c r="J130" s="205"/>
      <c r="K130" s="207" t="b">
        <v>0</v>
      </c>
      <c r="L130" s="2"/>
      <c r="M130" s="197"/>
      <c r="N130" s="197"/>
      <c r="O130" s="197"/>
      <c r="P130" s="197"/>
      <c r="Q130" s="197"/>
      <c r="R130" s="197"/>
      <c r="S130" s="197"/>
      <c r="T130" s="197"/>
      <c r="U130" s="197"/>
      <c r="V130" s="197"/>
      <c r="W130" s="197"/>
      <c r="X130" s="197"/>
      <c r="Y130" s="197"/>
      <c r="Z130" s="197"/>
    </row>
    <row r="131" ht="15.75" customHeight="1">
      <c r="A131" s="34" t="str">
        <f>Product!$A$23</f>
        <v>AAAI-04</v>
      </c>
      <c r="B131" s="35" t="str">
        <f>VLOOKUP($A131,Product!$A$13:$E$61,2,0)&amp;""</f>
        <v>For customers not using SSO, does the system have password complexity or length limitations and/or restrictions?*</v>
      </c>
      <c r="C131" s="206" t="str">
        <f>VLOOKUP($A131,Product!$A$13:$E$61,3,0)&amp;""</f>
        <v>Yes</v>
      </c>
      <c r="D131" s="209" t="str">
        <f>IF(LEFT(VLOOKUP($A131,Product!$A$13:$E$61,5,0),21)='Auto Responses'!$A$32,'Auto Responses'!$A$33,VLOOKUP($A131,Product!$A$13:$E$61,4,0))&amp;""</f>
        <v>Not applicable in the current architecture. CoGrader uses Clerk for authentication with Google SSO or email magic links. Since magic links don't require passwords, there's no password complexity to enforce for end users. However, I need you to confirm: Does Clerk support institution-defined password policies if password-based auth were enabled?</v>
      </c>
      <c r="E131" s="214" t="str">
        <f>VLOOKUP($A131,Product!$A$13:$E$61,5,0)&amp;""</f>
        <v>Describe these limitations and/or restrictions and state what lengths and complexities are supported.</v>
      </c>
      <c r="F131" s="220"/>
      <c r="G131" s="204" t="str">
        <f>VLOOKUP($A131,Questions!$A$2:$X$333,21,0)&amp;""</f>
        <v>No</v>
      </c>
      <c r="H131" s="205"/>
      <c r="I131" s="206" t="str">
        <f>VLOOKUP($A131,Questions!$A$2:$X$333,23,0)&amp;""</f>
        <v>Critical Importance</v>
      </c>
      <c r="J131" s="205"/>
      <c r="K131" s="207" t="b">
        <v>0</v>
      </c>
      <c r="L131" s="2"/>
      <c r="M131" s="197"/>
      <c r="N131" s="197"/>
      <c r="O131" s="197"/>
      <c r="P131" s="197"/>
      <c r="Q131" s="197"/>
      <c r="R131" s="197"/>
      <c r="S131" s="197"/>
      <c r="T131" s="197"/>
      <c r="U131" s="197"/>
      <c r="V131" s="197"/>
      <c r="W131" s="197"/>
      <c r="X131" s="197"/>
      <c r="Y131" s="197"/>
      <c r="Z131" s="197"/>
    </row>
    <row r="132" ht="15.75" customHeight="1">
      <c r="A132" s="34" t="str">
        <f>Product!$A$24</f>
        <v>AAAI-05</v>
      </c>
      <c r="B132" s="35" t="str">
        <f>VLOOKUP($A132,Product!$A$13:$E$61,2,0)&amp;""</f>
        <v>For customers not using SSO, do you have documented password/passphrase reset procedures that are currently implemented in the system and/or customer support?*</v>
      </c>
      <c r="C132" s="206" t="str">
        <f>VLOOKUP($A132,Product!$A$13:$E$61,3,0)&amp;""</f>
        <v>Yes</v>
      </c>
      <c r="D132" s="209" t="str">
        <f>IF(LEFT(VLOOKUP($A132,Product!$A$13:$E$61,5,0),21)='Auto Responses'!$A$32,'Auto Responses'!$A$33,VLOOKUP($A132,Product!$A$13:$E$61,4,0))&amp;""</f>
        <v>Not Applicable. </v>
      </c>
      <c r="E132" s="214" t="str">
        <f>VLOOKUP($A132,Product!$A$13:$E$61,5,0)&amp;""</f>
        <v>Describe your documented password/passphrase reset procedures that are currently implemented in the system and/or customer support.</v>
      </c>
      <c r="F132" s="220"/>
      <c r="G132" s="204" t="str">
        <f>VLOOKUP($A132,Questions!$A$2:$X$333,21,0)&amp;""</f>
        <v>Yes</v>
      </c>
      <c r="H132" s="205"/>
      <c r="I132" s="206" t="str">
        <f>VLOOKUP($A132,Questions!$A$2:$X$333,23,0)&amp;""</f>
        <v>Critical Importance</v>
      </c>
      <c r="J132" s="205"/>
      <c r="K132" s="207" t="b">
        <v>0</v>
      </c>
      <c r="L132" s="2"/>
      <c r="M132" s="197"/>
      <c r="N132" s="197"/>
      <c r="O132" s="197"/>
      <c r="P132" s="197"/>
      <c r="Q132" s="197"/>
      <c r="R132" s="197"/>
      <c r="S132" s="197"/>
      <c r="T132" s="197"/>
      <c r="U132" s="197"/>
      <c r="V132" s="197"/>
      <c r="W132" s="197"/>
      <c r="X132" s="197"/>
      <c r="Y132" s="197"/>
      <c r="Z132" s="197"/>
    </row>
    <row r="133" ht="15.75" customHeight="1">
      <c r="A133" s="34" t="str">
        <f>Product!$A$25</f>
        <v>AAAI-06</v>
      </c>
      <c r="B133" s="35" t="str">
        <f>VLOOKUP($A133,Product!$A$13:$E$61,2,0)&amp;""</f>
        <v>Does your organization participate in InCommon or another eduGAIN-affiliated trust federation?*</v>
      </c>
      <c r="C133" s="206" t="str">
        <f>VLOOKUP($A133,Product!$A$13:$E$61,3,0)&amp;""</f>
        <v>No</v>
      </c>
      <c r="D133" s="209" t="str">
        <f>IF(LEFT(VLOOKUP($A133,Product!$A$13:$E$61,5,0),21)='Auto Responses'!$A$32,'Auto Responses'!$A$33,VLOOKUP($A133,Product!$A$13:$E$61,4,0))&amp;""</f>
        <v>CoGrader currently provides SSO via Google Workspace only and does not participate in InCommon or eduGAIN. Additional trust federation protocols may be supported in future roadmap iterations depending on district requirements.</v>
      </c>
      <c r="E133" s="214" t="str">
        <f>VLOOKUP($A133,Product!$A$13:$E$61,5,0)&amp;""</f>
        <v>Describe plans to participate in InCommon or another eduGAIN-affiliated trust federation.</v>
      </c>
      <c r="F133" s="220"/>
      <c r="G133" s="204" t="str">
        <f>VLOOKUP($A133,Questions!$A$2:$X$333,21,0)&amp;""</f>
        <v>Yes</v>
      </c>
      <c r="H133" s="205"/>
      <c r="I133" s="206" t="str">
        <f>VLOOKUP($A133,Questions!$A$2:$X$333,23,0)&amp;""</f>
        <v>Critical Importance</v>
      </c>
      <c r="J133" s="205"/>
      <c r="K133" s="207" t="b">
        <v>0</v>
      </c>
      <c r="L133" s="2"/>
      <c r="M133" s="197"/>
      <c r="N133" s="197"/>
      <c r="O133" s="197"/>
      <c r="P133" s="197"/>
      <c r="Q133" s="197"/>
      <c r="R133" s="197"/>
      <c r="S133" s="197"/>
      <c r="T133" s="197"/>
      <c r="U133" s="197"/>
      <c r="V133" s="197"/>
      <c r="W133" s="197"/>
      <c r="X133" s="197"/>
      <c r="Y133" s="197"/>
      <c r="Z133" s="197"/>
    </row>
    <row r="134" ht="15.75" customHeight="1">
      <c r="A134" s="34" t="str">
        <f>Product!$A$26</f>
        <v>AAAI-07</v>
      </c>
      <c r="B134" s="35" t="str">
        <f>VLOOKUP($A134,Product!$A$13:$E$61,2,0)&amp;""</f>
        <v>Are there any passwords/passphrases hard-coded into your systems or solutions?*</v>
      </c>
      <c r="C134" s="206" t="str">
        <f>VLOOKUP($A134,Product!$A$13:$E$61,3,0)&amp;""</f>
        <v>No</v>
      </c>
      <c r="D134" s="209" t="str">
        <f>IF(LEFT(VLOOKUP($A134,Product!$A$13:$E$61,5,0),21)='Auto Responses'!$A$32,'Auto Responses'!$A$33,VLOOKUP($A134,Product!$A$13:$E$61,4,0))&amp;""</f>
        <v/>
      </c>
      <c r="E134" s="214" t="str">
        <f>VLOOKUP($A134,Product!$A$13:$E$61,5,0)&amp;""</f>
        <v/>
      </c>
      <c r="F134" s="220"/>
      <c r="G134" s="204" t="str">
        <f>VLOOKUP($A134,Questions!$A$2:$X$333,21,0)&amp;""</f>
        <v>No</v>
      </c>
      <c r="H134" s="205"/>
      <c r="I134" s="206" t="str">
        <f>VLOOKUP($A134,Questions!$A$2:$X$333,23,0)&amp;""</f>
        <v>Critical Importance</v>
      </c>
      <c r="J134" s="205"/>
      <c r="K134" s="207" t="b">
        <v>0</v>
      </c>
      <c r="L134" s="2"/>
      <c r="M134" s="197"/>
      <c r="N134" s="197"/>
      <c r="O134" s="197"/>
      <c r="P134" s="197"/>
      <c r="Q134" s="197"/>
      <c r="R134" s="197"/>
      <c r="S134" s="197"/>
      <c r="T134" s="197"/>
      <c r="U134" s="197"/>
      <c r="V134" s="197"/>
      <c r="W134" s="197"/>
      <c r="X134" s="197"/>
      <c r="Y134" s="197"/>
      <c r="Z134" s="197"/>
    </row>
    <row r="135" ht="15.75" customHeight="1">
      <c r="A135" s="34" t="str">
        <f>Product!$A$27</f>
        <v>AAAI-08</v>
      </c>
      <c r="B135" s="35" t="str">
        <f>VLOOKUP($A135,Product!$A$13:$E$61,2,0)&amp;""</f>
        <v>Are you storing any passwords in plaintext?*</v>
      </c>
      <c r="C135" s="206" t="str">
        <f>VLOOKUP($A135,Product!$A$13:$E$61,3,0)&amp;""</f>
        <v>No</v>
      </c>
      <c r="D135" s="209" t="str">
        <f>IF(LEFT(VLOOKUP($A135,Product!$A$13:$E$61,5,0),21)='Auto Responses'!$A$32,'Auto Responses'!$A$33,VLOOKUP($A135,Product!$A$13:$E$61,4,0))&amp;""</f>
        <v>Not applicable. </v>
      </c>
      <c r="E135" s="214" t="str">
        <f>VLOOKUP($A135,Product!$A$13:$E$61,5,0)&amp;""</f>
        <v/>
      </c>
      <c r="F135" s="220"/>
      <c r="G135" s="204" t="str">
        <f>VLOOKUP($A135,Questions!$A$2:$X$333,21,0)&amp;""</f>
        <v>No</v>
      </c>
      <c r="H135" s="205"/>
      <c r="I135" s="206" t="str">
        <f>VLOOKUP($A135,Questions!$A$2:$X$333,23,0)&amp;""</f>
        <v>Critical Importance</v>
      </c>
      <c r="J135" s="205"/>
      <c r="K135" s="207" t="b">
        <v>0</v>
      </c>
      <c r="L135" s="2"/>
      <c r="M135" s="197"/>
      <c r="N135" s="197"/>
      <c r="O135" s="197"/>
      <c r="P135" s="197"/>
      <c r="Q135" s="197"/>
      <c r="R135" s="197"/>
      <c r="S135" s="197"/>
      <c r="T135" s="197"/>
      <c r="U135" s="197"/>
      <c r="V135" s="197"/>
      <c r="W135" s="197"/>
      <c r="X135" s="197"/>
      <c r="Y135" s="197"/>
      <c r="Z135" s="197"/>
    </row>
    <row r="136" ht="15.75" customHeight="1">
      <c r="A136" s="34" t="str">
        <f>Product!$A$28</f>
        <v>AAAI-09</v>
      </c>
      <c r="B136" s="35" t="str">
        <f>VLOOKUP($A136,Product!$A$13:$E$61,2,0)&amp;""</f>
        <v>Are audit logs available that include AT LEAST all of the following: login, logout, actions performed, and source IP address?*</v>
      </c>
      <c r="C136" s="206" t="str">
        <f>VLOOKUP($A136,Product!$A$13:$E$61,3,0)&amp;""</f>
        <v>Yes</v>
      </c>
      <c r="D136" s="209" t="str">
        <f>IF(LEFT(VLOOKUP($A136,Product!$A$13:$E$61,5,0),21)='Auto Responses'!$A$32,'Auto Responses'!$A$33,VLOOKUP($A136,Product!$A$13:$E$61,4,0))&amp;""</f>
        <v>Yes. Clerk's SessionWithActivities provides detailed session information including: the IP address from which this session activity originated, the city from which this session activity occurred (resolved by IP address geo-location), the country from which this session activity occurred, the name of the browser from which this session activity occurred, the type of the device which was used in this session activity.</v>
      </c>
      <c r="E136" s="214" t="str">
        <f>VLOOKUP($A136,Product!$A$13:$E$61,5,0)&amp;""</f>
        <v/>
      </c>
      <c r="F136" s="220"/>
      <c r="G136" s="204" t="str">
        <f>VLOOKUP($A136,Questions!$A$2:$X$333,21,0)&amp;""</f>
        <v>Yes</v>
      </c>
      <c r="H136" s="205"/>
      <c r="I136" s="206" t="str">
        <f>VLOOKUP($A136,Questions!$A$2:$X$333,23,0)&amp;""</f>
        <v>Critical Importance</v>
      </c>
      <c r="J136" s="205"/>
      <c r="K136" s="207" t="b">
        <v>0</v>
      </c>
      <c r="L136" s="2"/>
      <c r="M136" s="197"/>
      <c r="N136" s="197"/>
      <c r="O136" s="197"/>
      <c r="P136" s="197"/>
      <c r="Q136" s="197"/>
      <c r="R136" s="197"/>
      <c r="S136" s="197"/>
      <c r="T136" s="197"/>
      <c r="U136" s="197"/>
      <c r="V136" s="197"/>
      <c r="W136" s="197"/>
      <c r="X136" s="197"/>
      <c r="Y136" s="197"/>
      <c r="Z136" s="197"/>
    </row>
    <row r="137" ht="15.75" customHeight="1">
      <c r="A137" s="34" t="str">
        <f>Product!$A$29</f>
        <v>AAAI-10</v>
      </c>
      <c r="B137" s="35" t="str">
        <f>VLOOKUP($A137,Product!$A$13:$E$61,2,0)&amp;""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37" s="211" t="str">
        <f>VLOOKUP($A137,Product!$A$13:$E$61,3,0)&amp;""</f>
        <v/>
      </c>
      <c r="D137" s="166" t="str">
        <f>IF(LEFT(VLOOKUP($A137,Product!$A$13:$E$61,5,0),21)='Auto Responses'!$A$32,'Auto Responses'!$A$33,VLOOKUP($A137,Product!$A$13:$E$61,4,0))&amp;""</f>
        <v>(a) Logging capability:
The additional data included in the latest activity is useful for analytics purposes. A SessionActivity object provides information about the user's location, device and browser.
Reasons for making authenticated requests include keeping an audit log of which device the user is performing actions from. 
CoGrader's SOC 2 policies state: Production systems generate detailed logs of user activities and security events, retained for at least 30 days, protected against tampering.
(b) Requirements to implement logging:
Clerk provides session tracking via API/SDK; CoGrader integrates this with its application logging.
Clerk manages the full session lifecycle, including critical security functionality like active device monitoring and session revocation.
(c) SIEM/log collector:
CoGrader uses a log management tool per SOC 2 controls (CA-17).
Clerk's roadmap includes creating an audit logs section on the Clerk dashboard where admins can see a log of configuration changes and user events.</v>
      </c>
      <c r="E137" s="214" t="str">
        <f>VLOOKUP($A137,Product!$A$13:$E$61,5,0)&amp;""</f>
        <v>Ensure that all elements of AAAI-10 are clearly stated in your response.</v>
      </c>
      <c r="F137" s="220"/>
      <c r="G137" s="204" t="str">
        <f>VLOOKUP($A137,Questions!$A$2:$X$333,21,0)&amp;""</f>
        <v>Not scored</v>
      </c>
      <c r="H137" s="205"/>
      <c r="I137" s="206" t="str">
        <f>VLOOKUP($A137,Questions!$A$2:$X$333,23,0)&amp;""</f>
        <v/>
      </c>
      <c r="J137" s="205"/>
      <c r="K137" s="207" t="b">
        <v>0</v>
      </c>
      <c r="L137" s="2"/>
      <c r="M137" s="197"/>
      <c r="N137" s="197"/>
      <c r="O137" s="197"/>
      <c r="P137" s="197"/>
      <c r="Q137" s="197"/>
      <c r="R137" s="197"/>
      <c r="S137" s="197"/>
      <c r="T137" s="197"/>
      <c r="U137" s="197"/>
      <c r="V137" s="197"/>
      <c r="W137" s="197"/>
      <c r="X137" s="197"/>
      <c r="Y137" s="197"/>
      <c r="Z137" s="197"/>
    </row>
    <row r="138" ht="15.75" customHeight="1">
      <c r="A138" s="34" t="str">
        <f>Product!$A$30</f>
        <v>AAAI-11</v>
      </c>
      <c r="B138" s="35" t="str">
        <f>VLOOKUP($A138,Product!$A$13:$E$61,2,0)&amp;""</f>
        <v>Can you provide the institution documentation regarding the retention period for those logs, how logs are protected, and whether they are accessible to the customer (and if so, how)?*</v>
      </c>
      <c r="C138" s="206" t="str">
        <f>VLOOKUP($A138,Product!$A$13:$E$61,3,0)&amp;""</f>
        <v>Yes</v>
      </c>
      <c r="D138" s="209" t="str">
        <f>IF(LEFT(VLOOKUP($A138,Product!$A$13:$E$61,5,0),21)='Auto Responses'!$A$32,'Auto Responses'!$A$33,VLOOKUP($A138,Product!$A$13:$E$61,4,0))&amp;""</f>
        <v>Retention period: CoGrader retains logs for at least 30 days per policy.
Protection: Logs are protected against tampering per CoGrader's Logging &amp; Monitoring policy.
Customer accessibility: Session activity data is accessible via Clerk's API. User.getSessions() retrieves all active sessions for this user, returning an array of SessionWithActivities objects</v>
      </c>
      <c r="E138" s="214" t="str">
        <f>VLOOKUP($A138,Product!$A$13:$E$61,5,0)&amp;""</f>
        <v>Ensure that all elements of AAAI-11 are clearly stated in your response.</v>
      </c>
      <c r="F138" s="220"/>
      <c r="G138" s="204" t="str">
        <f>VLOOKUP($A138,Questions!$A$2:$X$333,21,0)&amp;""</f>
        <v>Yes</v>
      </c>
      <c r="H138" s="205"/>
      <c r="I138" s="206" t="str">
        <f>VLOOKUP($A138,Questions!$A$2:$X$333,23,0)&amp;""</f>
        <v>Critical Importance</v>
      </c>
      <c r="J138" s="205"/>
      <c r="K138" s="207" t="b">
        <v>0</v>
      </c>
      <c r="L138" s="2"/>
      <c r="M138" s="197"/>
      <c r="N138" s="197"/>
      <c r="O138" s="197"/>
      <c r="P138" s="197"/>
      <c r="Q138" s="197"/>
      <c r="R138" s="197"/>
      <c r="S138" s="197"/>
      <c r="T138" s="197"/>
      <c r="U138" s="197"/>
      <c r="V138" s="197"/>
      <c r="W138" s="197"/>
      <c r="X138" s="197"/>
      <c r="Y138" s="197"/>
      <c r="Z138" s="197"/>
    </row>
    <row r="139" ht="15.75" customHeight="1">
      <c r="A139" s="34" t="str">
        <f>Product!$A$31</f>
        <v>AAAI-12</v>
      </c>
      <c r="B139" s="35" t="str">
        <f>VLOOKUP($A139,Product!$A$13:$E$61,2,0)&amp;""</f>
        <v>For customers not using SSO, does your application support integration with other authentication and authorization systems?</v>
      </c>
      <c r="C139" s="206" t="str">
        <f>VLOOKUP($A139,Product!$A$13:$E$61,3,0)&amp;""</f>
        <v>Yes</v>
      </c>
      <c r="D139" s="209" t="str">
        <f>IF(LEFT(VLOOKUP($A139,Product!$A$13:$E$61,5,0),21)='Auto Responses'!$A$73,'Auto Responses'!$A$74,VLOOKUP($A139,Product!$A$13:$E$61,4,0))&amp;""</f>
        <v>Yes. Clerk supports enterprise SSO via SAML or via the OpenID Connect (OIDC) protocol, either through EASIE or by integrating with any OIDC-compatible provider.</v>
      </c>
      <c r="E139" s="214" t="str">
        <f>VLOOKUP($A139,Product!$A$13:$E$61,5,0)&amp;""</f>
        <v>List which systems and versions supported (such as Active Directory, Kerberos, or other LDAP compatible directory) in Additional Info.</v>
      </c>
      <c r="F139" s="220"/>
      <c r="G139" s="204" t="str">
        <f>VLOOKUP($A139,Questions!$A$2:$X$333,21,0)&amp;""</f>
        <v>Yes</v>
      </c>
      <c r="H139" s="205"/>
      <c r="I139" s="206" t="str">
        <f>VLOOKUP($A139,Questions!$A$2:$X$333,23,0)&amp;""</f>
        <v>Standard Importance</v>
      </c>
      <c r="J139" s="205"/>
      <c r="K139" s="207" t="b">
        <v>0</v>
      </c>
      <c r="L139" s="2"/>
      <c r="M139" s="197"/>
      <c r="N139" s="197"/>
      <c r="O139" s="197"/>
      <c r="P139" s="197"/>
      <c r="Q139" s="197"/>
      <c r="R139" s="197"/>
      <c r="S139" s="197"/>
      <c r="T139" s="197"/>
      <c r="U139" s="197"/>
      <c r="V139" s="197"/>
      <c r="W139" s="197"/>
      <c r="X139" s="197"/>
      <c r="Y139" s="197"/>
      <c r="Z139" s="197"/>
    </row>
    <row r="140" ht="15.75" customHeight="1">
      <c r="A140" s="34" t="str">
        <f>Product!$A$32</f>
        <v>AAAI-13</v>
      </c>
      <c r="B140" s="35" t="str">
        <f>VLOOKUP($A140,Product!$A$13:$E$61,2,0)&amp;""</f>
        <v>Do you allow the customer to specify attribute mappings for any needed information beyond a user identifier? (e.g., Reference eduPerson, ePPA/ePPN/ePE)</v>
      </c>
      <c r="C140" s="206" t="str">
        <f>VLOOKUP($A140,Product!$A$13:$E$61,3,0)&amp;""</f>
        <v>No</v>
      </c>
      <c r="D140" s="209" t="str">
        <f>IF(LEFT(VLOOKUP($A140,Product!$A$13:$E$61,5,0),21)='Auto Responses'!$A$73,'Auto Responses'!$A$74,VLOOKUP($A140,Product!$A$13:$E$61,4,0))&amp;""</f>
        <v>Multiple identifiers (such as email, username, or other attributes) can be configured and used for SAML and OIDC connections. However, specific eduPerson is not supported.</v>
      </c>
      <c r="E140" s="214" t="str">
        <f>VLOOKUP($A140,Product!$A$13:$E$61,5,0)&amp;""</f>
        <v>Describe plans to allow customers to specify attribute mappings.</v>
      </c>
      <c r="F140" s="220"/>
      <c r="G140" s="204" t="str">
        <f>VLOOKUP($A140,Questions!$A$2:$X$333,21,0)&amp;""</f>
        <v>Yes</v>
      </c>
      <c r="H140" s="205"/>
      <c r="I140" s="206" t="str">
        <f>VLOOKUP($A140,Questions!$A$2:$X$333,23,0)&amp;""</f>
        <v>Standard Importance</v>
      </c>
      <c r="J140" s="205"/>
      <c r="K140" s="207" t="b">
        <v>0</v>
      </c>
      <c r="L140" s="2"/>
      <c r="M140" s="197"/>
      <c r="N140" s="197"/>
      <c r="O140" s="197"/>
      <c r="P140" s="197"/>
      <c r="Q140" s="197"/>
      <c r="R140" s="197"/>
      <c r="S140" s="197"/>
      <c r="T140" s="197"/>
      <c r="U140" s="197"/>
      <c r="V140" s="197"/>
      <c r="W140" s="197"/>
      <c r="X140" s="197"/>
      <c r="Y140" s="197"/>
      <c r="Z140" s="197"/>
    </row>
    <row r="141" ht="15.75" customHeight="1">
      <c r="A141" s="34" t="str">
        <f>Product!$A$33</f>
        <v>AAAI-14</v>
      </c>
      <c r="B141" s="35" t="str">
        <f>VLOOKUP($A141,Product!$A$13:$E$61,2,0)&amp;""</f>
        <v>For customers not using SSO, does your application support directory integration for user accounts?</v>
      </c>
      <c r="C141" s="206" t="str">
        <f>VLOOKUP($A141,Product!$A$13:$E$61,3,0)&amp;""</f>
        <v>Yes</v>
      </c>
      <c r="D141" s="209" t="str">
        <f>IF(LEFT(VLOOKUP($A141,Product!$A$13:$E$61,5,0),21)='Auto Responses'!$A$73,'Auto Responses'!$A$74,VLOOKUP($A141,Product!$A$13:$E$61,4,0))&amp;""</f>
        <v>Yes, through Edlink. Edlink supports integration with various student information systems using OneRoster for data exchange</v>
      </c>
      <c r="E141" s="214" t="str">
        <f>VLOOKUP($A141,Product!$A$13:$E$61,5,0)&amp;""</f>
        <v>Describe all authentication services supported by the system.</v>
      </c>
      <c r="F141" s="220"/>
      <c r="G141" s="204" t="str">
        <f>VLOOKUP($A141,Questions!$A$2:$X$333,21,0)&amp;""</f>
        <v>Yes</v>
      </c>
      <c r="H141" s="205"/>
      <c r="I141" s="206" t="str">
        <f>VLOOKUP($A141,Questions!$A$2:$X$333,23,0)&amp;""</f>
        <v>Standard Importance</v>
      </c>
      <c r="J141" s="205"/>
      <c r="K141" s="207" t="b">
        <v>0</v>
      </c>
      <c r="L141" s="2"/>
      <c r="M141" s="197"/>
      <c r="N141" s="197"/>
      <c r="O141" s="197"/>
      <c r="P141" s="197"/>
      <c r="Q141" s="197"/>
      <c r="R141" s="197"/>
      <c r="S141" s="197"/>
      <c r="T141" s="197"/>
      <c r="U141" s="197"/>
      <c r="V141" s="197"/>
      <c r="W141" s="197"/>
      <c r="X141" s="197"/>
      <c r="Y141" s="197"/>
      <c r="Z141" s="197"/>
    </row>
    <row r="142" ht="15.75" customHeight="1">
      <c r="A142" s="34" t="str">
        <f>Product!$A$34</f>
        <v>AAAI-15</v>
      </c>
      <c r="B142" s="35" t="str">
        <f>VLOOKUP($A142,Product!$A$13:$E$61,2,0)&amp;""</f>
        <v>Does your solution support any of the following web SSO standards: SAML2 (with redirect flow), OIDC, CAS, or other?</v>
      </c>
      <c r="C142" s="206" t="str">
        <f>VLOOKUP($A142,Product!$A$13:$E$61,3,0)&amp;""</f>
        <v>Yes</v>
      </c>
      <c r="D142" s="209" t="str">
        <f>IF(LEFT(VLOOKUP($A142,Product!$A$13:$E$61,5,0),21)='Auto Responses'!$A$73,'Auto Responses'!$A$74,VLOOKUP($A142,Product!$A$13:$E$61,4,0))&amp;""</f>
        <v>CoGrader supports:
Google Identity (OIDC)
ClassLink &amp; Clever (SAML2/OIDC depending on district configuration)
All authentication endpoints use secure redirect flows, MFA (via identity provider), and industry-standard identity protocols.</v>
      </c>
      <c r="E142" s="214" t="str">
        <f>VLOOKUP($A142,Product!$A$13:$E$61,5,0)&amp;""</f>
        <v>State the web SSO standards supported by your solution and provide additional details about your support, including framework(s) in use, how information is exchanged securely, etc.</v>
      </c>
      <c r="F142" s="220"/>
      <c r="G142" s="204" t="str">
        <f>VLOOKUP($A142,Questions!$A$2:$X$333,21,0)&amp;""</f>
        <v>Yes</v>
      </c>
      <c r="H142" s="205"/>
      <c r="I142" s="206" t="str">
        <f>VLOOKUP($A142,Questions!$A$2:$X$333,23,0)&amp;""</f>
        <v>Minor Importance</v>
      </c>
      <c r="J142" s="205"/>
      <c r="K142" s="207" t="b">
        <v>0</v>
      </c>
      <c r="L142" s="2"/>
      <c r="M142" s="197"/>
      <c r="N142" s="197"/>
      <c r="O142" s="197"/>
      <c r="P142" s="197"/>
      <c r="Q142" s="197"/>
      <c r="R142" s="197"/>
      <c r="S142" s="197"/>
      <c r="T142" s="197"/>
      <c r="U142" s="197"/>
      <c r="V142" s="197"/>
      <c r="W142" s="197"/>
      <c r="X142" s="197"/>
      <c r="Y142" s="197"/>
      <c r="Z142" s="197"/>
    </row>
    <row r="143" ht="15.75" customHeight="1">
      <c r="A143" s="34" t="str">
        <f>Product!$A$35</f>
        <v>AAAI-16</v>
      </c>
      <c r="B143" s="35" t="str">
        <f>VLOOKUP($A143,Product!$A$13:$E$61,2,0)&amp;""</f>
        <v>Do you support differentiation between email address and user identifier?</v>
      </c>
      <c r="C143" s="206" t="str">
        <f>VLOOKUP($A143,Product!$A$13:$E$61,3,0)&amp;""</f>
        <v>Yes</v>
      </c>
      <c r="D143" s="209" t="str">
        <f>IF(LEFT(VLOOKUP($A143,Product!$A$13:$E$61,5,0),21)='Auto Responses'!$A$73,'Auto Responses'!$A$74,VLOOKUP($A143,Product!$A$13:$E$61,4,0))&amp;""</f>
        <v/>
      </c>
      <c r="E143" s="214" t="str">
        <f>VLOOKUP($A143,Product!$A$13:$E$61,5,0)&amp;""</f>
        <v/>
      </c>
      <c r="F143" s="220"/>
      <c r="G143" s="204" t="str">
        <f>VLOOKUP($A143,Questions!$A$2:$X$333,21,0)&amp;""</f>
        <v>Yes</v>
      </c>
      <c r="H143" s="205"/>
      <c r="I143" s="206" t="str">
        <f>VLOOKUP($A143,Questions!$A$2:$X$333,23,0)&amp;""</f>
        <v>Minor Importance</v>
      </c>
      <c r="J143" s="205"/>
      <c r="K143" s="207" t="b">
        <v>0</v>
      </c>
      <c r="L143" s="2"/>
      <c r="M143" s="197"/>
      <c r="N143" s="197"/>
      <c r="O143" s="197"/>
      <c r="P143" s="197"/>
      <c r="Q143" s="197"/>
      <c r="R143" s="197"/>
      <c r="S143" s="197"/>
      <c r="T143" s="197"/>
      <c r="U143" s="197"/>
      <c r="V143" s="197"/>
      <c r="W143" s="197"/>
      <c r="X143" s="197"/>
      <c r="Y143" s="197"/>
      <c r="Z143" s="197"/>
    </row>
    <row r="144" ht="15.75" customHeight="1">
      <c r="A144" s="34" t="str">
        <f>Product!$A$36</f>
        <v>AAAI-17</v>
      </c>
      <c r="B144" s="35" t="str">
        <f>VLOOKUP($A144,Product!$A$13:$E$61,2,0)&amp;""</f>
        <v>For customers not using SSO, does your application and/or user frontend/portal support multifactor authentication (e.g., Duo, Google Authenticator, OTP, etc.)?</v>
      </c>
      <c r="C144" s="206" t="str">
        <f>VLOOKUP($A144,Product!$A$13:$E$61,3,0)&amp;""</f>
        <v>No</v>
      </c>
      <c r="D144" s="209" t="str">
        <f>IF(LEFT(VLOOKUP($A144,Product!$A$13:$E$61,5,0),21)='Auto Responses'!$A$73,'Auto Responses'!$A$74,VLOOKUP($A144,Product!$A$13:$E$61,4,0))&amp;""</f>
        <v>Authentication is through Google SSO or Magic Link where MFA is handled by the district’s identity provider.</v>
      </c>
      <c r="E144" s="214" t="str">
        <f>VLOOKUP($A144,Product!$A$13:$E$61,5,0)&amp;""</f>
        <v>Describe any plans to support multifactor authentication in your application.</v>
      </c>
      <c r="F144" s="220"/>
      <c r="G144" s="204" t="str">
        <f>VLOOKUP($A144,Questions!$A$2:$X$333,21,0)&amp;""</f>
        <v>Yes</v>
      </c>
      <c r="H144" s="205"/>
      <c r="I144" s="206" t="str">
        <f>VLOOKUP($A144,Questions!$A$2:$X$333,23,0)&amp;""</f>
        <v>Minor Importance</v>
      </c>
      <c r="J144" s="205"/>
      <c r="K144" s="207" t="b">
        <v>0</v>
      </c>
      <c r="L144" s="2"/>
      <c r="M144" s="197"/>
      <c r="N144" s="197"/>
      <c r="O144" s="197"/>
      <c r="P144" s="197"/>
      <c r="Q144" s="197"/>
      <c r="R144" s="197"/>
      <c r="S144" s="197"/>
      <c r="T144" s="197"/>
      <c r="U144" s="197"/>
      <c r="V144" s="197"/>
      <c r="W144" s="197"/>
      <c r="X144" s="197"/>
      <c r="Y144" s="197"/>
      <c r="Z144" s="197"/>
    </row>
    <row r="145" ht="15.75" customHeight="1">
      <c r="A145" s="34" t="str">
        <f>Product!$A$37</f>
        <v>AAAI-18</v>
      </c>
      <c r="B145" s="35" t="str">
        <f>VLOOKUP($A145,Product!$A$13:$E$61,2,0)&amp;""</f>
        <v>Does your application automatically lock the session or log out an account after a period of inactivity?</v>
      </c>
      <c r="C145" s="206" t="str">
        <f>VLOOKUP($A145,Product!$A$13:$E$61,3,0)&amp;""</f>
        <v>Yes</v>
      </c>
      <c r="D145" s="209" t="str">
        <f>IF(LEFT(VLOOKUP($A145,Product!$A$13:$E$61,5,0),21)='Auto Responses'!$A$73,'Auto Responses'!$A$74,VLOOKUP($A145,Product!$A$13:$E$61,4,0))&amp;""</f>
        <v>CoGrader uses token-based session management, where authentication tokens automatically expire after a period of inactivity. When a session expires, the user must reauthenticate before performing protected actions such accessing student data from the LMS or connecting to Google Classroom.</v>
      </c>
      <c r="E145" s="214" t="str">
        <f>VLOOKUP($A145,Product!$A$13:$E$61,5,0)&amp;""</f>
        <v>Describe the default behavior of this capability.</v>
      </c>
      <c r="F145" s="220"/>
      <c r="G145" s="204" t="str">
        <f>VLOOKUP($A145,Questions!$A$2:$X$333,21,0)&amp;""</f>
        <v>Yes</v>
      </c>
      <c r="H145" s="205"/>
      <c r="I145" s="206" t="str">
        <f>VLOOKUP($A145,Questions!$A$2:$X$333,23,0)&amp;""</f>
        <v>Minor Importance</v>
      </c>
      <c r="J145" s="205"/>
      <c r="K145" s="207" t="b">
        <v>0</v>
      </c>
      <c r="L145" s="2"/>
      <c r="M145" s="197"/>
      <c r="N145" s="197"/>
      <c r="O145" s="197"/>
      <c r="P145" s="197"/>
      <c r="Q145" s="197"/>
      <c r="R145" s="197"/>
      <c r="S145" s="197"/>
      <c r="T145" s="197"/>
      <c r="U145" s="197"/>
      <c r="V145" s="197"/>
      <c r="W145" s="197"/>
      <c r="X145" s="197"/>
      <c r="Y145" s="197"/>
      <c r="Z145" s="197"/>
    </row>
    <row r="146" ht="15.75" customHeight="1">
      <c r="A146" s="18" t="str">
        <f>VLOOKUP(LEFT($A147,4),'Auto Responses'!$N$4:$O$38,2,0)&amp;""</f>
        <v> Data</v>
      </c>
      <c r="B146" s="40"/>
      <c r="C146" s="41"/>
      <c r="D146" s="41"/>
      <c r="E146" s="212"/>
      <c r="F146" s="199" t="s">
        <v>653</v>
      </c>
      <c r="G146" s="208" t="s">
        <v>648</v>
      </c>
      <c r="H146" s="208" t="s">
        <v>649</v>
      </c>
      <c r="I146" s="208" t="s">
        <v>650</v>
      </c>
      <c r="J146" s="208" t="s">
        <v>651</v>
      </c>
      <c r="K146" s="41"/>
      <c r="L146" s="2"/>
      <c r="M146" s="2"/>
      <c r="N146" s="2"/>
      <c r="O146" s="2"/>
      <c r="P146" s="2"/>
      <c r="Q146" s="2"/>
      <c r="R146" s="2"/>
      <c r="S146" s="2"/>
      <c r="T146" s="2"/>
      <c r="U146" s="2"/>
      <c r="V146" s="2"/>
      <c r="W146" s="2"/>
      <c r="X146" s="2"/>
      <c r="Y146" s="2"/>
      <c r="Z146" s="2"/>
    </row>
    <row r="147" ht="15.75" customHeight="1">
      <c r="A147" s="34" t="str">
        <f>Product!$A$39</f>
        <v>DATA-01</v>
      </c>
      <c r="B147" s="35" t="str">
        <f>VLOOKUP($A147,Product!$A$13:$E$61,2,0)&amp;""</f>
        <v>Will the institution's data be stored on any devices (database servers, file servers, SAN, NAS, etc.) configured with non-RFC 1918/4193 (i.e., publicly routable) IP addresses?*</v>
      </c>
      <c r="C147" s="206" t="str">
        <f>VLOOKUP($A147,Product!$A$13:$E$61,3,0)&amp;""</f>
        <v>No</v>
      </c>
      <c r="D147" s="209" t="str">
        <f>IF(LEFT(VLOOKUP($A147,Product!$A$13:$E$61,5,0),21)='Auto Responses'!$A$32,'Auto Responses'!$A$33,VLOOKUP($A147,Product!$A$13:$E$61,4,0))&amp;""</f>
        <v>Production databases and storage are hosted inside Google Cloud Platform private networks and do not use publicly routable addresses for backend database/storage nodes. Public access is limited to front-end endpoints behind load-balancers and reverse proxies; all production cloud resources that hold customer data require documented approval before external access is granted.</v>
      </c>
      <c r="E147" s="214" t="str">
        <f>VLOOKUP($A147,Product!$A$13:$E$61,5,0)&amp;""</f>
        <v/>
      </c>
      <c r="F147" s="220"/>
      <c r="G147" s="204" t="str">
        <f>VLOOKUP($A147,Questions!$A$2:$X$333,21,0)&amp;""</f>
        <v>No</v>
      </c>
      <c r="H147" s="205"/>
      <c r="I147" s="206" t="str">
        <f>VLOOKUP($A147,Questions!$A$2:$X$333,23,0)&amp;""</f>
        <v>Critical Importance</v>
      </c>
      <c r="J147" s="205"/>
      <c r="K147" s="207" t="b">
        <v>0</v>
      </c>
      <c r="L147" s="2"/>
      <c r="M147" s="197"/>
      <c r="N147" s="197"/>
      <c r="O147" s="197"/>
      <c r="P147" s="197"/>
      <c r="Q147" s="197"/>
      <c r="R147" s="197"/>
      <c r="S147" s="197"/>
      <c r="T147" s="197"/>
      <c r="U147" s="197"/>
      <c r="V147" s="197"/>
      <c r="W147" s="197"/>
      <c r="X147" s="197"/>
      <c r="Y147" s="197"/>
      <c r="Z147" s="197"/>
    </row>
    <row r="148" ht="15.75" customHeight="1">
      <c r="A148" s="34" t="str">
        <f>Product!$A$40</f>
        <v>DATA-02</v>
      </c>
      <c r="B148" s="35" t="str">
        <f>VLOOKUP($A148,Product!$A$13:$E$61,2,0)&amp;""</f>
        <v>Is the transport of sensitive data encrypted using security protocols/algorithms (e.g., system-to-client)?*</v>
      </c>
      <c r="C148" s="206" t="str">
        <f>VLOOKUP($A148,Product!$A$13:$E$61,3,0)&amp;""</f>
        <v>Yes</v>
      </c>
      <c r="D148" s="209" t="str">
        <f>IF(LEFT(VLOOKUP($A148,Product!$A$13:$E$61,5,0),21)='Auto Responses'!$A$32,'Auto Responses'!$A$33,VLOOKUP($A148,Product!$A$13:$E$61,4,0))&amp;""</f>
        <v>All data in transit is protected by TLS (minimum TLS 1.2), and HTTPS is enforced for client and API traffic. Inter-service traffic and connections to subservice providers use strong TLS configurations.</v>
      </c>
      <c r="E148" s="214" t="str">
        <f>VLOOKUP($A148,Product!$A$13:$E$61,5,0)&amp;""</f>
        <v>Summarize your transport encryption strategy.</v>
      </c>
      <c r="F148" s="220"/>
      <c r="G148" s="204" t="str">
        <f>VLOOKUP($A148,Questions!$A$2:$X$333,21,0)&amp;""</f>
        <v>Yes</v>
      </c>
      <c r="H148" s="205"/>
      <c r="I148" s="206" t="str">
        <f>VLOOKUP($A148,Questions!$A$2:$X$333,23,0)&amp;""</f>
        <v>Critical Importance</v>
      </c>
      <c r="J148" s="205"/>
      <c r="K148" s="207" t="b">
        <v>0</v>
      </c>
      <c r="L148" s="2"/>
      <c r="M148" s="197"/>
      <c r="N148" s="197"/>
      <c r="O148" s="197"/>
      <c r="P148" s="197"/>
      <c r="Q148" s="197"/>
      <c r="R148" s="197"/>
      <c r="S148" s="197"/>
      <c r="T148" s="197"/>
      <c r="U148" s="197"/>
      <c r="V148" s="197"/>
      <c r="W148" s="197"/>
      <c r="X148" s="197"/>
      <c r="Y148" s="197"/>
      <c r="Z148" s="197"/>
    </row>
    <row r="149" ht="15.75" customHeight="1">
      <c r="A149" s="34" t="str">
        <f>Product!$A$41</f>
        <v>DATA-03</v>
      </c>
      <c r="B149" s="35" t="str">
        <f>VLOOKUP($A149,Product!$A$13:$E$61,2,0)&amp;""</f>
        <v>Is the storage of sensitive data encrypted using security protocols/algorithms (e.g., disk encryption, at-rest, files, and within a running database)?*</v>
      </c>
      <c r="C149" s="206" t="str">
        <f>VLOOKUP($A149,Product!$A$13:$E$61,3,0)&amp;""</f>
        <v>Yes</v>
      </c>
      <c r="D149" s="209" t="str">
        <f>IF(LEFT(VLOOKUP($A149,Product!$A$13:$E$61,5,0),21)='Auto Responses'!$A$32,'Auto Responses'!$A$33,VLOOKUP($A149,Product!$A$13:$E$61,4,0))&amp;""</f>
        <v>Databases and backups are encrypted at rest using AES-256 (or cloud provider equivalent). Encryption at rest is enforced for production databases (Firebase/Firestore) and object storage.</v>
      </c>
      <c r="E149" s="214" t="str">
        <f>VLOOKUP($A149,Product!$A$13:$E$61,5,0)&amp;""</f>
        <v>Summarize your data encryption strategy and state what encryption options are available.</v>
      </c>
      <c r="F149" s="220"/>
      <c r="G149" s="204" t="str">
        <f>VLOOKUP($A149,Questions!$A$2:$X$333,21,0)&amp;""</f>
        <v>Yes</v>
      </c>
      <c r="H149" s="205"/>
      <c r="I149" s="206" t="str">
        <f>VLOOKUP($A149,Questions!$A$2:$X$333,23,0)&amp;""</f>
        <v>Critical Importance</v>
      </c>
      <c r="J149" s="205"/>
      <c r="K149" s="207" t="b">
        <v>0</v>
      </c>
      <c r="L149" s="2"/>
      <c r="M149" s="197"/>
      <c r="N149" s="197"/>
      <c r="O149" s="197"/>
      <c r="P149" s="197"/>
      <c r="Q149" s="197"/>
      <c r="R149" s="197"/>
      <c r="S149" s="197"/>
      <c r="T149" s="197"/>
      <c r="U149" s="197"/>
      <c r="V149" s="197"/>
      <c r="W149" s="197"/>
      <c r="X149" s="197"/>
      <c r="Y149" s="197"/>
      <c r="Z149" s="197"/>
    </row>
    <row r="150" ht="15.75" customHeight="1">
      <c r="A150" s="34" t="str">
        <f>Product!$A$42</f>
        <v>DATA-04</v>
      </c>
      <c r="B150" s="35" t="str">
        <f>VLOOKUP($A150,Product!$A$13:$E$61,2,0)&amp;""</f>
        <v>Do all cryptographic modules in use in your solution conform to the Federal Information Processing Standards (FIPS PUB 140-2 or 140-3)?*</v>
      </c>
      <c r="C150" s="206" t="str">
        <f>VLOOKUP($A150,Product!$A$13:$E$61,3,0)&amp;""</f>
        <v>Yes</v>
      </c>
      <c r="D150" s="209" t="str">
        <f>IF(LEFT(VLOOKUP($A150,Product!$A$13:$E$61,5,0),21)='Auto Responses'!$A$32,'Auto Responses'!$A$33,VLOOKUP($A150,Product!$A$13:$E$61,4,0))&amp;""</f>
        <v>CoGrader relies on cloud provider cryptographic services and HSM/cloud-KMS capabilities that meet FIPS 140-2/140-3 standards when required. Keys are stored and managed using approved key management systems (HSMs or cloud KMS) and cryptographic libraries consistent with customer/regulatory requirements; we will enable FIPS-validated modules where requested contractually.</v>
      </c>
      <c r="E150" s="214" t="str">
        <f>VLOOKUP($A150,Product!$A$13:$E$61,5,0)&amp;""</f>
        <v>Provide reference to FIPS 140-3 validation certificates.</v>
      </c>
      <c r="F150" s="220"/>
      <c r="G150" s="204" t="str">
        <f>VLOOKUP($A150,Questions!$A$2:$X$333,21,0)&amp;""</f>
        <v>Yes</v>
      </c>
      <c r="H150" s="205"/>
      <c r="I150" s="206" t="str">
        <f>VLOOKUP($A150,Questions!$A$2:$X$333,23,0)&amp;""</f>
        <v>Critical Importance</v>
      </c>
      <c r="J150" s="205"/>
      <c r="K150" s="207" t="b">
        <v>0</v>
      </c>
      <c r="L150" s="2"/>
      <c r="M150" s="197"/>
      <c r="N150" s="197"/>
      <c r="O150" s="197"/>
      <c r="P150" s="197"/>
      <c r="Q150" s="197"/>
      <c r="R150" s="197"/>
      <c r="S150" s="197"/>
      <c r="T150" s="197"/>
      <c r="U150" s="197"/>
      <c r="V150" s="197"/>
      <c r="W150" s="197"/>
      <c r="X150" s="197"/>
      <c r="Y150" s="197"/>
      <c r="Z150" s="197"/>
    </row>
    <row r="151" ht="15.75" customHeight="1">
      <c r="A151" s="34" t="str">
        <f>Product!$A$43</f>
        <v>DATA-05</v>
      </c>
      <c r="B151" s="35" t="str">
        <f>VLOOKUP($A151,Product!$A$13:$E$61,2,0)&amp;""</f>
        <v>Will the institution's data be available within the system for a period of time at the completion of this contract?*</v>
      </c>
      <c r="C151" s="206" t="str">
        <f>VLOOKUP($A151,Product!$A$13:$E$61,3,0)&amp;""</f>
        <v>Yes</v>
      </c>
      <c r="D151" s="209" t="str">
        <f>IF(LEFT(VLOOKUP($A151,Product!$A$13:$E$61,5,0),21)='Auto Responses'!$A$32,'Auto Responses'!$A$33,VLOOKUP($A151,Product!$A$13:$E$61,4,0))&amp;""</f>
        <v>At contract termination we provide an export of institutional data (standard export formats such as JSON/CSV) and retain copies only as needed to support the transition/termination obligations. Typical practice is to provide exports and then securely delete retained copies per the DPA; per customer agreements CoGrader supports a 90-day retrieval/export window for customers.</v>
      </c>
      <c r="E151" s="214" t="str">
        <f>VLOOKUP($A151,Product!$A$13:$E$61,5,0)&amp;""</f>
        <v>State the length of time that the institution's data will be available in the system at the completion of the contract.</v>
      </c>
      <c r="F151" s="220"/>
      <c r="G151" s="204" t="str">
        <f>VLOOKUP($A151,Questions!$A$2:$X$333,21,0)&amp;""</f>
        <v>Yes</v>
      </c>
      <c r="H151" s="205"/>
      <c r="I151" s="206" t="str">
        <f>VLOOKUP($A151,Questions!$A$2:$X$333,23,0)&amp;""</f>
        <v>Critical Importance</v>
      </c>
      <c r="J151" s="205"/>
      <c r="K151" s="207" t="b">
        <v>0</v>
      </c>
      <c r="L151" s="2"/>
      <c r="M151" s="197"/>
      <c r="N151" s="197"/>
      <c r="O151" s="197"/>
      <c r="P151" s="197"/>
      <c r="Q151" s="197"/>
      <c r="R151" s="197"/>
      <c r="S151" s="197"/>
      <c r="T151" s="197"/>
      <c r="U151" s="197"/>
      <c r="V151" s="197"/>
      <c r="W151" s="197"/>
      <c r="X151" s="197"/>
      <c r="Y151" s="197"/>
      <c r="Z151" s="197"/>
    </row>
    <row r="152" ht="15.75" customHeight="1">
      <c r="A152" s="34" t="str">
        <f>Product!$A$44</f>
        <v>DATA-06</v>
      </c>
      <c r="B152" s="35" t="str">
        <f>VLOOKUP($A152,Product!$A$13:$E$61,2,0)&amp;""</f>
        <v>Are ownership rights to all data, inputs, outputs, and metadata retained even through a provider acquisition or bankruptcy event?*</v>
      </c>
      <c r="C152" s="206" t="str">
        <f>VLOOKUP($A152,Product!$A$13:$E$61,3,0)&amp;""</f>
        <v>Yes</v>
      </c>
      <c r="D152" s="209" t="str">
        <f>IF(LEFT(VLOOKUP($A152,Product!$A$13:$E$61,5,0),21)='Auto Responses'!$A$32,'Auto Responses'!$A$33,VLOOKUP($A152,Product!$A$13:$E$61,4,0))&amp;""</f>
        <v>DPAs and service agreements explicitly preserve customer ownership rights of all data, inputs, outputs and metadata. Contractual terms state that ownership is retained by the institution even in provider acquisition or insolvency events.</v>
      </c>
      <c r="E152" s="214" t="str">
        <f>VLOOKUP($A152,Product!$A$13:$E$61,5,0)&amp;""</f>
        <v>Provide references, as needed.</v>
      </c>
      <c r="F152" s="220"/>
      <c r="G152" s="204" t="str">
        <f>VLOOKUP($A152,Questions!$A$2:$X$333,21,0)&amp;""</f>
        <v>Yes</v>
      </c>
      <c r="H152" s="205"/>
      <c r="I152" s="206" t="str">
        <f>VLOOKUP($A152,Questions!$A$2:$X$333,23,0)&amp;""</f>
        <v>Critical Importance</v>
      </c>
      <c r="J152" s="205"/>
      <c r="K152" s="207" t="b">
        <v>0</v>
      </c>
      <c r="L152" s="2"/>
      <c r="M152" s="197"/>
      <c r="N152" s="197"/>
      <c r="O152" s="197"/>
      <c r="P152" s="197"/>
      <c r="Q152" s="197"/>
      <c r="R152" s="197"/>
      <c r="S152" s="197"/>
      <c r="T152" s="197"/>
      <c r="U152" s="197"/>
      <c r="V152" s="197"/>
      <c r="W152" s="197"/>
      <c r="X152" s="197"/>
      <c r="Y152" s="197"/>
      <c r="Z152" s="197"/>
    </row>
    <row r="153" ht="15.75" customHeight="1">
      <c r="A153" s="34" t="str">
        <f>Product!$A$45</f>
        <v>DATA-07</v>
      </c>
      <c r="B153" s="35" t="str">
        <f>VLOOKUP($A153,Product!$A$13:$E$61,2,0)&amp;""</f>
        <v>Do backups containing the institution's data ever leave the institution's data zone either physically or via network routing?*</v>
      </c>
      <c r="C153" s="206" t="str">
        <f>VLOOKUP($A153,Product!$A$13:$E$61,3,0)&amp;""</f>
        <v>No</v>
      </c>
      <c r="D153" s="209" t="str">
        <f>IF(LEFT(VLOOKUP($A153,Product!$A$13:$E$61,5,0),21)='Auto Responses'!$A$32,'Auto Responses'!$A$33,VLOOKUP($A153,Product!$A$13:$E$61,4,0))&amp;""</f>
        <v>Backups are always encrypted at rest and in transit and do not leave secure cloud environments.</v>
      </c>
      <c r="E153" s="214" t="str">
        <f>VLOOKUP($A153,Product!$A$13:$E$61,5,0)&amp;""</f>
        <v/>
      </c>
      <c r="F153" s="220"/>
      <c r="G153" s="204" t="str">
        <f>VLOOKUP($A153,Questions!$A$2:$X$333,21,0)&amp;""</f>
        <v>No</v>
      </c>
      <c r="H153" s="205"/>
      <c r="I153" s="206" t="str">
        <f>VLOOKUP($A153,Questions!$A$2:$X$333,23,0)&amp;""</f>
        <v>Critical Importance</v>
      </c>
      <c r="J153" s="205"/>
      <c r="K153" s="207" t="b">
        <v>0</v>
      </c>
      <c r="L153" s="2"/>
      <c r="M153" s="197"/>
      <c r="N153" s="197"/>
      <c r="O153" s="197"/>
      <c r="P153" s="197"/>
      <c r="Q153" s="197"/>
      <c r="R153" s="197"/>
      <c r="S153" s="197"/>
      <c r="T153" s="197"/>
      <c r="U153" s="197"/>
      <c r="V153" s="197"/>
      <c r="W153" s="197"/>
      <c r="X153" s="197"/>
      <c r="Y153" s="197"/>
      <c r="Z153" s="197"/>
    </row>
    <row r="154" ht="15.75" customHeight="1">
      <c r="A154" s="34" t="str">
        <f>Product!$A$46</f>
        <v>DATA-08</v>
      </c>
      <c r="B154" s="35" t="str">
        <f>VLOOKUP($A154,Product!$A$13:$E$61,2,0)&amp;""</f>
        <v>Is media used for long-term retention of business data and archival purposes stored in a secure, environmentally protected area?*</v>
      </c>
      <c r="C154" s="206" t="str">
        <f>VLOOKUP($A154,Product!$A$13:$E$61,3,0)&amp;""</f>
        <v>Yes</v>
      </c>
      <c r="D154" s="209" t="str">
        <f>IF(LEFT(VLOOKUP($A154,Product!$A$13:$E$61,5,0),21)='Auto Responses'!$A$32,'Auto Responses'!$A$33,VLOOKUP($A154,Product!$A$13:$E$61,4,0))&amp;""</f>
        <v>Long-term archives and retention media are stored in secure cloud storage provided by GCP with physical facility controls, environmental protections and logical access controls. For any physical media, approved secure storage and chain-of-custody procedures are used.</v>
      </c>
      <c r="E154" s="214" t="str">
        <f>VLOOKUP($A154,Product!$A$13:$E$61,5,0)&amp;""</f>
        <v>Provide a general summary of your archival environment.</v>
      </c>
      <c r="F154" s="220"/>
      <c r="G154" s="204" t="str">
        <f>VLOOKUP($A154,Questions!$A$2:$X$333,21,0)&amp;""</f>
        <v>Yes</v>
      </c>
      <c r="H154" s="205"/>
      <c r="I154" s="206" t="str">
        <f>VLOOKUP($A154,Questions!$A$2:$X$333,23,0)&amp;""</f>
        <v>Critical Importance</v>
      </c>
      <c r="J154" s="205"/>
      <c r="K154" s="207" t="b">
        <v>0</v>
      </c>
      <c r="L154" s="2"/>
      <c r="M154" s="197"/>
      <c r="N154" s="197"/>
      <c r="O154" s="197"/>
      <c r="P154" s="197"/>
      <c r="Q154" s="197"/>
      <c r="R154" s="197"/>
      <c r="S154" s="197"/>
      <c r="T154" s="197"/>
      <c r="U154" s="197"/>
      <c r="V154" s="197"/>
      <c r="W154" s="197"/>
      <c r="X154" s="197"/>
      <c r="Y154" s="197"/>
      <c r="Z154" s="197"/>
    </row>
    <row r="155" ht="15.75" customHeight="1">
      <c r="A155" s="34" t="str">
        <f>Product!$A$47</f>
        <v>DATA-09</v>
      </c>
      <c r="B155" s="35" t="str">
        <f>VLOOKUP($A155,Product!$A$13:$E$61,2,0)&amp;""</f>
        <v>At the completion of this contract, will data be returned to the institution and/or deleted from all your systems and archives?</v>
      </c>
      <c r="C155" s="206" t="str">
        <f>VLOOKUP($A155,Product!$A$13:$E$61,3,0)&amp;""</f>
        <v>Yes</v>
      </c>
      <c r="D155" s="209" t="str">
        <f>IF(LEFT(VLOOKUP($A155,Product!$A$13:$E$61,5,0),21)='Auto Responses'!$A$32,'Auto Responses'!$A$33,VLOOKUP($A155,Product!$A$13:$E$61,4,0))&amp;""</f>
        <v>Data will be exported to the institution in agreed formats (e.g., JSON/CSV) and CoGrader will securely delete customer data from production and backups per the DPA and contract (standard deletion/export workflows provide a 90-day export window; secure deletion processes and certificates of destruction are available on request).</v>
      </c>
      <c r="E155" s="214" t="str">
        <f>VLOOKUP($A155,Product!$A$13:$E$61,5,0)&amp;""</f>
        <v>State the length of time that the institution's data will be available in the system at the completion of the contract.</v>
      </c>
      <c r="F155" s="220"/>
      <c r="G155" s="204" t="str">
        <f>VLOOKUP($A155,Questions!$A$2:$X$333,21,0)&amp;""</f>
        <v>Yes</v>
      </c>
      <c r="H155" s="205"/>
      <c r="I155" s="206" t="str">
        <f>VLOOKUP($A155,Questions!$A$2:$X$333,23,0)&amp;""</f>
        <v>Standard Importance</v>
      </c>
      <c r="J155" s="205"/>
      <c r="K155" s="207" t="b">
        <v>0</v>
      </c>
      <c r="L155" s="2"/>
      <c r="M155" s="197"/>
      <c r="N155" s="197"/>
      <c r="O155" s="197"/>
      <c r="P155" s="197"/>
      <c r="Q155" s="197"/>
      <c r="R155" s="197"/>
      <c r="S155" s="197"/>
      <c r="T155" s="197"/>
      <c r="U155" s="197"/>
      <c r="V155" s="197"/>
      <c r="W155" s="197"/>
      <c r="X155" s="197"/>
      <c r="Y155" s="197"/>
      <c r="Z155" s="197"/>
    </row>
    <row r="156" ht="15.75" customHeight="1">
      <c r="A156" s="34" t="str">
        <f>Product!$A$48</f>
        <v>DATA-10</v>
      </c>
      <c r="B156" s="35" t="str">
        <f>VLOOKUP($A156,Product!$A$13:$E$61,2,0)&amp;""</f>
        <v>Can the institution extract a full or partial backup of data?</v>
      </c>
      <c r="C156" s="206" t="str">
        <f>VLOOKUP($A156,Product!$A$13:$E$61,3,0)&amp;""</f>
        <v>Yes</v>
      </c>
      <c r="D156" s="209" t="str">
        <f>IF(LEFT(VLOOKUP($A156,Product!$A$13:$E$61,5,0),21)='Auto Responses'!$A$32,'Auto Responses'!$A$33,VLOOKUP($A156,Product!$A$13:$E$61,4,0))&amp;""</f>
        <v>Customers can export full or partial datasets (standard formats such as JSON/CSV). Exports can be performed on demand or scheduled as part of contract transition planning; we support secure transfer mechanisms (SFTP/HTTPS) for delivery.</v>
      </c>
      <c r="E156" s="214" t="str">
        <f>VLOOKUP($A156,Product!$A$13:$E$61,5,0)&amp;""</f>
        <v>Provide a general summary of how full and partial backups of data can be extracted.</v>
      </c>
      <c r="F156" s="220"/>
      <c r="G156" s="204" t="str">
        <f>VLOOKUP($A156,Questions!$A$2:$X$333,21,0)&amp;""</f>
        <v>Yes</v>
      </c>
      <c r="H156" s="205"/>
      <c r="I156" s="206" t="str">
        <f>VLOOKUP($A156,Questions!$A$2:$X$333,23,0)&amp;""</f>
        <v>Standard Importance</v>
      </c>
      <c r="J156" s="205"/>
      <c r="K156" s="207" t="b">
        <v>0</v>
      </c>
      <c r="L156" s="2"/>
      <c r="M156" s="197"/>
      <c r="N156" s="197"/>
      <c r="O156" s="197"/>
      <c r="P156" s="197"/>
      <c r="Q156" s="197"/>
      <c r="R156" s="197"/>
      <c r="S156" s="197"/>
      <c r="T156" s="197"/>
      <c r="U156" s="197"/>
      <c r="V156" s="197"/>
      <c r="W156" s="197"/>
      <c r="X156" s="197"/>
      <c r="Y156" s="197"/>
      <c r="Z156" s="197"/>
    </row>
    <row r="157" ht="15.75" customHeight="1">
      <c r="A157" s="34" t="str">
        <f>Product!$A$49</f>
        <v>DATA-11</v>
      </c>
      <c r="B157" s="35" t="str">
        <f>VLOOKUP($A157,Product!$A$13:$E$61,2,0)&amp;""</f>
        <v>Do current backups include all operating system software, utilities, security software, application software, and data files necessary for recovery?</v>
      </c>
      <c r="C157" s="206" t="str">
        <f>VLOOKUP($A157,Product!$A$13:$E$61,3,0)&amp;""</f>
        <v>Yes</v>
      </c>
      <c r="D157" s="209" t="str">
        <f>IF(LEFT(VLOOKUP($A157,Product!$A$13:$E$61,5,0),21)='Auto Responses'!$A$32,'Auto Responses'!$A$33,VLOOKUP($A157,Product!$A$13:$E$61,4,0))&amp;""</f>
        <v>Backup procedures are designed to capture application and data artifacts necessary for recovery. Backup scope includes application data and components required for restore; restore tests are performed (manual restore to staging) at least annually to validate recovery.</v>
      </c>
      <c r="E157" s="214" t="str">
        <f>VLOOKUP($A157,Product!$A$13:$E$61,5,0)&amp;""</f>
        <v>Decribe your overall strategy to accomplish these elements.</v>
      </c>
      <c r="F157" s="220"/>
      <c r="G157" s="204" t="str">
        <f>VLOOKUP($A157,Questions!$A$2:$X$333,21,0)&amp;""</f>
        <v>Yes</v>
      </c>
      <c r="H157" s="205"/>
      <c r="I157" s="206" t="str">
        <f>VLOOKUP($A157,Questions!$A$2:$X$333,23,0)&amp;""</f>
        <v>Standard Importance</v>
      </c>
      <c r="J157" s="205"/>
      <c r="K157" s="207" t="b">
        <v>0</v>
      </c>
      <c r="L157" s="2"/>
      <c r="M157" s="197"/>
      <c r="N157" s="197"/>
      <c r="O157" s="197"/>
      <c r="P157" s="197"/>
      <c r="Q157" s="197"/>
      <c r="R157" s="197"/>
      <c r="S157" s="197"/>
      <c r="T157" s="197"/>
      <c r="U157" s="197"/>
      <c r="V157" s="197"/>
      <c r="W157" s="197"/>
      <c r="X157" s="197"/>
      <c r="Y157" s="197"/>
      <c r="Z157" s="197"/>
    </row>
    <row r="158" ht="15.75" customHeight="1">
      <c r="A158" s="34" t="str">
        <f>Product!$A$50</f>
        <v>DATA-12</v>
      </c>
      <c r="B158" s="35" t="str">
        <f>VLOOKUP($A158,Product!$A$13:$E$61,2,0)&amp;""</f>
        <v>Are you performing off-site backups (i.e., digitally moved off site)?</v>
      </c>
      <c r="C158" s="206" t="str">
        <f>VLOOKUP($A158,Product!$A$13:$E$61,3,0)&amp;""</f>
        <v>Yes</v>
      </c>
      <c r="D158" s="209" t="str">
        <f>IF(LEFT(VLOOKUP($A158,Product!$A$13:$E$61,5,0),21)='Auto Responses'!$A$32,'Auto Responses'!$A$33,VLOOKUP($A158,Product!$A$13:$E$61,4,0))&amp;""</f>
        <v>Backups are stored in geographically redundant cloud regions within the United States.</v>
      </c>
      <c r="E158" s="214" t="str">
        <f>VLOOKUP($A158,Product!$A$13:$E$61,5,0)&amp;""</f>
        <v>Summarize your off-site backup strategy.</v>
      </c>
      <c r="F158" s="220"/>
      <c r="G158" s="204" t="str">
        <f>VLOOKUP($A158,Questions!$A$2:$X$333,21,0)&amp;""</f>
        <v>Yes</v>
      </c>
      <c r="H158" s="205"/>
      <c r="I158" s="206" t="str">
        <f>VLOOKUP($A158,Questions!$A$2:$X$333,23,0)&amp;""</f>
        <v>Standard Importance</v>
      </c>
      <c r="J158" s="205"/>
      <c r="K158" s="207" t="b">
        <v>0</v>
      </c>
      <c r="L158" s="2"/>
      <c r="M158" s="197"/>
      <c r="N158" s="197"/>
      <c r="O158" s="197"/>
      <c r="P158" s="197"/>
      <c r="Q158" s="197"/>
      <c r="R158" s="197"/>
      <c r="S158" s="197"/>
      <c r="T158" s="197"/>
      <c r="U158" s="197"/>
      <c r="V158" s="197"/>
      <c r="W158" s="197"/>
      <c r="X158" s="197"/>
      <c r="Y158" s="197"/>
      <c r="Z158" s="197"/>
    </row>
    <row r="159" ht="15.75" customHeight="1">
      <c r="A159" s="34" t="str">
        <f>Product!$A$51</f>
        <v>DATA-13</v>
      </c>
      <c r="B159" s="35" t="str">
        <f>VLOOKUP($A159,Product!$A$13:$E$61,2,0)&amp;""</f>
        <v>Are physical backups taken off-site (i.e., physically moved off site)?</v>
      </c>
      <c r="C159" s="206" t="str">
        <f>VLOOKUP($A159,Product!$A$13:$E$61,3,0)&amp;""</f>
        <v>Yes</v>
      </c>
      <c r="D159" s="209" t="str">
        <f>IF(LEFT(VLOOKUP($A159,Product!$A$13:$E$61,5,0),21)='Auto Responses'!$A$32,'Auto Responses'!$A$33,VLOOKUP($A159,Product!$A$13:$E$61,4,0))&amp;""</f>
        <v>For cloud deployments, physical media are managed by the cloud provider. If any physical backups or exports are required, they follow our secure chain-of-custody, encrypted transport, and storage procedures. </v>
      </c>
      <c r="E159" s="214" t="str">
        <f>VLOOKUP($A159,Product!$A$13:$E$61,5,0)&amp;""</f>
        <v>Provide the distance (in miles) between the primary and off-site locations.</v>
      </c>
      <c r="F159" s="220"/>
      <c r="G159" s="204" t="str">
        <f>VLOOKUP($A159,Questions!$A$2:$X$333,21,0)&amp;""</f>
        <v>Yes</v>
      </c>
      <c r="H159" s="205"/>
      <c r="I159" s="206" t="str">
        <f>VLOOKUP($A159,Questions!$A$2:$X$333,23,0)&amp;""</f>
        <v>Standard Importance</v>
      </c>
      <c r="J159" s="205"/>
      <c r="K159" s="207" t="b">
        <v>0</v>
      </c>
      <c r="L159" s="2"/>
      <c r="M159" s="197"/>
      <c r="N159" s="197"/>
      <c r="O159" s="197"/>
      <c r="P159" s="197"/>
      <c r="Q159" s="197"/>
      <c r="R159" s="197"/>
      <c r="S159" s="197"/>
      <c r="T159" s="197"/>
      <c r="U159" s="197"/>
      <c r="V159" s="197"/>
      <c r="W159" s="197"/>
      <c r="X159" s="197"/>
      <c r="Y159" s="197"/>
      <c r="Z159" s="197"/>
    </row>
    <row r="160" ht="15.75" customHeight="1">
      <c r="A160" s="34" t="str">
        <f>Product!$A$52</f>
        <v>DATA-14</v>
      </c>
      <c r="B160" s="35" t="str">
        <f>VLOOKUP($A160,Product!$A$13:$E$61,2,0)&amp;""</f>
        <v>Are data backups encrypted?</v>
      </c>
      <c r="C160" s="206" t="str">
        <f>VLOOKUP($A160,Product!$A$13:$E$61,3,0)&amp;""</f>
        <v>Yes</v>
      </c>
      <c r="D160" s="209" t="str">
        <f>IF(LEFT(VLOOKUP($A160,Product!$A$13:$E$61,5,0),21)='Auto Responses'!$A$32,'Auto Responses'!$A$33,VLOOKUP($A160,Product!$A$13:$E$61,4,0))&amp;""</f>
        <v>Backups are encrypted at rest with strong cryptography (AES-256 or provider equivalent) and encrypted in transit when transferred. Encryption keys are managed via secure key management.</v>
      </c>
      <c r="E160" s="214" t="str">
        <f>VLOOKUP($A160,Product!$A$13:$E$61,5,0)&amp;""</f>
        <v>Summarize the encryption algorithm/strategy you are using to secure backups.</v>
      </c>
      <c r="F160" s="220"/>
      <c r="G160" s="204" t="str">
        <f>VLOOKUP($A160,Questions!$A$2:$X$333,21,0)&amp;""</f>
        <v>Yes</v>
      </c>
      <c r="H160" s="205"/>
      <c r="I160" s="206" t="str">
        <f>VLOOKUP($A160,Questions!$A$2:$X$333,23,0)&amp;""</f>
        <v>Minor Importance</v>
      </c>
      <c r="J160" s="205"/>
      <c r="K160" s="207" t="b">
        <v>0</v>
      </c>
      <c r="L160" s="2"/>
      <c r="M160" s="197"/>
      <c r="N160" s="197"/>
      <c r="O160" s="197"/>
      <c r="P160" s="197"/>
      <c r="Q160" s="197"/>
      <c r="R160" s="197"/>
      <c r="S160" s="197"/>
      <c r="T160" s="197"/>
      <c r="U160" s="197"/>
      <c r="V160" s="197"/>
      <c r="W160" s="197"/>
      <c r="X160" s="197"/>
      <c r="Y160" s="197"/>
      <c r="Z160" s="197"/>
    </row>
    <row r="161" ht="15.75" customHeight="1">
      <c r="A161" s="34" t="str">
        <f>Product!$A$53</f>
        <v>DATA-15</v>
      </c>
      <c r="B161" s="35" t="str">
        <f>VLOOKUP($A161,Product!$A$13:$E$61,2,0)&amp;""</f>
        <v>Do you have a media handling process that is documented and currently implemented that meets established business needs and regulatory requirements, including end-of-life, repurposing, and data-sanitization procedures?</v>
      </c>
      <c r="C161" s="206" t="str">
        <f>VLOOKUP($A161,Product!$A$13:$E$61,3,0)&amp;""</f>
        <v>Yes</v>
      </c>
      <c r="D161" s="209" t="str">
        <f>IF(LEFT(VLOOKUP($A161,Product!$A$13:$E$61,5,0),21)='Auto Responses'!$A$32,'Auto Responses'!$A$33,VLOOKUP($A161,Product!$A$13:$E$61,4,0))&amp;""</f>
        <v>CoGrader maintains an Asset Management and Media Handling Policy that documents acquisition, inventory, secure storage, sanitization and disposal. Media end-of-life procedures require approved sanitization (destruction or cryptographic erase) and a certificate of destruction for third-party disposals.</v>
      </c>
      <c r="E161" s="214" t="str">
        <f>VLOOKUP($A161,Product!$A$13:$E$61,5,0)&amp;""</f>
        <v>Provide documented details of this process (link or attached).</v>
      </c>
      <c r="F161" s="220"/>
      <c r="G161" s="204" t="str">
        <f>VLOOKUP($A161,Questions!$A$2:$X$333,21,0)&amp;""</f>
        <v>Yes</v>
      </c>
      <c r="H161" s="205"/>
      <c r="I161" s="206" t="str">
        <f>VLOOKUP($A161,Questions!$A$2:$X$333,23,0)&amp;""</f>
        <v>Standard Importance</v>
      </c>
      <c r="J161" s="205"/>
      <c r="K161" s="207" t="b">
        <v>0</v>
      </c>
      <c r="L161" s="2"/>
      <c r="M161" s="197"/>
      <c r="N161" s="197"/>
      <c r="O161" s="197"/>
      <c r="P161" s="197"/>
      <c r="Q161" s="197"/>
      <c r="R161" s="197"/>
      <c r="S161" s="197"/>
      <c r="T161" s="197"/>
      <c r="U161" s="197"/>
      <c r="V161" s="197"/>
      <c r="W161" s="197"/>
      <c r="X161" s="197"/>
      <c r="Y161" s="197"/>
      <c r="Z161" s="197"/>
    </row>
    <row r="162" ht="15.75" customHeight="1">
      <c r="A162" s="34" t="str">
        <f>Product!$A$54</f>
        <v>DATA-16</v>
      </c>
      <c r="B162" s="35" t="str">
        <f>VLOOKUP($A162,Product!$A$13:$E$61,2,0)&amp;""</f>
        <v>Does the process described in DATA-15 adhere to DoD 5220.22-M and/or NIST SP 800-88 standards?</v>
      </c>
      <c r="C162" s="206" t="str">
        <f>VLOOKUP($A162,Product!$A$13:$E$61,3,0)&amp;""</f>
        <v>No</v>
      </c>
      <c r="D162" s="209" t="str">
        <f>IF(LEFT(VLOOKUP($A162,Product!$A$13:$E$61,5,0),21)='Auto Responses'!$A$32,'Auto Responses'!$A$33,VLOOKUP($A162,Product!$A$13:$E$61,4,0))&amp;""</f>
        <v/>
      </c>
      <c r="E162" s="214" t="str">
        <f>VLOOKUP($A162,Product!$A$13:$E$61,5,0)&amp;""</f>
        <v>State plans to adhere to DoD 5220.22-M and/or NIST SP 800-88 standards.</v>
      </c>
      <c r="F162" s="220"/>
      <c r="G162" s="204" t="str">
        <f>VLOOKUP($A162,Questions!$A$2:$X$333,21,0)&amp;""</f>
        <v>Yes</v>
      </c>
      <c r="H162" s="205"/>
      <c r="I162" s="206" t="str">
        <f>VLOOKUP($A162,Questions!$A$2:$X$333,23,0)&amp;""</f>
        <v>Standard Importance</v>
      </c>
      <c r="J162" s="205"/>
      <c r="K162" s="207" t="b">
        <v>0</v>
      </c>
      <c r="L162" s="2"/>
      <c r="M162" s="197"/>
      <c r="N162" s="197"/>
      <c r="O162" s="197"/>
      <c r="P162" s="197"/>
      <c r="Q162" s="197"/>
      <c r="R162" s="197"/>
      <c r="S162" s="197"/>
      <c r="T162" s="197"/>
      <c r="U162" s="197"/>
      <c r="V162" s="197"/>
      <c r="W162" s="197"/>
      <c r="X162" s="197"/>
      <c r="Y162" s="197"/>
      <c r="Z162" s="197"/>
    </row>
    <row r="163" ht="15.75" customHeight="1">
      <c r="A163" s="34" t="str">
        <f>Product!$A$55</f>
        <v>DATA-17</v>
      </c>
      <c r="B163" s="35" t="str">
        <f>VLOOKUP($A163,Product!$A$13:$E$61,2,0)&amp;""</f>
        <v>Does your staff (or third party) have access to institutional data (e.g., financial, PHI, or other sensitive information) through any means?</v>
      </c>
      <c r="C163" s="206" t="str">
        <f>VLOOKUP($A163,Product!$A$13:$E$61,3,0)&amp;""</f>
        <v>No</v>
      </c>
      <c r="D163" s="209" t="str">
        <f>IF(LEFT(VLOOKUP($A163,Product!$A$13:$E$61,5,0),21)='Auto Responses'!$A$32,'Auto Responses'!$A$33,VLOOKUP($A163,Product!$A$13:$E$61,4,0))&amp;""</f>
        <v/>
      </c>
      <c r="E163" s="214" t="str">
        <f>VLOOKUP($A163,Product!$A$13:$E$61,5,0)&amp;""</f>
        <v/>
      </c>
      <c r="F163" s="220"/>
      <c r="G163" s="204" t="str">
        <f>VLOOKUP($A163,Questions!$A$2:$X$333,21,0)&amp;""</f>
        <v>No</v>
      </c>
      <c r="H163" s="205"/>
      <c r="I163" s="206" t="str">
        <f>VLOOKUP($A163,Questions!$A$2:$X$333,23,0)&amp;""</f>
        <v>Standard Importance</v>
      </c>
      <c r="J163" s="205"/>
      <c r="K163" s="207" t="b">
        <v>0</v>
      </c>
      <c r="L163" s="2"/>
      <c r="M163" s="197"/>
      <c r="N163" s="197"/>
      <c r="O163" s="197"/>
      <c r="P163" s="197"/>
      <c r="Q163" s="197"/>
      <c r="R163" s="197"/>
      <c r="S163" s="197"/>
      <c r="T163" s="197"/>
      <c r="U163" s="197"/>
      <c r="V163" s="197"/>
      <c r="W163" s="197"/>
      <c r="X163" s="197"/>
      <c r="Y163" s="197"/>
      <c r="Z163" s="197"/>
    </row>
    <row r="164" ht="15.75" customHeight="1">
      <c r="A164" s="34" t="str">
        <f>Product!$A$56</f>
        <v>DATA-18</v>
      </c>
      <c r="B164" s="35" t="str">
        <f>VLOOKUP($A164,Product!$A$13:$E$61,2,0)&amp;""</f>
        <v>Do you have a documented and currently implemented strategy for securing employee workstations when they work remotely (i.e., not in a trusted computing environment)?</v>
      </c>
      <c r="C164" s="206" t="str">
        <f>VLOOKUP($A164,Product!$A$13:$E$61,3,0)&amp;""</f>
        <v>Yes</v>
      </c>
      <c r="D164" s="209" t="str">
        <f>IF(LEFT(VLOOKUP($A164,Product!$A$13:$E$61,5,0),21)='Auto Responses'!$A$32,'Auto Responses'!$A$33,VLOOKUP($A164,Product!$A$13:$E$61,4,0))&amp;""</f>
        <v>CoGrader enforces an endpoint security policy for remote workstations: full-disk encryption, malware/EDR, screen lock (corporate devices auto-lock after five minutes; mobile devices after up to 15 minutes), use of password managers, and approved MDM/remote-access controls. Remote workstation standards and incident procedures are documented.</v>
      </c>
      <c r="E164" s="214" t="str">
        <f>VLOOKUP($A164,Product!$A$13:$E$61,5,0)&amp;""</f>
        <v>Provide a detailed summary outlining the security controls implemented to protect the institution's data.</v>
      </c>
      <c r="F164" s="220"/>
      <c r="G164" s="204" t="str">
        <f>VLOOKUP($A164,Questions!$A$2:$X$333,21,0)&amp;""</f>
        <v>Yes</v>
      </c>
      <c r="H164" s="205"/>
      <c r="I164" s="206" t="str">
        <f>VLOOKUP($A164,Questions!$A$2:$X$333,23,0)&amp;""</f>
        <v>Standard Importance</v>
      </c>
      <c r="J164" s="205"/>
      <c r="K164" s="207" t="b">
        <v>0</v>
      </c>
      <c r="L164" s="2"/>
      <c r="M164" s="197"/>
      <c r="N164" s="197"/>
      <c r="O164" s="197"/>
      <c r="P164" s="197"/>
      <c r="Q164" s="197"/>
      <c r="R164" s="197"/>
      <c r="S164" s="197"/>
      <c r="T164" s="197"/>
      <c r="U164" s="197"/>
      <c r="V164" s="197"/>
      <c r="W164" s="197"/>
      <c r="X164" s="197"/>
      <c r="Y164" s="197"/>
      <c r="Z164" s="197"/>
    </row>
    <row r="165" ht="15.75" customHeight="1">
      <c r="A165" s="34" t="str">
        <f>Product!$A$57</f>
        <v>DATA-19</v>
      </c>
      <c r="B165" s="35" t="str">
        <f>VLOOKUP($A165,Product!$A$13:$E$61,2,0)&amp;""</f>
        <v>Does the environment provide for dedicated single-tenant capabilities? If not, describe how your solution or environment separates data from different customers (e.g., logically, physically, single tenancy, multi-tenancy).</v>
      </c>
      <c r="C165" s="206" t="str">
        <f>VLOOKUP($A165,Product!$A$13:$E$61,3,0)&amp;""</f>
        <v>No</v>
      </c>
      <c r="D165" s="209" t="str">
        <f>IF(LEFT(VLOOKUP($A165,Product!$A$13:$E$61,5,0),21)='Auto Responses'!$A$32,'Auto Responses'!$A$33,VLOOKUP($A165,Product!$A$13:$E$61,4,0))&amp;""</f>
        <v>CoGrader uses a secure multi-tenant cloud architecture with strict logical data separation and encryption ensuring institutional data isolation.</v>
      </c>
      <c r="E165" s="214" t="str">
        <f>VLOOKUP($A165,Product!$A$13:$E$61,5,0)&amp;""</f>
        <v>Describe your plan to separate institution data from that of other customers.</v>
      </c>
      <c r="F165" s="220"/>
      <c r="G165" s="204" t="str">
        <f>VLOOKUP($A165,Questions!$A$2:$X$333,21,0)&amp;""</f>
        <v>Yes</v>
      </c>
      <c r="H165" s="205"/>
      <c r="I165" s="206" t="str">
        <f>VLOOKUP($A165,Questions!$A$2:$X$333,23,0)&amp;""</f>
        <v>Minor Importance</v>
      </c>
      <c r="J165" s="205"/>
      <c r="K165" s="207" t="b">
        <v>0</v>
      </c>
      <c r="L165" s="2"/>
      <c r="M165" s="197"/>
      <c r="N165" s="197"/>
      <c r="O165" s="197"/>
      <c r="P165" s="197"/>
      <c r="Q165" s="197"/>
      <c r="R165" s="197"/>
      <c r="S165" s="197"/>
      <c r="T165" s="197"/>
      <c r="U165" s="197"/>
      <c r="V165" s="197"/>
      <c r="W165" s="197"/>
      <c r="X165" s="197"/>
      <c r="Y165" s="197"/>
      <c r="Z165" s="197"/>
    </row>
    <row r="166" ht="15.75" customHeight="1">
      <c r="A166" s="34" t="str">
        <f>Product!$A$58</f>
        <v>DATA-20</v>
      </c>
      <c r="B166" s="35" t="str">
        <f>VLOOKUP($A166,Product!$A$13:$E$61,2,0)&amp;""</f>
        <v>Are ownership rights to all data, inputs, outputs, and metadata retained by the institution?</v>
      </c>
      <c r="C166" s="206" t="str">
        <f>VLOOKUP($A166,Product!$A$13:$E$61,3,0)&amp;""</f>
        <v>Yes</v>
      </c>
      <c r="D166" s="209" t="str">
        <f>IF(LEFT(VLOOKUP($A166,Product!$A$13:$E$61,5,0),21)='Auto Responses'!$A$32,'Auto Responses'!$A$33,VLOOKUP($A166,Product!$A$13:$E$61,4,0))&amp;""</f>
        <v>Customer DPAs and service agreements preserve institutional ownership of all data, inputs, outputs and metadata. Contractual language prohibits sale of student data and defines return/deletion obligations.</v>
      </c>
      <c r="E166" s="214" t="str">
        <f>VLOOKUP($A166,Product!$A$13:$E$61,5,0)&amp;""</f>
        <v>Provide reference to your data ownership documention.</v>
      </c>
      <c r="F166" s="220"/>
      <c r="G166" s="204" t="str">
        <f>VLOOKUP($A166,Questions!$A$2:$X$333,21,0)&amp;""</f>
        <v>Yes</v>
      </c>
      <c r="H166" s="205"/>
      <c r="I166" s="206" t="str">
        <f>VLOOKUP($A166,Questions!$A$2:$X$333,23,0)&amp;""</f>
        <v>Minor Importance</v>
      </c>
      <c r="J166" s="205"/>
      <c r="K166" s="207" t="b">
        <v>0</v>
      </c>
      <c r="L166" s="2"/>
      <c r="M166" s="197"/>
      <c r="N166" s="197"/>
      <c r="O166" s="197"/>
      <c r="P166" s="197"/>
      <c r="Q166" s="197"/>
      <c r="R166" s="197"/>
      <c r="S166" s="197"/>
      <c r="T166" s="197"/>
      <c r="U166" s="197"/>
      <c r="V166" s="197"/>
      <c r="W166" s="197"/>
      <c r="X166" s="197"/>
      <c r="Y166" s="197"/>
      <c r="Z166" s="197"/>
    </row>
    <row r="167" ht="15.75" customHeight="1">
      <c r="A167" s="34" t="str">
        <f>Product!$A$59</f>
        <v>DATA-21</v>
      </c>
      <c r="B167" s="35" t="str">
        <f>VLOOKUP($A167,Product!$A$13:$E$61,2,0)&amp;""</f>
        <v>In the event of imminent bankruptcy, closing of business, or retirement of service, will you provide 90 days for customers to get their data out of the system and migrate applications?</v>
      </c>
      <c r="C167" s="206" t="str">
        <f>VLOOKUP($A167,Product!$A$13:$E$61,3,0)&amp;""</f>
        <v>Yes</v>
      </c>
      <c r="D167" s="209" t="str">
        <f>IF(LEFT(VLOOKUP($A167,Product!$A$13:$E$61,5,0),21)='Auto Responses'!$A$32,'Auto Responses'!$A$33,VLOOKUP($A167,Product!$A$13:$E$61,4,0))&amp;""</f>
        <v>CoGrader’s standard DPA and service termination procedures provide for a minimum transition/export period (standard practice: 90 days) during which customers can export their data and migrate applications. This period is documented in DPAs and customer agreements.</v>
      </c>
      <c r="E167" s="214" t="str">
        <f>VLOOKUP($A167,Product!$A$13:$E$61,5,0)&amp;""</f>
        <v>State how the institution will be notified of imminent termination.</v>
      </c>
      <c r="F167" s="220"/>
      <c r="G167" s="204" t="str">
        <f>VLOOKUP($A167,Questions!$A$2:$X$333,21,0)&amp;""</f>
        <v>Yes</v>
      </c>
      <c r="H167" s="205"/>
      <c r="I167" s="206" t="str">
        <f>VLOOKUP($A167,Questions!$A$2:$X$333,23,0)&amp;""</f>
        <v>Minor Importance</v>
      </c>
      <c r="J167" s="205"/>
      <c r="K167" s="207" t="b">
        <v>0</v>
      </c>
      <c r="L167" s="2"/>
      <c r="M167" s="197"/>
      <c r="N167" s="197"/>
      <c r="O167" s="197"/>
      <c r="P167" s="197"/>
      <c r="Q167" s="197"/>
      <c r="R167" s="197"/>
      <c r="S167" s="197"/>
      <c r="T167" s="197"/>
      <c r="U167" s="197"/>
      <c r="V167" s="197"/>
      <c r="W167" s="197"/>
      <c r="X167" s="197"/>
      <c r="Y167" s="197"/>
      <c r="Z167" s="197"/>
    </row>
    <row r="168" ht="15.75" customHeight="1">
      <c r="A168" s="34" t="str">
        <f>Product!$A$60</f>
        <v>DATA-22</v>
      </c>
      <c r="B168" s="35" t="str">
        <f>VLOOKUP($A168,Product!$A$13:$E$61,2,0)&amp;""</f>
        <v>Are involatile backup copies made according to predefined schedules and securely stored and protected?</v>
      </c>
      <c r="C168" s="206" t="str">
        <f>VLOOKUP($A168,Product!$A$13:$E$61,3,0)&amp;""</f>
        <v>Yes</v>
      </c>
      <c r="D168" s="209" t="str">
        <f>IF(LEFT(VLOOKUP($A168,Product!$A$13:$E$61,5,0),21)='Auto Responses'!$A$32,'Auto Responses'!$A$33,VLOOKUP($A168,Product!$A$13:$E$61,4,0))&amp;""</f>
        <v>Immutable/immutable-style snapshots and integrity-protected backups are used where required. Backups are made according to predefined schedules, stored in write-protected/immutability-capable cloud storage, encrypted at rest, and access-restricted. Retention periods (default and extended) are specified in the backup policy and can be adjusted contractually; standard backup retention for transactional backups is 90 days, with archive options for longer retention.</v>
      </c>
      <c r="E168" s="214" t="str">
        <f>VLOOKUP($A168,Product!$A$13:$E$61,5,0)&amp;""</f>
        <v>If your strategy uses different processes for services and data, ensure that all strategies are clearly stated and supported.</v>
      </c>
      <c r="F168" s="220"/>
      <c r="G168" s="204" t="str">
        <f>VLOOKUP($A168,Questions!$A$2:$X$333,21,0)&amp;""</f>
        <v>Yes</v>
      </c>
      <c r="H168" s="205"/>
      <c r="I168" s="206" t="str">
        <f>VLOOKUP($A168,Questions!$A$2:$X$333,23,0)&amp;""</f>
        <v>Minor Importance</v>
      </c>
      <c r="J168" s="205"/>
      <c r="K168" s="207" t="b">
        <v>0</v>
      </c>
      <c r="L168" s="2"/>
      <c r="M168" s="197"/>
      <c r="N168" s="197"/>
      <c r="O168" s="197"/>
      <c r="P168" s="197"/>
      <c r="Q168" s="197"/>
      <c r="R168" s="197"/>
      <c r="S168" s="197"/>
      <c r="T168" s="197"/>
      <c r="U168" s="197"/>
      <c r="V168" s="197"/>
      <c r="W168" s="197"/>
      <c r="X168" s="197"/>
      <c r="Y168" s="197"/>
      <c r="Z168" s="197"/>
    </row>
    <row r="169" ht="15.75" customHeight="1">
      <c r="A169" s="34" t="str">
        <f>Product!$A$61</f>
        <v>DATA-23</v>
      </c>
      <c r="B169" s="35" t="str">
        <f>VLOOKUP($A169,Product!$A$13:$E$61,2,0)&amp;""</f>
        <v>Do you have a cryptographic key management process (generation, exchange, storage, safeguards, use, vetting, and replacement) that is documented and currently implemented, for all system components (e.g., database, system, web, etc.)?</v>
      </c>
      <c r="C169" s="206" t="str">
        <f>VLOOKUP($A169,Product!$A$13:$E$61,3,0)&amp;""</f>
        <v>Yes</v>
      </c>
      <c r="D169" s="209" t="str">
        <f>IF(LEFT(VLOOKUP($A169,Product!$A$13:$E$61,5,0),21)='Auto Responses'!$A$32,'Auto Responses'!$A$33,VLOOKUP($A169,Product!$A$13:$E$61,4,0))&amp;""</f>
        <v>CoGrader maintains a documented Key Management policy. Keys are generated, stored and managed using HSMs or cloud-KMS (GCP KMS). Practices include role-based access, key separation for environments, periodic rotation, restricted access approval, logging of key usage, secure key backup/escrow processes, and procedures for key compromise and key retirement. Customer-managed keys (CMEK) and HSM-backed key storage are supported where contractually required.</v>
      </c>
      <c r="E169" s="214" t="str">
        <f>VLOOKUP($A169,Product!$A$13:$E$61,5,0)&amp;""</f>
        <v>Summarize your cryptographic key management process.</v>
      </c>
      <c r="F169" s="220"/>
      <c r="G169" s="204" t="str">
        <f>VLOOKUP($A169,Questions!$A$2:$X$333,21,0)&amp;""</f>
        <v>Yes</v>
      </c>
      <c r="H169" s="205"/>
      <c r="I169" s="206" t="str">
        <f>VLOOKUP($A169,Questions!$A$2:$X$333,23,0)&amp;""</f>
        <v>Minor Importance</v>
      </c>
      <c r="J169" s="205"/>
      <c r="K169" s="207" t="b">
        <v>0</v>
      </c>
      <c r="L169" s="2"/>
      <c r="M169" s="197"/>
      <c r="N169" s="197"/>
      <c r="O169" s="197"/>
      <c r="P169" s="197"/>
      <c r="Q169" s="197"/>
      <c r="R169" s="197"/>
      <c r="S169" s="197"/>
      <c r="T169" s="197"/>
      <c r="U169" s="197"/>
      <c r="V169" s="197"/>
      <c r="W169" s="197"/>
      <c r="X169" s="197"/>
      <c r="Y169" s="197"/>
      <c r="Z169" s="197"/>
    </row>
    <row r="170" ht="15.75" customHeight="1">
      <c r="A170" s="18" t="str">
        <f>VLOOKUP(LEFT($A171,4),'Auto Responses'!$N$4:$O$38,2,0)&amp;""</f>
        <v> Application/Service Security</v>
      </c>
      <c r="B170" s="40"/>
      <c r="C170" s="41"/>
      <c r="D170" s="41"/>
      <c r="E170" s="212"/>
      <c r="F170" s="199" t="s">
        <v>653</v>
      </c>
      <c r="G170" s="208" t="s">
        <v>648</v>
      </c>
      <c r="H170" s="208" t="s">
        <v>649</v>
      </c>
      <c r="I170" s="208" t="s">
        <v>650</v>
      </c>
      <c r="J170" s="208" t="s">
        <v>651</v>
      </c>
      <c r="K170" s="41"/>
      <c r="L170" s="2"/>
      <c r="M170" s="2"/>
      <c r="N170" s="2"/>
      <c r="O170" s="2"/>
      <c r="P170" s="2"/>
      <c r="Q170" s="2"/>
      <c r="R170" s="2"/>
      <c r="S170" s="2"/>
      <c r="T170" s="2"/>
      <c r="U170" s="2"/>
      <c r="V170" s="2"/>
      <c r="W170" s="2"/>
      <c r="X170" s="2"/>
      <c r="Y170" s="2"/>
      <c r="Z170" s="2"/>
    </row>
    <row r="171" ht="15.75" customHeight="1">
      <c r="A171" s="34" t="str">
        <f>Infrastructure!$A$20</f>
        <v>APPL-01</v>
      </c>
      <c r="B171" s="35" t="str">
        <f>VLOOKUP($A171,Infrastructure!$A$13:$E$74,2,0)&amp;""</f>
        <v>Are access controls for institutional accounts based on structured rules, such as role-based access control (RBAC), attribute-based access control (ABAC), or policy-based access control (PBAC)?*</v>
      </c>
      <c r="C171" s="206" t="str">
        <f>VLOOKUP($A171,Infrastructure!$A$13:$E$74,3,0)&amp;""</f>
        <v>No</v>
      </c>
      <c r="D171" s="209" t="str">
        <f>IF(LEFT(VLOOKUP($A171,Infrastructure!$A$13:$E$74,5,0),21)='Auto Responses'!$A$32,'Auto Responses'!$A$33,VLOOKUP($A171,Infrastructure!$A$13:$E$74,4,0))&amp;""</f>
        <v>CoGrader currently supports only teacher roles with access to their own data. </v>
      </c>
      <c r="E171" s="214" t="str">
        <f>VLOOKUP($A171,Infrastructure!$A$13:$E$74,5,0)&amp;""</f>
        <v>Describe any limitations that prevent support for RBAC for Institutional accounts.</v>
      </c>
      <c r="F171" s="220"/>
      <c r="G171" s="204" t="str">
        <f>VLOOKUP($A171,Questions!$A$2:$X$333,21,0)&amp;""</f>
        <v>Yes</v>
      </c>
      <c r="H171" s="205"/>
      <c r="I171" s="206" t="str">
        <f>VLOOKUP($A171,Questions!$A$2:$X$333,23,0)&amp;""</f>
        <v>Critical Importance</v>
      </c>
      <c r="J171" s="205"/>
      <c r="K171" s="207" t="b">
        <v>0</v>
      </c>
      <c r="L171" s="2"/>
      <c r="M171" s="197"/>
      <c r="N171" s="197"/>
      <c r="O171" s="197"/>
      <c r="P171" s="197"/>
      <c r="Q171" s="197"/>
      <c r="R171" s="197"/>
      <c r="S171" s="197"/>
      <c r="T171" s="197"/>
      <c r="U171" s="197"/>
      <c r="V171" s="197"/>
      <c r="W171" s="197"/>
      <c r="X171" s="197"/>
      <c r="Y171" s="197"/>
      <c r="Z171" s="197"/>
    </row>
    <row r="172" ht="15.75" customHeight="1">
      <c r="A172" s="34" t="str">
        <f>Infrastructure!$A$21</f>
        <v>APPL-02</v>
      </c>
      <c r="B172" s="35" t="str">
        <f>VLOOKUP($A172,Infrastructure!$A$13:$E$74,2,0)&amp;""</f>
        <v>Are you using a web application firewall (WAF)?*</v>
      </c>
      <c r="C172" s="206" t="str">
        <f>VLOOKUP($A172,Infrastructure!$A$13:$E$74,3,0)&amp;""</f>
        <v>Yes</v>
      </c>
      <c r="D172" s="209" t="str">
        <f>IF(LEFT(VLOOKUP($A172,Infrastructure!$A$13:$E$74,5,0),21)='Auto Responses'!$A$32,'Auto Responses'!$A$33,VLOOKUP($A172,Infrastructure!$A$13:$E$74,4,0))&amp;""</f>
        <v>Production traffic is protected by boundary protection and WAF controls. We deploy cloud WAF protections (edge WAF / Cloud Armor or equivalent) to block OWASP Top 10 threats, rate limit suspicious traffic, and enforce application rules.</v>
      </c>
      <c r="E172" s="214" t="str">
        <f>VLOOKUP($A172,Infrastructure!$A$13:$E$74,5,0)&amp;""</f>
        <v>Describe the currently implemented WAF.</v>
      </c>
      <c r="F172" s="220"/>
      <c r="G172" s="204" t="str">
        <f>VLOOKUP($A172,Questions!$A$2:$X$333,21,0)&amp;""</f>
        <v>Yes</v>
      </c>
      <c r="H172" s="205"/>
      <c r="I172" s="206" t="str">
        <f>VLOOKUP($A172,Questions!$A$2:$X$333,23,0)&amp;""</f>
        <v>Critical Importance</v>
      </c>
      <c r="J172" s="205"/>
      <c r="K172" s="207" t="b">
        <v>0</v>
      </c>
      <c r="L172" s="2"/>
      <c r="M172" s="197"/>
      <c r="N172" s="197"/>
      <c r="O172" s="197"/>
      <c r="P172" s="197"/>
      <c r="Q172" s="197"/>
      <c r="R172" s="197"/>
      <c r="S172" s="197"/>
      <c r="T172" s="197"/>
      <c r="U172" s="197"/>
      <c r="V172" s="197"/>
      <c r="W172" s="197"/>
      <c r="X172" s="197"/>
      <c r="Y172" s="197"/>
      <c r="Z172" s="197"/>
    </row>
    <row r="173" ht="15.75" customHeight="1">
      <c r="A173" s="34" t="str">
        <f>Infrastructure!$A$22</f>
        <v>APPL-03</v>
      </c>
      <c r="B173" s="35" t="str">
        <f>VLOOKUP($A173,Infrastructure!$A$13:$E$74,2,0)&amp;""</f>
        <v>Are only currently supported operating system(s), software, and libraries leveraged by the system(s)/application(s) that will have access to institution's data?*</v>
      </c>
      <c r="C173" s="206" t="str">
        <f>VLOOKUP($A173,Infrastructure!$A$13:$E$74,3,0)&amp;""</f>
        <v>Yes</v>
      </c>
      <c r="D173" s="209" t="str">
        <f>IF(LEFT(VLOOKUP($A173,Infrastructure!$A$13:$E$74,5,0),21)='Auto Responses'!$A$32,'Auto Responses'!$A$33,VLOOKUP($A173,Infrastructure!$A$13:$E$74,4,0))&amp;""</f>
        <v>We require that only supported OS versions, libraries and runtime dependencies are used in environments that process institutional data. Changes to dependencies are controlled via the Change Management and Secure Development policies.
Dependency and third-party library checks (including SBOM/SCA) are part of pre-release gates. Vulnerability scans run regularly and critical patches are applied via a structured review and deployment process. Annual penetration tests supplement this program.</v>
      </c>
      <c r="E173" s="214" t="str">
        <f>VLOOKUP($A173,Infrastructure!$A$13:$E$74,5,0)&amp;""</f>
        <v>Please provide a list of all required dependencies.</v>
      </c>
      <c r="F173" s="220"/>
      <c r="G173" s="204" t="str">
        <f>VLOOKUP($A173,Questions!$A$2:$X$333,21,0)&amp;""</f>
        <v>Yes</v>
      </c>
      <c r="H173" s="205"/>
      <c r="I173" s="206" t="str">
        <f>VLOOKUP($A173,Questions!$A$2:$X$333,23,0)&amp;""</f>
        <v>Critical Importance</v>
      </c>
      <c r="J173" s="205"/>
      <c r="K173" s="207" t="b">
        <v>0</v>
      </c>
      <c r="L173" s="2"/>
      <c r="M173" s="197"/>
      <c r="N173" s="197"/>
      <c r="O173" s="197"/>
      <c r="P173" s="197"/>
      <c r="Q173" s="197"/>
      <c r="R173" s="197"/>
      <c r="S173" s="197"/>
      <c r="T173" s="197"/>
      <c r="U173" s="197"/>
      <c r="V173" s="197"/>
      <c r="W173" s="197"/>
      <c r="X173" s="197"/>
      <c r="Y173" s="197"/>
      <c r="Z173" s="197"/>
    </row>
    <row r="174" ht="15.75" customHeight="1">
      <c r="A174" s="34" t="str">
        <f>Infrastructure!$A$23</f>
        <v>APPL-04</v>
      </c>
      <c r="B174" s="35" t="str">
        <f>VLOOKUP($A174,Infrastructure!$A$13:$E$74,2,0)&amp;""</f>
        <v>Does your application require access to location or GPS data?*</v>
      </c>
      <c r="C174" s="206" t="str">
        <f>VLOOKUP($A174,Infrastructure!$A$13:$E$74,3,0)&amp;""</f>
        <v>No</v>
      </c>
      <c r="D174" s="209" t="str">
        <f>IF(LEFT(VLOOKUP($A174,Infrastructure!$A$13:$E$74,5,0),21)='Auto Responses'!$A$32,'Auto Responses'!$A$33,VLOOKUP($A174,Infrastructure!$A$13:$E$74,4,0))&amp;""</f>
        <v/>
      </c>
      <c r="E174" s="214" t="str">
        <f>VLOOKUP($A174,Infrastructure!$A$13:$E$74,5,0)&amp;""</f>
        <v>Please indicate any future plans that would require access to this data</v>
      </c>
      <c r="F174" s="220"/>
      <c r="G174" s="204" t="str">
        <f>VLOOKUP($A174,Questions!$A$2:$X$333,21,0)&amp;""</f>
        <v>No</v>
      </c>
      <c r="H174" s="205"/>
      <c r="I174" s="206" t="str">
        <f>VLOOKUP($A174,Questions!$A$2:$X$333,23,0)&amp;""</f>
        <v>Critical Importance</v>
      </c>
      <c r="J174" s="205"/>
      <c r="K174" s="207" t="b">
        <v>0</v>
      </c>
      <c r="L174" s="2"/>
      <c r="M174" s="197"/>
      <c r="N174" s="197"/>
      <c r="O174" s="197"/>
      <c r="P174" s="197"/>
      <c r="Q174" s="197"/>
      <c r="R174" s="197"/>
      <c r="S174" s="197"/>
      <c r="T174" s="197"/>
      <c r="U174" s="197"/>
      <c r="V174" s="197"/>
      <c r="W174" s="197"/>
      <c r="X174" s="197"/>
      <c r="Y174" s="197"/>
      <c r="Z174" s="197"/>
    </row>
    <row r="175" ht="15.75" customHeight="1">
      <c r="A175" s="34" t="str">
        <f>Infrastructure!$A$24</f>
        <v>APPL-05</v>
      </c>
      <c r="B175" s="35" t="str">
        <f>VLOOKUP($A175,Infrastructure!$A$13:$E$74,2,0)&amp;""</f>
        <v>Does your application provide separation of duties between security administration, system administration, and standard user functions?*</v>
      </c>
      <c r="C175" s="206" t="str">
        <f>VLOOKUP($A175,Infrastructure!$A$13:$E$74,3,0)&amp;""</f>
        <v>No</v>
      </c>
      <c r="D175" s="209" t="str">
        <f>IF(LEFT(VLOOKUP($A175,Infrastructure!$A$13:$E$74,5,0),21)='Auto Responses'!$A$32,'Auto Responses'!$A$33,VLOOKUP($A175,Infrastructure!$A$13:$E$74,4,0))&amp;""</f>
        <v>CoGrader currently supports only teacher roles with access to their own data. </v>
      </c>
      <c r="E175" s="214" t="str">
        <f>VLOOKUP($A175,Infrastructure!$A$13:$E$74,5,0)&amp;""</f>
        <v>State plans to implement functionality to provide separation of duties between security administration and system administration functions.</v>
      </c>
      <c r="F175" s="220"/>
      <c r="G175" s="204" t="str">
        <f>VLOOKUP($A175,Questions!$A$2:$X$333,21,0)&amp;""</f>
        <v>Yes</v>
      </c>
      <c r="H175" s="205"/>
      <c r="I175" s="206" t="str">
        <f>VLOOKUP($A175,Questions!$A$2:$X$333,23,0)&amp;""</f>
        <v>Critical Importance</v>
      </c>
      <c r="J175" s="205"/>
      <c r="K175" s="207" t="b">
        <v>0</v>
      </c>
      <c r="L175" s="2"/>
      <c r="M175" s="197"/>
      <c r="N175" s="197"/>
      <c r="O175" s="197"/>
      <c r="P175" s="197"/>
      <c r="Q175" s="197"/>
      <c r="R175" s="197"/>
      <c r="S175" s="197"/>
      <c r="T175" s="197"/>
      <c r="U175" s="197"/>
      <c r="V175" s="197"/>
      <c r="W175" s="197"/>
      <c r="X175" s="197"/>
      <c r="Y175" s="197"/>
      <c r="Z175" s="197"/>
    </row>
    <row r="176" ht="15.75" customHeight="1">
      <c r="A176" s="34" t="str">
        <f>Infrastructure!$A$25</f>
        <v>APPL-06</v>
      </c>
      <c r="B176" s="35" t="str">
        <f>VLOOKUP($A176,Infrastructure!$A$13:$E$74,2,0)&amp;""</f>
        <v>Do you subject your code to static code analysis and/or static application security testing prior to release?*</v>
      </c>
      <c r="C176" s="206" t="str">
        <f>VLOOKUP($A176,Infrastructure!$A$13:$E$74,3,0)&amp;""</f>
        <v>Yes</v>
      </c>
      <c r="D176" s="209" t="str">
        <f>IF(LEFT(VLOOKUP($A176,Infrastructure!$A$13:$E$74,5,0),21)='Auto Responses'!$A$32,'Auto Responses'!$A$33,VLOOKUP($A176,Infrastructure!$A$13:$E$74,4,0))&amp;""</f>
        <v>Static Application Security Testing (SAST) and secure code review are part of our Secure Development lifecycle. Developers run automated SAST during CI, and findings must be triaged and remediated before code is promoted. Code reviews and QA gates are enforced in the pre-production pipeline.</v>
      </c>
      <c r="E176" s="214" t="str">
        <f>VLOOKUP($A176,Infrastructure!$A$13:$E$74,5,0)&amp;""</f>
        <v>Provide a list of all tools utilized during static code analysis or static application security testing.</v>
      </c>
      <c r="F176" s="220"/>
      <c r="G176" s="204" t="str">
        <f>VLOOKUP($A176,Questions!$A$2:$X$333,21,0)&amp;""</f>
        <v>Yes</v>
      </c>
      <c r="H176" s="205"/>
      <c r="I176" s="206" t="str">
        <f>VLOOKUP($A176,Questions!$A$2:$X$333,23,0)&amp;""</f>
        <v>Critical Importance</v>
      </c>
      <c r="J176" s="205"/>
      <c r="K176" s="207" t="b">
        <v>0</v>
      </c>
      <c r="L176" s="2"/>
      <c r="M176" s="197"/>
      <c r="N176" s="197"/>
      <c r="O176" s="197"/>
      <c r="P176" s="197"/>
      <c r="Q176" s="197"/>
      <c r="R176" s="197"/>
      <c r="S176" s="197"/>
      <c r="T176" s="197"/>
      <c r="U176" s="197"/>
      <c r="V176" s="197"/>
      <c r="W176" s="197"/>
      <c r="X176" s="197"/>
      <c r="Y176" s="197"/>
      <c r="Z176" s="197"/>
    </row>
    <row r="177" ht="15.75" customHeight="1">
      <c r="A177" s="34" t="str">
        <f>Infrastructure!$A$26</f>
        <v>APPL-07</v>
      </c>
      <c r="B177" s="35" t="str">
        <f>VLOOKUP($A177,Infrastructure!$A$13:$E$74,2,0)&amp;""</f>
        <v>Do you have software testing processes (dynamic or static) that are established and followed?*</v>
      </c>
      <c r="C177" s="206" t="str">
        <f>VLOOKUP($A177,Infrastructure!$A$13:$E$74,3,0)&amp;""</f>
        <v>Yes</v>
      </c>
      <c r="D177" s="209" t="str">
        <f>IF(LEFT(VLOOKUP($A177,Infrastructure!$A$13:$E$74,5,0),21)='Auto Responses'!$A$32,'Auto Responses'!$A$33,VLOOKUP($A177,Infrastructure!$A$13:$E$74,4,0))&amp;""</f>
        <v>We run a combination of automated unit/integration tests, SAST, DAST (dynamic testing), and manual QA in staging prior to production releases. Security testing (including third-party penetration testing) is performed on an annual cadence and after major releases. Test results and remediation tickets are tracked in our development tooling and available for audit.</v>
      </c>
      <c r="E177" s="214" t="str">
        <f>VLOOKUP($A177,Infrastructure!$A$13:$E$74,5,0)&amp;""</f>
        <v>Describe testing processes, including but not limited to, development of test plans, personnel involved in the testing process, and authorized individual accountable for approval and certification of test results.</v>
      </c>
      <c r="F177" s="220"/>
      <c r="G177" s="204" t="str">
        <f>VLOOKUP($A177,Questions!$A$2:$X$333,21,0)&amp;""</f>
        <v>Yes</v>
      </c>
      <c r="H177" s="205"/>
      <c r="I177" s="206" t="str">
        <f>VLOOKUP($A177,Questions!$A$2:$X$333,23,0)&amp;""</f>
        <v>Critical Importance</v>
      </c>
      <c r="J177" s="205"/>
      <c r="K177" s="207" t="b">
        <v>0</v>
      </c>
      <c r="L177" s="2"/>
      <c r="M177" s="197"/>
      <c r="N177" s="197"/>
      <c r="O177" s="197"/>
      <c r="P177" s="197"/>
      <c r="Q177" s="197"/>
      <c r="R177" s="197"/>
      <c r="S177" s="197"/>
      <c r="T177" s="197"/>
      <c r="U177" s="197"/>
      <c r="V177" s="197"/>
      <c r="W177" s="197"/>
      <c r="X177" s="197"/>
      <c r="Y177" s="197"/>
      <c r="Z177" s="197"/>
    </row>
    <row r="178" ht="15.75" customHeight="1">
      <c r="A178" s="34" t="str">
        <f>Infrastructure!$A$27</f>
        <v>APPL-08</v>
      </c>
      <c r="B178" s="35" t="str">
        <f>VLOOKUP($A178,Infrastructure!$A$13:$E$74,2,0)&amp;""</f>
        <v>Are access controls for staff within your organization based on structured rules, such as RBAC, ABAC, or PBAC?</v>
      </c>
      <c r="C178" s="206" t="str">
        <f>VLOOKUP($A178,Infrastructure!$A$13:$E$74,3,0)&amp;""</f>
        <v>Yes</v>
      </c>
      <c r="D178" s="209" t="str">
        <f>IF(LEFT(VLOOKUP($A178,Infrastructure!$A$13:$E$74,5,0),21)='Auto Responses'!$A$32,'Auto Responses'!$A$33,VLOOKUP($A178,Infrastructure!$A$13:$E$74,4,0))&amp;""</f>
        <v>Internal staff access is governed by RBAC and least-privilege. Administrative and privileged accounts require approvals, stronger authentication (MFA), and periodic review. Third-party contractors follow the same role-based access process and are contractually bound to security controls. All access granting/removal events are logged.</v>
      </c>
      <c r="E178" s="214" t="str">
        <f>VLOOKUP($A178,Infrastructure!$A$13:$E$74,5,0)&amp;""</f>
        <v>This includes system administrators and third-party personnel with access to the system. PBAC would include various dynamic controls such as conditional access, risk-based access, location-based access, or system activity–based access.</v>
      </c>
      <c r="F178" s="220"/>
      <c r="G178" s="204" t="str">
        <f>VLOOKUP($A178,Questions!$A$2:$X$333,21,0)&amp;""</f>
        <v>Yes</v>
      </c>
      <c r="H178" s="205"/>
      <c r="I178" s="206" t="str">
        <f>VLOOKUP($A178,Questions!$A$2:$X$333,23,0)&amp;""</f>
        <v>Standard Importance</v>
      </c>
      <c r="J178" s="205"/>
      <c r="K178" s="207" t="b">
        <v>0</v>
      </c>
      <c r="L178" s="2"/>
      <c r="M178" s="197"/>
      <c r="N178" s="197"/>
      <c r="O178" s="197"/>
      <c r="P178" s="197"/>
      <c r="Q178" s="197"/>
      <c r="R178" s="197"/>
      <c r="S178" s="197"/>
      <c r="T178" s="197"/>
      <c r="U178" s="197"/>
      <c r="V178" s="197"/>
      <c r="W178" s="197"/>
      <c r="X178" s="197"/>
      <c r="Y178" s="197"/>
      <c r="Z178" s="197"/>
    </row>
    <row r="179" ht="15.75" customHeight="1">
      <c r="A179" s="34" t="str">
        <f>Infrastructure!$A$28</f>
        <v>APPL-09</v>
      </c>
      <c r="B179" s="35" t="str">
        <f>VLOOKUP($A179,Infrastructure!$A$13:$E$74,2,0)&amp;""</f>
        <v>Does the system provide data input validation and error messages?</v>
      </c>
      <c r="C179" s="206" t="str">
        <f>VLOOKUP($A179,Infrastructure!$A$13:$E$74,3,0)&amp;""</f>
        <v>Yes</v>
      </c>
      <c r="D179" s="209" t="str">
        <f>IF(LEFT(VLOOKUP($A179,Infrastructure!$A$13:$E$74,5,0),21)='Auto Responses'!$A$32,'Auto Responses'!$A$33,VLOOKUP($A179,Infrastructure!$A$13:$E$74,4,0))&amp;""</f>
        <v>The application implements input validation on both client and server sides to prevent injection, malformed inputs, and unsafe content. Error messages are designed to avoid leaking sensitive system details; user-facing messages are generic while detailed error information is recorded in server logs accessible to the engineering/security teams for troubleshooting. Secure-coding and SAST/DAST controls validate these behaviors during the SDLC.</v>
      </c>
      <c r="E179" s="214" t="str">
        <f>VLOOKUP($A179,Infrastructure!$A$13:$E$74,5,0)&amp;""</f>
        <v>Describe how your system(s) provide data input validation and error messages.</v>
      </c>
      <c r="F179" s="220"/>
      <c r="G179" s="204" t="str">
        <f>VLOOKUP($A179,Questions!$A$2:$X$333,21,0)&amp;""</f>
        <v>Yes</v>
      </c>
      <c r="H179" s="205"/>
      <c r="I179" s="206" t="str">
        <f>VLOOKUP($A179,Questions!$A$2:$X$333,23,0)&amp;""</f>
        <v>Standard Importance</v>
      </c>
      <c r="J179" s="205"/>
      <c r="K179" s="207" t="b">
        <v>0</v>
      </c>
      <c r="L179" s="2"/>
      <c r="M179" s="197"/>
      <c r="N179" s="197"/>
      <c r="O179" s="197"/>
      <c r="P179" s="197"/>
      <c r="Q179" s="197"/>
      <c r="R179" s="197"/>
      <c r="S179" s="197"/>
      <c r="T179" s="197"/>
      <c r="U179" s="197"/>
      <c r="V179" s="197"/>
      <c r="W179" s="197"/>
      <c r="X179" s="197"/>
      <c r="Y179" s="197"/>
      <c r="Z179" s="197"/>
    </row>
    <row r="180" ht="15.75" customHeight="1">
      <c r="A180" s="34" t="str">
        <f>Infrastructure!$A$29</f>
        <v>APPL-10</v>
      </c>
      <c r="B180" s="35" t="str">
        <f>VLOOKUP($A180,Infrastructure!$A$13:$E$74,2,0)&amp;""</f>
        <v>Do you have a process and implemented procedures for managing your software supply chain (e.g., libraries, repositories, frameworks, etc.)</v>
      </c>
      <c r="C180" s="206" t="str">
        <f>VLOOKUP($A180,Infrastructure!$A$13:$E$74,3,0)&amp;""</f>
        <v>Yes</v>
      </c>
      <c r="D180" s="209" t="str">
        <f>IF(LEFT(VLOOKUP($A180,Infrastructure!$A$13:$E$74,5,0),21)='Auto Responses'!$A$32,'Auto Responses'!$A$33,VLOOKUP($A180,Infrastructure!$A$13:$E$74,4,0))&amp;""</f>
        <v>We maintain a formal software-supply-chain program as part of our Secure Development and Vendor Management policies. This includes dependency and library vetting in CI/CD, automated Software Composition Analysis (SCA) checks during builds, a maintained SBOM for releases, and contractual controls for third-party components and suppliers.
High-risk third-party components require additional risk review, approval and monitoring; remediation priorities are driven by vulnerability severity and exposure. Vendor and subservice providers must meet our security requirements and are reviewed annually for high risk. Evidence available: Vendor Management Policy, Secure Development Policy and SCA/SBOM artifacts on request.</v>
      </c>
      <c r="E180" s="214" t="str">
        <f>VLOOKUP($A180,Infrastructure!$A$13:$E$74,5,0)&amp;""</f>
        <v>Provide supporting documentation of your processes.</v>
      </c>
      <c r="F180" s="220"/>
      <c r="G180" s="204" t="str">
        <f>VLOOKUP($A180,Questions!$A$2:$X$333,21,0)&amp;""</f>
        <v>Yes</v>
      </c>
      <c r="H180" s="205"/>
      <c r="I180" s="206" t="str">
        <f>VLOOKUP($A180,Questions!$A$2:$X$333,23,0)&amp;""</f>
        <v>Standard Importance</v>
      </c>
      <c r="J180" s="205"/>
      <c r="K180" s="207" t="b">
        <v>0</v>
      </c>
      <c r="L180" s="2"/>
      <c r="M180" s="197"/>
      <c r="N180" s="197"/>
      <c r="O180" s="197"/>
      <c r="P180" s="197"/>
      <c r="Q180" s="197"/>
      <c r="R180" s="197"/>
      <c r="S180" s="197"/>
      <c r="T180" s="197"/>
      <c r="U180" s="197"/>
      <c r="V180" s="197"/>
      <c r="W180" s="197"/>
      <c r="X180" s="197"/>
      <c r="Y180" s="197"/>
      <c r="Z180" s="197"/>
    </row>
    <row r="181" ht="15.75" customHeight="1">
      <c r="A181" s="34" t="str">
        <f>Infrastructure!$A$30</f>
        <v>APPL-11</v>
      </c>
      <c r="B181" s="35" t="str">
        <f>VLOOKUP($A181,Infrastructure!$A$13:$E$74,2,0)&amp;""</f>
        <v>Have your developers been trained in secure coding techniques?</v>
      </c>
      <c r="C181" s="206" t="str">
        <f>VLOOKUP($A181,Infrastructure!$A$13:$E$74,3,0)&amp;""</f>
        <v>Yes</v>
      </c>
      <c r="D181" s="209" t="str">
        <f>IF(LEFT(VLOOKUP($A181,Infrastructure!$A$13:$E$74,5,0),21)='Auto Responses'!$A$32,'Auto Responses'!$A$33,VLOOKUP($A181,Infrastructure!$A$13:$E$74,4,0))&amp;""</f>
        <v>Developers follow CoGrader’s Secure Engineering Principles and are required to adhere to secure coding guidelines. Developers receive role-based secure-coding training as part of onboarding and ongoing professional development. Training content covers OWASP Top 10, secure patterns, secure use of third-party libraries, and incident/patch response expectations. Implementation is enforced through code review and CI gates.</v>
      </c>
      <c r="E181" s="214" t="str">
        <f>VLOOKUP($A181,Infrastructure!$A$13:$E$74,5,0)&amp;""</f>
        <v>Summarize your secure coding training.</v>
      </c>
      <c r="F181" s="220"/>
      <c r="G181" s="204" t="str">
        <f>VLOOKUP($A181,Questions!$A$2:$X$333,21,0)&amp;""</f>
        <v>Yes</v>
      </c>
      <c r="H181" s="205"/>
      <c r="I181" s="206" t="str">
        <f>VLOOKUP($A181,Questions!$A$2:$X$333,23,0)&amp;""</f>
        <v>Standard Importance</v>
      </c>
      <c r="J181" s="205"/>
      <c r="K181" s="207" t="b">
        <v>0</v>
      </c>
      <c r="L181" s="2"/>
      <c r="M181" s="197"/>
      <c r="N181" s="197"/>
      <c r="O181" s="197"/>
      <c r="P181" s="197"/>
      <c r="Q181" s="197"/>
      <c r="R181" s="197"/>
      <c r="S181" s="197"/>
      <c r="T181" s="197"/>
      <c r="U181" s="197"/>
      <c r="V181" s="197"/>
      <c r="W181" s="197"/>
      <c r="X181" s="197"/>
      <c r="Y181" s="197"/>
      <c r="Z181" s="197"/>
    </row>
    <row r="182" ht="15.75" customHeight="1">
      <c r="A182" s="34" t="str">
        <f>Infrastructure!$A$31</f>
        <v>APPL-12</v>
      </c>
      <c r="B182" s="35" t="str">
        <f>VLOOKUP($A182,Infrastructure!$A$13:$E$74,2,0)&amp;""</f>
        <v>Was your application developed using secure coding techniques?</v>
      </c>
      <c r="C182" s="206" t="str">
        <f>VLOOKUP($A182,Infrastructure!$A$13:$E$74,3,0)&amp;""</f>
        <v>Yes</v>
      </c>
      <c r="D182" s="209" t="str">
        <f>IF(LEFT(VLOOKUP($A182,Infrastructure!$A$13:$E$74,5,0),21)='Auto Responses'!$A$32,'Auto Responses'!$A$33,VLOOKUP($A182,Infrastructure!$A$13:$E$74,4,0))&amp;""</f>
        <v>CoGrader applies secure coding methodologies throughout development, including code review, static analysis, CI/CD security checks, and adherence to OWASP-recommended best practices.</v>
      </c>
      <c r="E182" s="214" t="str">
        <f>VLOOKUP($A182,Infrastructure!$A$13:$E$74,5,0)&amp;""</f>
        <v>Summarize your secure coding practices.</v>
      </c>
      <c r="F182" s="220"/>
      <c r="G182" s="204" t="str">
        <f>VLOOKUP($A182,Questions!$A$2:$X$333,21,0)&amp;""</f>
        <v>Yes</v>
      </c>
      <c r="H182" s="205"/>
      <c r="I182" s="206" t="str">
        <f>VLOOKUP($A182,Questions!$A$2:$X$333,23,0)&amp;""</f>
        <v>Standard Importance</v>
      </c>
      <c r="J182" s="205"/>
      <c r="K182" s="207" t="b">
        <v>0</v>
      </c>
      <c r="L182" s="2"/>
      <c r="M182" s="197"/>
      <c r="N182" s="197"/>
      <c r="O182" s="197"/>
      <c r="P182" s="197"/>
      <c r="Q182" s="197"/>
      <c r="R182" s="197"/>
      <c r="S182" s="197"/>
      <c r="T182" s="197"/>
      <c r="U182" s="197"/>
      <c r="V182" s="197"/>
      <c r="W182" s="197"/>
      <c r="X182" s="197"/>
      <c r="Y182" s="197"/>
      <c r="Z182" s="197"/>
    </row>
    <row r="183" ht="15.75" customHeight="1">
      <c r="A183" s="34" t="str">
        <f>Infrastructure!$A$32</f>
        <v>APPL-13</v>
      </c>
      <c r="B183" s="35" t="str">
        <f>VLOOKUP($A183,Infrastructure!$A$13:$E$74,2,0)&amp;""</f>
        <v>If mobile, is the application available from a trusted source (e.g., App Store, Google Play Store)?</v>
      </c>
      <c r="C183" s="206" t="str">
        <f>VLOOKUP($A183,Infrastructure!$A$13:$E$74,3,0)&amp;""</f>
        <v>N/A</v>
      </c>
      <c r="D183" s="209" t="str">
        <f>IF(LEFT(VLOOKUP($A183,Infrastructure!$A$13:$E$74,5,0),21)='Auto Responses'!$A$32,'Auto Responses'!$A$33,VLOOKUP($A183,Infrastructure!$A$13:$E$74,4,0))&amp;""</f>
        <v>CoGrader is delivered as a cloud web application. We do not publish a mobile native app; the product is accessed via web browsers (TLS) and uses encrypted, session-based authentication. No sensitive data is stored persistently on client devices beyond an encrypted browser session. If a customer requests a mobile app in future, distribution and store-release controls would be documented and aligned with app-store best practices.</v>
      </c>
      <c r="E183" s="214" t="str">
        <f>VLOOKUP($A183,Infrastructure!$A$13:$E$74,5,0)&amp;""</f>
        <v>Please explain why this does not apply to your product or service.</v>
      </c>
      <c r="F183" s="220"/>
      <c r="G183" s="204" t="str">
        <f>VLOOKUP($A183,Questions!$A$2:$X$333,21,0)&amp;""</f>
        <v>Yes</v>
      </c>
      <c r="H183" s="205"/>
      <c r="I183" s="206" t="str">
        <f>VLOOKUP($A183,Questions!$A$2:$X$333,23,0)&amp;""</f>
        <v>Minor Importance</v>
      </c>
      <c r="J183" s="205"/>
      <c r="K183" s="207" t="b">
        <v>0</v>
      </c>
      <c r="L183" s="2"/>
      <c r="M183" s="197"/>
      <c r="N183" s="197"/>
      <c r="O183" s="197"/>
      <c r="P183" s="197"/>
      <c r="Q183" s="197"/>
      <c r="R183" s="197"/>
      <c r="S183" s="197"/>
      <c r="T183" s="197"/>
      <c r="U183" s="197"/>
      <c r="V183" s="197"/>
      <c r="W183" s="197"/>
      <c r="X183" s="197"/>
      <c r="Y183" s="197"/>
      <c r="Z183" s="197"/>
    </row>
    <row r="184" ht="15.75" customHeight="1">
      <c r="A184" s="34" t="str">
        <f>Infrastructure!$A$33</f>
        <v>APPL-14</v>
      </c>
      <c r="B184" s="35" t="str">
        <f>VLOOKUP($A184,Infrastructure!$A$13:$E$74,2,0)&amp;""</f>
        <v>Do you have a fully implemented policy or procedure that details how your employees obtain administrator access to institutional instance of the application?</v>
      </c>
      <c r="C184" s="206" t="str">
        <f>VLOOKUP($A184,Infrastructure!$A$13:$E$74,3,0)&amp;""</f>
        <v>No</v>
      </c>
      <c r="D184" s="209" t="str">
        <f>IF(LEFT(VLOOKUP($A184,Infrastructure!$A$13:$E$74,5,0),21)='Auto Responses'!$A$32,'Auto Responses'!$A$33,VLOOKUP($A184,Infrastructure!$A$13:$E$74,4,0))&amp;""</f>
        <v>Employees cannot obtain administrator access to an institutional instance.</v>
      </c>
      <c r="E184" s="214" t="str">
        <f>VLOOKUP($A184,Infrastructure!$A$13:$E$74,5,0)&amp;""</f>
        <v>State plans to fully implement policy or procedure that details how administrator access is handled in your environment.</v>
      </c>
      <c r="F184" s="220"/>
      <c r="G184" s="204" t="str">
        <f>VLOOKUP($A184,Questions!$A$2:$X$333,21,0)&amp;""</f>
        <v>Yes</v>
      </c>
      <c r="H184" s="205"/>
      <c r="I184" s="206" t="str">
        <f>VLOOKUP($A184,Questions!$A$2:$X$333,23,0)&amp;""</f>
        <v>Minor Importance</v>
      </c>
      <c r="J184" s="205"/>
      <c r="K184" s="207" t="b">
        <v>0</v>
      </c>
      <c r="L184" s="2"/>
      <c r="M184" s="197"/>
      <c r="N184" s="197"/>
      <c r="O184" s="197"/>
      <c r="P184" s="197"/>
      <c r="Q184" s="197"/>
      <c r="R184" s="197"/>
      <c r="S184" s="197"/>
      <c r="T184" s="197"/>
      <c r="U184" s="197"/>
      <c r="V184" s="197"/>
      <c r="W184" s="197"/>
      <c r="X184" s="197"/>
      <c r="Y184" s="197"/>
      <c r="Z184" s="197"/>
    </row>
    <row r="185" ht="15.75" customHeight="1">
      <c r="A185" s="18" t="str">
        <f>VLOOKUP(LEFT($A186,4),'Auto Responses'!$N$4:$O$38,2,0)&amp;""</f>
        <v> Datacenter</v>
      </c>
      <c r="B185" s="40"/>
      <c r="C185" s="41"/>
      <c r="D185" s="41"/>
      <c r="E185" s="212"/>
      <c r="F185" s="199" t="s">
        <v>653</v>
      </c>
      <c r="G185" s="208" t="s">
        <v>648</v>
      </c>
      <c r="H185" s="208" t="s">
        <v>649</v>
      </c>
      <c r="I185" s="208" t="s">
        <v>650</v>
      </c>
      <c r="J185" s="208" t="s">
        <v>651</v>
      </c>
      <c r="K185" s="41"/>
      <c r="L185" s="2"/>
      <c r="M185" s="2"/>
      <c r="N185" s="2"/>
      <c r="O185" s="2"/>
      <c r="P185" s="2"/>
      <c r="Q185" s="2"/>
      <c r="R185" s="2"/>
      <c r="S185" s="2"/>
      <c r="T185" s="2"/>
      <c r="U185" s="2"/>
      <c r="V185" s="2"/>
      <c r="W185" s="2"/>
      <c r="X185" s="2"/>
      <c r="Y185" s="2"/>
      <c r="Z185" s="2"/>
    </row>
    <row r="186" ht="15.75" customHeight="1">
      <c r="A186" s="34" t="str">
        <f>Infrastructure!$A$35</f>
        <v>DCTR-01</v>
      </c>
      <c r="B186" s="35" t="str">
        <f>VLOOKUP($A186,Infrastructure!$A$13:$E$74,2,0)&amp;""</f>
        <v>Select your hosting option.</v>
      </c>
      <c r="C186" s="206" t="str">
        <f>VLOOKUP($A186,Infrastructure!$A$13:$E$74,3,0)&amp;""</f>
        <v>GCP</v>
      </c>
      <c r="D186" s="209" t="str">
        <f>IF(LEFT(VLOOKUP($A186,Infrastructure!$A$13:$E$74,5,0),21)='Auto Responses'!$A$32,'Auto Responses'!$A$33,VLOOKUP($A186,Infrastructure!$A$13:$E$74,4,0))&amp;""</f>
        <v>CoGrader’s production environment is hosted on Google Cloud Platform (GCP). System architecture and production boundaries are documented in our SOC-2 System Description. We rely on GCP for infrastructure services and implement additional CoGrader controls at the application layer.</v>
      </c>
      <c r="E186" s="214" t="str">
        <f>VLOOKUP($A186,Infrastructure!$A$13:$E$74,5,0)&amp;""</f>
        <v/>
      </c>
      <c r="F186" s="220"/>
      <c r="G186" s="204" t="str">
        <f>VLOOKUP($A186,Questions!$A$2:$X$333,21,0)&amp;""</f>
        <v>Not scored</v>
      </c>
      <c r="H186" s="205"/>
      <c r="I186" s="206" t="str">
        <f>VLOOKUP($A186,Questions!$A$2:$X$333,23,0)&amp;""</f>
        <v/>
      </c>
      <c r="J186" s="205"/>
      <c r="K186" s="207" t="b">
        <v>0</v>
      </c>
      <c r="L186" s="2"/>
      <c r="M186" s="197"/>
      <c r="N186" s="197"/>
      <c r="O186" s="197"/>
      <c r="P186" s="197"/>
      <c r="Q186" s="197"/>
      <c r="R186" s="197"/>
      <c r="S186" s="197"/>
      <c r="T186" s="197"/>
      <c r="U186" s="197"/>
      <c r="V186" s="197"/>
      <c r="W186" s="197"/>
      <c r="X186" s="197"/>
      <c r="Y186" s="197"/>
      <c r="Z186" s="197"/>
    </row>
    <row r="187" ht="15.75" customHeight="1">
      <c r="A187" s="34" t="str">
        <f>Infrastructure!$A$36</f>
        <v>DCTR-02</v>
      </c>
      <c r="B187" s="35" t="str">
        <f>VLOOKUP($A187,Infrastructure!$A$13:$E$74,2,0)&amp;""</f>
        <v>Is a SOC 2 Type 2 report available for the hosting environment?</v>
      </c>
      <c r="C187" s="206" t="str">
        <f>VLOOKUP($A187,Infrastructure!$A$13:$E$74,3,0)&amp;""</f>
        <v>Yes</v>
      </c>
      <c r="D187" s="209" t="str">
        <f>IF(LEFT(VLOOKUP($A187,Infrastructure!$A$13:$E$74,5,0),21)='Auto Responses'!$A$32,'Auto Responses'!$A$33,VLOOKUP($A187,Infrastructure!$A$13:$E$74,4,0))&amp;""</f>
        <v>This question does not apply.</v>
      </c>
      <c r="E187" s="214" t="str">
        <f>VLOOKUP($A187,Infrastructure!$A$13:$E$74,5,0)&amp;""</f>
        <v>Based on the response to DCTR-01, this question does not apply to this product or service.</v>
      </c>
      <c r="F187" s="220"/>
      <c r="G187" s="204" t="str">
        <f>VLOOKUP($A187,Questions!$A$2:$X$333,21,0)&amp;""</f>
        <v>Yes</v>
      </c>
      <c r="H187" s="205"/>
      <c r="I187" s="206" t="str">
        <f>VLOOKUP($A187,Questions!$A$2:$X$333,23,0)&amp;""</f>
        <v>Standard Importance</v>
      </c>
      <c r="J187" s="205"/>
      <c r="K187" s="207" t="b">
        <v>0</v>
      </c>
      <c r="L187" s="2"/>
      <c r="M187" s="197"/>
      <c r="N187" s="197"/>
      <c r="O187" s="197"/>
      <c r="P187" s="197"/>
      <c r="Q187" s="197"/>
      <c r="R187" s="197"/>
      <c r="S187" s="197"/>
      <c r="T187" s="197"/>
      <c r="U187" s="197"/>
      <c r="V187" s="197"/>
      <c r="W187" s="197"/>
      <c r="X187" s="197"/>
      <c r="Y187" s="197"/>
      <c r="Z187" s="197"/>
    </row>
    <row r="188" ht="15.75" customHeight="1">
      <c r="A188" s="34" t="str">
        <f>Infrastructure!$A$37</f>
        <v>DCTR-03</v>
      </c>
      <c r="B188" s="35" t="str">
        <f>VLOOKUP($A188,Infrastructure!$A$13:$E$74,2,0)&amp;""</f>
        <v>Are you generally able to accommodate storing each institution's data within its geographic region?</v>
      </c>
      <c r="C188" s="206" t="str">
        <f>VLOOKUP($A188,Infrastructure!$A$13:$E$74,3,0)&amp;""</f>
        <v>Yes</v>
      </c>
      <c r="D188" s="209" t="str">
        <f>IF(LEFT(VLOOKUP($A188,Infrastructure!$A$13:$E$74,5,0),21)='Auto Responses'!$A$32,'Auto Responses'!$A$33,VLOOKUP($A188,Infrastructure!$A$13:$E$74,4,0))&amp;""</f>
        <v>We use GCP region selection to support geographic data residency requirements. Where customers require data to reside in a specific region or geography, we will architect the tenant to use the appropriate cloud region and document the configuration in the contract/implementation plan. Evidence: SOC-2 System Description and onboarding playbook.</v>
      </c>
      <c r="E188" s="214" t="str">
        <f>VLOOKUP($A188,Infrastructure!$A$13:$E$74,5,0)&amp;""</f>
        <v>Please indicate which geographic regions you can provide storage in the Additional Info column.</v>
      </c>
      <c r="F188" s="220"/>
      <c r="G188" s="204" t="str">
        <f>VLOOKUP($A188,Questions!$A$2:$X$333,21,0)&amp;""</f>
        <v>Yes</v>
      </c>
      <c r="H188" s="205"/>
      <c r="I188" s="206" t="str">
        <f>VLOOKUP($A188,Questions!$A$2:$X$333,23,0)&amp;""</f>
        <v>Standard Importance</v>
      </c>
      <c r="J188" s="205"/>
      <c r="K188" s="207" t="b">
        <v>0</v>
      </c>
      <c r="L188" s="2"/>
      <c r="M188" s="197"/>
      <c r="N188" s="197"/>
      <c r="O188" s="197"/>
      <c r="P188" s="197"/>
      <c r="Q188" s="197"/>
      <c r="R188" s="197"/>
      <c r="S188" s="197"/>
      <c r="T188" s="197"/>
      <c r="U188" s="197"/>
      <c r="V188" s="197"/>
      <c r="W188" s="197"/>
      <c r="X188" s="197"/>
      <c r="Y188" s="197"/>
      <c r="Z188" s="197"/>
    </row>
    <row r="189" ht="15.75" customHeight="1">
      <c r="A189" s="34" t="str">
        <f>Infrastructure!$A$38</f>
        <v>DCTR-04</v>
      </c>
      <c r="B189" s="35" t="str">
        <f>VLOOKUP($A189,Infrastructure!$A$13:$E$74,2,0)&amp;""</f>
        <v>Are the data centers staffed 24 hours a day, seven days a week (i.e., 24 x 7 x 365)?</v>
      </c>
      <c r="C189" s="206" t="str">
        <f>VLOOKUP($A189,Infrastructure!$A$13:$E$74,3,0)&amp;""</f>
        <v/>
      </c>
      <c r="D189" s="209" t="str">
        <f>IF(LEFT(VLOOKUP($A189,Infrastructure!$A$13:$E$74,5,0),21)='Auto Responses'!$A$32,'Auto Responses'!$A$33,VLOOKUP($A189,Infrastructure!$A$13:$E$74,4,0))&amp;""</f>
        <v>This question does not apply.</v>
      </c>
      <c r="E189" s="214" t="str">
        <f>VLOOKUP($A189,Infrastructure!$A$13:$E$74,5,0)&amp;""</f>
        <v>Based on the response to DCTR-01, this question does not apply to this product or service.</v>
      </c>
      <c r="F189" s="220"/>
      <c r="G189" s="204" t="str">
        <f>VLOOKUP($A189,Questions!$A$2:$X$333,21,0)&amp;""</f>
        <v>Yes</v>
      </c>
      <c r="H189" s="205"/>
      <c r="I189" s="206" t="str">
        <f>VLOOKUP($A189,Questions!$A$2:$X$333,23,0)&amp;""</f>
        <v>Standard Importance</v>
      </c>
      <c r="J189" s="205"/>
      <c r="K189" s="207" t="b">
        <v>0</v>
      </c>
      <c r="L189" s="2"/>
      <c r="M189" s="197"/>
      <c r="N189" s="197"/>
      <c r="O189" s="197"/>
      <c r="P189" s="197"/>
      <c r="Q189" s="197"/>
      <c r="R189" s="197"/>
      <c r="S189" s="197"/>
      <c r="T189" s="197"/>
      <c r="U189" s="197"/>
      <c r="V189" s="197"/>
      <c r="W189" s="197"/>
      <c r="X189" s="197"/>
      <c r="Y189" s="197"/>
      <c r="Z189" s="197"/>
    </row>
    <row r="190" ht="15.75" customHeight="1">
      <c r="A190" s="34" t="str">
        <f>Infrastructure!$A$39</f>
        <v>DCTR-05</v>
      </c>
      <c r="B190" s="35" t="str">
        <f>VLOOKUP($A190,Infrastructure!$A$13:$E$74,2,0)&amp;""</f>
        <v>Are your servers separated from other companies via a physical barrier, such as a cage or hard walls?</v>
      </c>
      <c r="C190" s="206" t="str">
        <f>VLOOKUP($A190,Infrastructure!$A$13:$E$74,3,0)&amp;""</f>
        <v/>
      </c>
      <c r="D190" s="209" t="str">
        <f>IF(LEFT(VLOOKUP($A190,Infrastructure!$A$13:$E$74,5,0),21)='Auto Responses'!$A$32,'Auto Responses'!$A$33,VLOOKUP($A190,Infrastructure!$A$13:$E$74,4,0))&amp;""</f>
        <v>This question does not apply.</v>
      </c>
      <c r="E190" s="214" t="str">
        <f>VLOOKUP($A190,Infrastructure!$A$13:$E$74,5,0)&amp;""</f>
        <v>Based on the response to DCTR-01, this question does not apply to this product or service.</v>
      </c>
      <c r="F190" s="220"/>
      <c r="G190" s="204" t="str">
        <f>VLOOKUP($A190,Questions!$A$2:$X$333,21,0)&amp;""</f>
        <v>Yes</v>
      </c>
      <c r="H190" s="205"/>
      <c r="I190" s="206" t="str">
        <f>VLOOKUP($A190,Questions!$A$2:$X$333,23,0)&amp;""</f>
        <v>Standard Importance</v>
      </c>
      <c r="J190" s="205"/>
      <c r="K190" s="207" t="b">
        <v>0</v>
      </c>
      <c r="L190" s="2"/>
      <c r="M190" s="197"/>
      <c r="N190" s="197"/>
      <c r="O190" s="197"/>
      <c r="P190" s="197"/>
      <c r="Q190" s="197"/>
      <c r="R190" s="197"/>
      <c r="S190" s="197"/>
      <c r="T190" s="197"/>
      <c r="U190" s="197"/>
      <c r="V190" s="197"/>
      <c r="W190" s="197"/>
      <c r="X190" s="197"/>
      <c r="Y190" s="197"/>
      <c r="Z190" s="197"/>
    </row>
    <row r="191" ht="15.75" customHeight="1">
      <c r="A191" s="34" t="str">
        <f>Infrastructure!$A$40</f>
        <v>DCTR-06</v>
      </c>
      <c r="B191" s="35" t="str">
        <f>VLOOKUP($A191,Infrastructure!$A$13:$E$74,2,0)&amp;""</f>
        <v>Does a physical barrier fully enclose the physical space, preventing unauthorized physical contact with any of your devices?*</v>
      </c>
      <c r="C191" s="206" t="str">
        <f>VLOOKUP($A191,Infrastructure!$A$13:$E$74,3,0)&amp;""</f>
        <v/>
      </c>
      <c r="D191" s="209" t="str">
        <f>IF(LEFT(VLOOKUP($A191,Infrastructure!$A$13:$E$74,5,0),21)='Auto Responses'!$A$32,'Auto Responses'!$A$33,VLOOKUP($A191,Infrastructure!$A$13:$E$74,4,0))&amp;""</f>
        <v>This question does not apply.</v>
      </c>
      <c r="E191" s="214" t="str">
        <f>VLOOKUP($A191,Infrastructure!$A$13:$E$74,5,0)&amp;""</f>
        <v>Based on the response to DCTR-01, this question does not apply to this product or service.</v>
      </c>
      <c r="F191" s="220"/>
      <c r="G191" s="204" t="str">
        <f>VLOOKUP($A191,Questions!$A$2:$X$333,21,0)&amp;""</f>
        <v>Yes</v>
      </c>
      <c r="H191" s="205"/>
      <c r="I191" s="206" t="str">
        <f>VLOOKUP($A191,Questions!$A$2:$X$333,23,0)&amp;""</f>
        <v>Critical Importance</v>
      </c>
      <c r="J191" s="205"/>
      <c r="K191" s="207" t="b">
        <v>0</v>
      </c>
      <c r="L191" s="2"/>
      <c r="M191" s="197"/>
      <c r="N191" s="197"/>
      <c r="O191" s="197"/>
      <c r="P191" s="197"/>
      <c r="Q191" s="197"/>
      <c r="R191" s="197"/>
      <c r="S191" s="197"/>
      <c r="T191" s="197"/>
      <c r="U191" s="197"/>
      <c r="V191" s="197"/>
      <c r="W191" s="197"/>
      <c r="X191" s="197"/>
      <c r="Y191" s="197"/>
      <c r="Z191" s="197"/>
    </row>
    <row r="192" ht="15.75" customHeight="1">
      <c r="A192" s="34" t="str">
        <f>Infrastructure!$A$41</f>
        <v>DCTR-07</v>
      </c>
      <c r="B192" s="35" t="str">
        <f>VLOOKUP($A192,Infrastructure!$A$13:$E$74,2,0)&amp;""</f>
        <v>Are your primary and secondary data centers geographically diverse?</v>
      </c>
      <c r="C192" s="206" t="str">
        <f>VLOOKUP($A192,Infrastructure!$A$13:$E$74,3,0)&amp;""</f>
        <v>Yes</v>
      </c>
      <c r="D192" s="209" t="str">
        <f>IF(LEFT(VLOOKUP($A192,Infrastructure!$A$13:$E$74,5,0),21)='Auto Responses'!$A$32,'Auto Responses'!$A$33,VLOOKUP($A192,Infrastructure!$A$13:$E$74,4,0))&amp;""</f>
        <v>The service is architected for high availability and resilience across multiple geographic regions (primary and secondary regions) supported by GCP’s regional/zone replication. Replication and failover strategies are part of our DR and architecture design. Evidence: SOC-2 System Description and DR plan.</v>
      </c>
      <c r="E192" s="214" t="str">
        <f>VLOOKUP($A192,Infrastructure!$A$13:$E$74,5,0)&amp;""</f>
        <v>State your primary and secondary data center locations. For cloud infrastructures, state the primary and secondary zones.</v>
      </c>
      <c r="F192" s="220"/>
      <c r="G192" s="204" t="str">
        <f>VLOOKUP($A192,Questions!$A$2:$X$333,21,0)&amp;""</f>
        <v>Yes</v>
      </c>
      <c r="H192" s="205"/>
      <c r="I192" s="206" t="str">
        <f>VLOOKUP($A192,Questions!$A$2:$X$333,23,0)&amp;""</f>
        <v>Standard Importance</v>
      </c>
      <c r="J192" s="205"/>
      <c r="K192" s="207" t="b">
        <v>0</v>
      </c>
      <c r="L192" s="2"/>
      <c r="M192" s="197"/>
      <c r="N192" s="197"/>
      <c r="O192" s="197"/>
      <c r="P192" s="197"/>
      <c r="Q192" s="197"/>
      <c r="R192" s="197"/>
      <c r="S192" s="197"/>
      <c r="T192" s="197"/>
      <c r="U192" s="197"/>
      <c r="V192" s="197"/>
      <c r="W192" s="197"/>
      <c r="X192" s="197"/>
      <c r="Y192" s="197"/>
      <c r="Z192" s="197"/>
    </row>
    <row r="193" ht="15.75" customHeight="1">
      <c r="A193" s="34" t="str">
        <f>Infrastructure!$A$42</f>
        <v>DCTR-08</v>
      </c>
      <c r="B193" s="35" t="str">
        <f>VLOOKUP($A193,Infrastructure!$A$13:$E$74,2,0)&amp;""</f>
        <v>Is the service hosted in a high-availability environment?</v>
      </c>
      <c r="C193" s="206" t="str">
        <f>VLOOKUP($A193,Infrastructure!$A$13:$E$74,3,0)&amp;""</f>
        <v>Yes</v>
      </c>
      <c r="D193" s="209" t="str">
        <f>IF(LEFT(VLOOKUP($A193,Infrastructure!$A$13:$E$74,5,0),21)='Auto Responses'!$A$32,'Auto Responses'!$A$33,VLOOKUP($A193,Infrastructure!$A$13:$E$74,4,0))&amp;""</f>
        <v>CoGrader’s production architecture uses redundant components (multi-AZ/region replication, load balancers, and failover) to meet availability commitments. High-availability design is tested as part of DR exercises and maintained through our change and release processes. Evidence: System Description and DR testing results.</v>
      </c>
      <c r="E193" s="214" t="str">
        <f>VLOOKUP($A193,Infrastructure!$A$13:$E$74,5,0)&amp;""</f>
        <v>Provide a summary to support your response selection.</v>
      </c>
      <c r="F193" s="220"/>
      <c r="G193" s="204" t="str">
        <f>VLOOKUP($A193,Questions!$A$2:$X$333,21,0)&amp;""</f>
        <v>Yes</v>
      </c>
      <c r="H193" s="205"/>
      <c r="I193" s="206" t="str">
        <f>VLOOKUP($A193,Questions!$A$2:$X$333,23,0)&amp;""</f>
        <v>Standard Importance</v>
      </c>
      <c r="J193" s="205"/>
      <c r="K193" s="207" t="b">
        <v>0</v>
      </c>
      <c r="L193" s="2"/>
      <c r="M193" s="197"/>
      <c r="N193" s="197"/>
      <c r="O193" s="197"/>
      <c r="P193" s="197"/>
      <c r="Q193" s="197"/>
      <c r="R193" s="197"/>
      <c r="S193" s="197"/>
      <c r="T193" s="197"/>
      <c r="U193" s="197"/>
      <c r="V193" s="197"/>
      <c r="W193" s="197"/>
      <c r="X193" s="197"/>
      <c r="Y193" s="197"/>
      <c r="Z193" s="197"/>
    </row>
    <row r="194" ht="15.75" customHeight="1">
      <c r="A194" s="34" t="str">
        <f>Infrastructure!$A$43</f>
        <v>DCTR-09</v>
      </c>
      <c r="B194" s="35" t="str">
        <f>VLOOKUP($A194,Infrastructure!$A$13:$E$74,2,0)&amp;""</f>
        <v>Is redundant power available for all data centers where institutional data will reside?</v>
      </c>
      <c r="C194" s="206" t="str">
        <f>VLOOKUP($A194,Infrastructure!$A$13:$E$74,3,0)&amp;""</f>
        <v/>
      </c>
      <c r="D194" s="209" t="str">
        <f>IF(LEFT(VLOOKUP($A194,Infrastructure!$A$13:$E$74,5,0),21)='Auto Responses'!$A$32,'Auto Responses'!$A$33,VLOOKUP($A194,Infrastructure!$A$13:$E$74,4,0))&amp;""</f>
        <v>This question does not apply.</v>
      </c>
      <c r="E194" s="214" t="str">
        <f>VLOOKUP($A194,Infrastructure!$A$13:$E$74,5,0)&amp;""</f>
        <v>Based on the response to DCTR-01, this question does not apply to this product or service.</v>
      </c>
      <c r="F194" s="220"/>
      <c r="G194" s="204" t="str">
        <f>VLOOKUP($A194,Questions!$A$2:$X$333,21,0)&amp;""</f>
        <v>Yes</v>
      </c>
      <c r="H194" s="205"/>
      <c r="I194" s="206" t="str">
        <f>VLOOKUP($A194,Questions!$A$2:$X$333,23,0)&amp;""</f>
        <v>Standard Importance</v>
      </c>
      <c r="J194" s="205"/>
      <c r="K194" s="207" t="b">
        <v>0</v>
      </c>
      <c r="L194" s="2"/>
      <c r="M194" s="197"/>
      <c r="N194" s="197"/>
      <c r="O194" s="197"/>
      <c r="P194" s="197"/>
      <c r="Q194" s="197"/>
      <c r="R194" s="197"/>
      <c r="S194" s="197"/>
      <c r="T194" s="197"/>
      <c r="U194" s="197"/>
      <c r="V194" s="197"/>
      <c r="W194" s="197"/>
      <c r="X194" s="197"/>
      <c r="Y194" s="197"/>
      <c r="Z194" s="197"/>
    </row>
    <row r="195" ht="15.75" customHeight="1">
      <c r="A195" s="34" t="str">
        <f>Infrastructure!$A$44</f>
        <v>DCTR-10</v>
      </c>
      <c r="B195" s="35" t="str">
        <f>VLOOKUP($A195,Infrastructure!$A$13:$E$74,2,0)&amp;""</f>
        <v>Are redundant power strategies tested?*</v>
      </c>
      <c r="C195" s="206" t="str">
        <f>VLOOKUP($A195,Infrastructure!$A$13:$E$74,3,0)&amp;""</f>
        <v/>
      </c>
      <c r="D195" s="209" t="str">
        <f>IF(LEFT(VLOOKUP($A195,Infrastructure!$A$13:$E$74,5,0),21)='Auto Responses'!$A$32,'Auto Responses'!$A$33,VLOOKUP($A195,Infrastructure!$A$13:$E$74,4,0))&amp;""</f>
        <v>This question does not apply.</v>
      </c>
      <c r="E195" s="214" t="str">
        <f>VLOOKUP($A195,Infrastructure!$A$13:$E$74,5,0)&amp;""</f>
        <v>Based on the response to DCTR-01, this question does not apply to this product or service.</v>
      </c>
      <c r="F195" s="220"/>
      <c r="G195" s="204" t="str">
        <f>VLOOKUP($A195,Questions!$A$2:$X$333,21,0)&amp;""</f>
        <v>Yes</v>
      </c>
      <c r="H195" s="205"/>
      <c r="I195" s="206" t="str">
        <f>VLOOKUP($A195,Questions!$A$2:$X$333,23,0)&amp;""</f>
        <v>Critical Importance</v>
      </c>
      <c r="J195" s="205"/>
      <c r="K195" s="207" t="b">
        <v>0</v>
      </c>
      <c r="L195" s="2"/>
      <c r="M195" s="197"/>
      <c r="N195" s="197"/>
      <c r="O195" s="197"/>
      <c r="P195" s="197"/>
      <c r="Q195" s="197"/>
      <c r="R195" s="197"/>
      <c r="S195" s="197"/>
      <c r="T195" s="197"/>
      <c r="U195" s="197"/>
      <c r="V195" s="197"/>
      <c r="W195" s="197"/>
      <c r="X195" s="197"/>
      <c r="Y195" s="197"/>
      <c r="Z195" s="197"/>
    </row>
    <row r="196" ht="15.75" customHeight="1">
      <c r="A196" s="34" t="str">
        <f>Infrastructure!$A$45</f>
        <v>DCTR-11</v>
      </c>
      <c r="B196" s="35" t="str">
        <f>VLOOKUP($A196,Infrastructure!$A$13:$E$74,2,0)&amp;""</f>
        <v>Does the center where the data will reside have cooling and fire-suppression systems that are active and regularly tested?</v>
      </c>
      <c r="C196" s="206" t="str">
        <f>VLOOKUP($A196,Infrastructure!$A$13:$E$74,3,0)&amp;""</f>
        <v/>
      </c>
      <c r="D196" s="209" t="str">
        <f>IF(LEFT(VLOOKUP($A196,Infrastructure!$A$13:$E$74,5,0),21)='Auto Responses'!$A$32,'Auto Responses'!$A$33,VLOOKUP($A196,Infrastructure!$A$13:$E$74,4,0))&amp;""</f>
        <v>This question does not apply.</v>
      </c>
      <c r="E196" s="214" t="str">
        <f>VLOOKUP($A196,Infrastructure!$A$13:$E$74,5,0)&amp;""</f>
        <v>Based on the response to DCTR-01, this question does not apply to this product or service.</v>
      </c>
      <c r="F196" s="220"/>
      <c r="G196" s="204" t="str">
        <f>VLOOKUP($A196,Questions!$A$2:$X$333,21,0)&amp;""</f>
        <v>Yes</v>
      </c>
      <c r="H196" s="205"/>
      <c r="I196" s="206" t="str">
        <f>VLOOKUP($A196,Questions!$A$2:$X$333,23,0)&amp;""</f>
        <v>Standard Importance</v>
      </c>
      <c r="J196" s="205"/>
      <c r="K196" s="207" t="b">
        <v>0</v>
      </c>
      <c r="L196" s="2"/>
      <c r="M196" s="197"/>
      <c r="N196" s="197"/>
      <c r="O196" s="197"/>
      <c r="P196" s="197"/>
      <c r="Q196" s="197"/>
      <c r="R196" s="197"/>
      <c r="S196" s="197"/>
      <c r="T196" s="197"/>
      <c r="U196" s="197"/>
      <c r="V196" s="197"/>
      <c r="W196" s="197"/>
      <c r="X196" s="197"/>
      <c r="Y196" s="197"/>
      <c r="Z196" s="197"/>
    </row>
    <row r="197" ht="15.75" customHeight="1">
      <c r="A197" s="34" t="str">
        <f>Infrastructure!$A$46</f>
        <v>DCTR-12</v>
      </c>
      <c r="B197" s="35" t="str">
        <f>VLOOKUP($A197,Infrastructure!$A$13:$E$74,2,0)&amp;""</f>
        <v>Do you have Internet Service Provider (ISP) redundancy?</v>
      </c>
      <c r="C197" s="206" t="str">
        <f>VLOOKUP($A197,Infrastructure!$A$13:$E$74,3,0)&amp;""</f>
        <v/>
      </c>
      <c r="D197" s="209" t="str">
        <f>IF(LEFT(VLOOKUP($A197,Infrastructure!$A$13:$E$74,5,0),21)='Auto Responses'!$A$32,'Auto Responses'!$A$33,VLOOKUP($A197,Infrastructure!$A$13:$E$74,4,0))&amp;""</f>
        <v>This question does not apply.</v>
      </c>
      <c r="E197" s="214" t="str">
        <f>VLOOKUP($A197,Infrastructure!$A$13:$E$74,5,0)&amp;""</f>
        <v>Based on the response to DCTR-01, this question does not apply to this product or service.</v>
      </c>
      <c r="F197" s="220"/>
      <c r="G197" s="204" t="str">
        <f>VLOOKUP($A197,Questions!$A$2:$X$333,21,0)&amp;""</f>
        <v>Yes</v>
      </c>
      <c r="H197" s="205"/>
      <c r="I197" s="206" t="str">
        <f>VLOOKUP($A197,Questions!$A$2:$X$333,23,0)&amp;""</f>
        <v>Standard Importance</v>
      </c>
      <c r="J197" s="205"/>
      <c r="K197" s="207" t="b">
        <v>0</v>
      </c>
      <c r="L197" s="2"/>
      <c r="M197" s="197"/>
      <c r="N197" s="197"/>
      <c r="O197" s="197"/>
      <c r="P197" s="197"/>
      <c r="Q197" s="197"/>
      <c r="R197" s="197"/>
      <c r="S197" s="197"/>
      <c r="T197" s="197"/>
      <c r="U197" s="197"/>
      <c r="V197" s="197"/>
      <c r="W197" s="197"/>
      <c r="X197" s="197"/>
      <c r="Y197" s="197"/>
      <c r="Z197" s="197"/>
    </row>
    <row r="198" ht="15.75" customHeight="1">
      <c r="A198" s="34" t="str">
        <f>Infrastructure!$A$47</f>
        <v>DCTR-13</v>
      </c>
      <c r="B198" s="35" t="str">
        <f>VLOOKUP($A198,Infrastructure!$A$13:$E$74,2,0)&amp;""</f>
        <v>Does every data center where the institution's data will reside have multiple telephone company or network provider entrances to the facility?</v>
      </c>
      <c r="C198" s="206" t="str">
        <f>VLOOKUP($A198,Infrastructure!$A$13:$E$74,3,0)&amp;""</f>
        <v/>
      </c>
      <c r="D198" s="209" t="str">
        <f>IF(LEFT(VLOOKUP($A198,Infrastructure!$A$13:$E$74,5,0),21)='Auto Responses'!$A$32,'Auto Responses'!$A$33,VLOOKUP($A198,Infrastructure!$A$13:$E$74,4,0))&amp;""</f>
        <v>This question does not apply.</v>
      </c>
      <c r="E198" s="214" t="str">
        <f>VLOOKUP($A198,Infrastructure!$A$13:$E$74,5,0)&amp;""</f>
        <v>Based on the response to DCTR-01, this question does not apply to this product or service.</v>
      </c>
      <c r="F198" s="220"/>
      <c r="G198" s="204" t="str">
        <f>VLOOKUP($A198,Questions!$A$2:$X$333,21,0)&amp;""</f>
        <v>Yes</v>
      </c>
      <c r="H198" s="205"/>
      <c r="I198" s="206" t="str">
        <f>VLOOKUP($A198,Questions!$A$2:$X$333,23,0)&amp;""</f>
        <v>Standard Importance</v>
      </c>
      <c r="J198" s="205"/>
      <c r="K198" s="207" t="b">
        <v>0</v>
      </c>
      <c r="L198" s="2"/>
      <c r="M198" s="197"/>
      <c r="N198" s="197"/>
      <c r="O198" s="197"/>
      <c r="P198" s="197"/>
      <c r="Q198" s="197"/>
      <c r="R198" s="197"/>
      <c r="S198" s="197"/>
      <c r="T198" s="197"/>
      <c r="U198" s="197"/>
      <c r="V198" s="197"/>
      <c r="W198" s="197"/>
      <c r="X198" s="197"/>
      <c r="Y198" s="197"/>
      <c r="Z198" s="197"/>
    </row>
    <row r="199" ht="15.75" customHeight="1">
      <c r="A199" s="34" t="str">
        <f>Infrastructure!$A$48</f>
        <v>DCTR-14</v>
      </c>
      <c r="B199" s="35" t="str">
        <f>VLOOKUP($A199,Infrastructure!$A$13:$E$74,2,0)&amp;""</f>
        <v>Do you require multifactor authentication for all administrative accounts in your environment?</v>
      </c>
      <c r="C199" s="206" t="str">
        <f>VLOOKUP($A199,Infrastructure!$A$13:$E$74,3,0)&amp;""</f>
        <v>Yes</v>
      </c>
      <c r="D199" s="209" t="str">
        <f>IF(LEFT(VLOOKUP($A199,Infrastructure!$A$13:$E$74,5,0),21)='Auto Responses'!$A$32,'Auto Responses'!$A$33,VLOOKUP($A199,Infrastructure!$A$13:$E$74,4,0))&amp;""</f>
        <v>All privileged and administrative accounts require multi-factor authentication. MFA is enforced for production and administrative access by policy and by technical controls (IdP/SSO conditional access or enforced TOTP/Duo/FIDO second factors). Privileged access is centrally managed, requires documented approval, is logged, and is subject to periodic review and revocation when no longer needed. This requirement is described in the Access Control and IT Roles &amp; Responsibilities policies.</v>
      </c>
      <c r="E199" s="214" t="str">
        <f>VLOOKUP($A199,Infrastructure!$A$13:$E$74,5,0)&amp;""</f>
        <v>State which model of MFA you are using.</v>
      </c>
      <c r="F199" s="220"/>
      <c r="G199" s="204" t="str">
        <f>VLOOKUP($A199,Questions!$A$2:$X$333,21,0)&amp;""</f>
        <v>Yes</v>
      </c>
      <c r="H199" s="205"/>
      <c r="I199" s="206" t="str">
        <f>VLOOKUP($A199,Questions!$A$2:$X$333,23,0)&amp;""</f>
        <v>Standard Importance</v>
      </c>
      <c r="J199" s="205"/>
      <c r="K199" s="207" t="b">
        <v>0</v>
      </c>
      <c r="L199" s="2"/>
      <c r="M199" s="197"/>
      <c r="N199" s="197"/>
      <c r="O199" s="197"/>
      <c r="P199" s="197"/>
      <c r="Q199" s="197"/>
      <c r="R199" s="197"/>
      <c r="S199" s="197"/>
      <c r="T199" s="197"/>
      <c r="U199" s="197"/>
      <c r="V199" s="197"/>
      <c r="W199" s="197"/>
      <c r="X199" s="197"/>
      <c r="Y199" s="197"/>
      <c r="Z199" s="197"/>
    </row>
    <row r="200" ht="15.75" customHeight="1">
      <c r="A200" s="34" t="str">
        <f>Infrastructure!$A$49</f>
        <v>DCTR-15</v>
      </c>
      <c r="B200" s="35" t="str">
        <f>VLOOKUP($A200,Infrastructure!$A$13:$E$74,2,0)&amp;""</f>
        <v>Are you using your cloud provider's available hardening tools or pre-hardened images?</v>
      </c>
      <c r="C200" s="206" t="str">
        <f>VLOOKUP($A200,Infrastructure!$A$13:$E$74,3,0)&amp;""</f>
        <v>Yes</v>
      </c>
      <c r="D200" s="209" t="str">
        <f>IF(LEFT(VLOOKUP($A200,Infrastructure!$A$13:$E$74,5,0),21)='Auto Responses'!$A$32,'Auto Responses'!$A$33,VLOOKUP($A200,Infrastructure!$A$13:$E$74,4,0))&amp;""</f>
        <v>We apply cloud provider hardening and approved baseline images as part of our platform build process. OS and image baselines are hardened to industry standards (e.g., CIS benchmarks or equivalent), maintained as “gold” images, and managed through configuration management and change control. Images and host configurations are scanned for drift and vulnerabilities and updated via our patch/change process before promotion to production. Evidence: Secure Development, Asset Management and Change Management policies and CI/CD artifacts.</v>
      </c>
      <c r="E200" s="214" t="str">
        <f>VLOOKUP($A200,Infrastructure!$A$13:$E$74,5,0)&amp;""</f>
        <v/>
      </c>
      <c r="F200" s="220"/>
      <c r="G200" s="204" t="str">
        <f>VLOOKUP($A200,Questions!$A$2:$X$333,21,0)&amp;""</f>
        <v>Yes</v>
      </c>
      <c r="H200" s="205"/>
      <c r="I200" s="206" t="str">
        <f>VLOOKUP($A200,Questions!$A$2:$X$333,23,0)&amp;""</f>
        <v>Standard Importance</v>
      </c>
      <c r="J200" s="205"/>
      <c r="K200" s="207" t="b">
        <v>0</v>
      </c>
      <c r="L200" s="2"/>
      <c r="M200" s="197"/>
      <c r="N200" s="197"/>
      <c r="O200" s="197"/>
      <c r="P200" s="197"/>
      <c r="Q200" s="197"/>
      <c r="R200" s="197"/>
      <c r="S200" s="197"/>
      <c r="T200" s="197"/>
      <c r="U200" s="197"/>
      <c r="V200" s="197"/>
      <c r="W200" s="197"/>
      <c r="X200" s="197"/>
      <c r="Y200" s="197"/>
      <c r="Z200" s="197"/>
    </row>
    <row r="201" ht="15.75" customHeight="1">
      <c r="A201" s="34" t="str">
        <f>Infrastructure!$A$50</f>
        <v>DCTR-16</v>
      </c>
      <c r="B201" s="35" t="str">
        <f>VLOOKUP($A201,Infrastructure!$A$13:$E$74,2,0)&amp;""</f>
        <v>Does your cloud solution provider have access to your encryption keys?</v>
      </c>
      <c r="C201" s="206" t="str">
        <f>VLOOKUP($A201,Infrastructure!$A$13:$E$74,3,0)&amp;""</f>
        <v>No</v>
      </c>
      <c r="D201" s="209" t="str">
        <f>IF(LEFT(VLOOKUP($A201,Infrastructure!$A$13:$E$74,5,0),21)='Auto Responses'!$A$32,'Auto Responses'!$A$33,VLOOKUP($A201,Infrastructure!$A$13:$E$74,4,0))&amp;""</f>
        <v>CoGrader manages encryption keys through cloud-native Key Management Services (KMS) that enforce strict separation of duties. The cloud provider cannot access plaintext keys, as key usage is tightly restricted and audited.</v>
      </c>
      <c r="E201" s="214" t="str">
        <f>VLOOKUP($A201,Infrastructure!$A$13:$E$74,5,0)&amp;""</f>
        <v>Describe your key management practices.</v>
      </c>
      <c r="F201" s="220"/>
      <c r="G201" s="204" t="str">
        <f>VLOOKUP($A201,Questions!$A$2:$X$333,21,0)&amp;""</f>
        <v>No</v>
      </c>
      <c r="H201" s="205"/>
      <c r="I201" s="206" t="str">
        <f>VLOOKUP($A201,Questions!$A$2:$X$333,23,0)&amp;""</f>
        <v>Standard Importance</v>
      </c>
      <c r="J201" s="205"/>
      <c r="K201" s="207" t="b">
        <v>0</v>
      </c>
      <c r="L201" s="2"/>
      <c r="M201" s="197"/>
      <c r="N201" s="197"/>
      <c r="O201" s="197"/>
      <c r="P201" s="197"/>
      <c r="Q201" s="197"/>
      <c r="R201" s="197"/>
      <c r="S201" s="197"/>
      <c r="T201" s="197"/>
      <c r="U201" s="197"/>
      <c r="V201" s="197"/>
      <c r="W201" s="197"/>
      <c r="X201" s="197"/>
      <c r="Y201" s="197"/>
      <c r="Z201" s="197"/>
    </row>
    <row r="202" ht="15.75" customHeight="1">
      <c r="A202" s="18" t="str">
        <f>VLOOKUP(LEFT($A203,4),'Auto Responses'!$N$4:$O$38,2,0)&amp;""</f>
        <v> Firewalls, IDS, IPS, and Networking</v>
      </c>
      <c r="B202" s="40"/>
      <c r="C202" s="41"/>
      <c r="D202" s="41"/>
      <c r="E202" s="212"/>
      <c r="F202" s="199" t="s">
        <v>653</v>
      </c>
      <c r="G202" s="208" t="s">
        <v>648</v>
      </c>
      <c r="H202" s="208" t="s">
        <v>649</v>
      </c>
      <c r="I202" s="208" t="s">
        <v>650</v>
      </c>
      <c r="J202" s="208" t="s">
        <v>651</v>
      </c>
      <c r="K202" s="41"/>
      <c r="L202" s="2"/>
      <c r="M202" s="2"/>
      <c r="N202" s="2"/>
      <c r="O202" s="2"/>
      <c r="P202" s="2"/>
      <c r="Q202" s="2"/>
      <c r="R202" s="2"/>
      <c r="S202" s="2"/>
      <c r="T202" s="2"/>
      <c r="U202" s="2"/>
      <c r="V202" s="2"/>
      <c r="W202" s="2"/>
      <c r="X202" s="2"/>
      <c r="Y202" s="2"/>
      <c r="Z202" s="2"/>
    </row>
    <row r="203" ht="15.75" customHeight="1">
      <c r="A203" s="34" t="str">
        <f>Infrastructure!$A$52</f>
        <v>FIDP-01</v>
      </c>
      <c r="B203" s="35" t="str">
        <f>VLOOKUP($A203,Infrastructure!$A$13:$E$74,2,0)&amp;""</f>
        <v>Are you utilizing a stateful packet inspection (SPI) firewall?*</v>
      </c>
      <c r="C203" s="206" t="str">
        <f>VLOOKUP($A203,Infrastructure!$A$13:$E$74,3,0)&amp;""</f>
        <v>Yes</v>
      </c>
      <c r="D203" s="209" t="str">
        <f>IF(LEFT(VLOOKUP($A203,Infrastructure!$A$13:$E$74,5,0),21)='Auto Responses'!$A$32,'Auto Responses'!$A$33,VLOOKUP($A203,Infrastructure!$A$13:$E$74,4,0))&amp;""</f>
        <v>Yes. CoGrader uses firewalls configured to prevent unauthorized access (Control CA-66). Our infrastructure is hosted on Google Cloud Platform, which provides enterprise-grade VPC firewall capabilities with stateful packet inspection as part of the underlying cloud security architecture. Firewall rulesets are reviewed at least annually, and required changes are tracked to completion (Control CA-71). Privileged access to the firewall is restricted to authorized users with a documented business need (Control CA-43).</v>
      </c>
      <c r="E203" s="214" t="str">
        <f>VLOOKUP($A203,Infrastructure!$A$13:$E$74,5,0)&amp;""</f>
        <v>Describe the currently implemented SPI firewall.</v>
      </c>
      <c r="F203" s="220"/>
      <c r="G203" s="204" t="str">
        <f>VLOOKUP($A203,Questions!$A$2:$X$333,21,0)&amp;""</f>
        <v>Yes</v>
      </c>
      <c r="H203" s="205"/>
      <c r="I203" s="206" t="str">
        <f>VLOOKUP($A203,Questions!$A$2:$X$333,23,0)&amp;""</f>
        <v>Critical Importance</v>
      </c>
      <c r="J203" s="205"/>
      <c r="K203" s="207" t="b">
        <v>0</v>
      </c>
      <c r="L203" s="2"/>
      <c r="M203" s="197"/>
      <c r="N203" s="197"/>
      <c r="O203" s="197"/>
      <c r="P203" s="197"/>
      <c r="Q203" s="197"/>
      <c r="R203" s="197"/>
      <c r="S203" s="197"/>
      <c r="T203" s="197"/>
      <c r="U203" s="197"/>
      <c r="V203" s="197"/>
      <c r="W203" s="197"/>
      <c r="X203" s="197"/>
      <c r="Y203" s="197"/>
      <c r="Z203" s="197"/>
    </row>
    <row r="204" ht="15.75" customHeight="1">
      <c r="A204" s="34" t="str">
        <f>Infrastructure!$A$53</f>
        <v>FIDP-02</v>
      </c>
      <c r="B204" s="35" t="str">
        <f>VLOOKUP($A204,Infrastructure!$A$13:$E$74,2,0)&amp;""</f>
        <v>Do you have a documented policy for firewall change requests?*</v>
      </c>
      <c r="C204" s="206" t="str">
        <f>VLOOKUP($A204,Infrastructure!$A$13:$E$74,3,0)&amp;""</f>
        <v>Yes</v>
      </c>
      <c r="D204" s="209" t="str">
        <f>IF(LEFT(VLOOKUP($A204,Infrastructure!$A$13:$E$74,5,0),21)='Auto Responses'!$A$32,'Auto Responses'!$A$33,VLOOKUP($A204,Infrastructure!$A$13:$E$74,4,0))&amp;""</f>
        <v>Yes. CoGrader maintains a formal Change Management Policy that governs all changes to infrastructure and network configurations. Specifically:
All change requests are evaluated by the product management team based on alignment with business strategy, prioritized according to benefits, urgency, required effort, and potential security impacts
Changes must be authorized, formally documented, tested, reviewed, and approved prior to implementation in the production environment (Control CA-39)
A dedicated ticket is created for each request using CoGrader's change management and ticketing tools
Firewall rulesets are reviewed at least annually, and required changes are tracked to completion (Control CA-71)
Network and system hardening standards are documented based on industry best practices and reviewed at least annually (Control CA-70)</v>
      </c>
      <c r="E204" s="214" t="str">
        <f>VLOOKUP($A204,Infrastructure!$A$13:$E$74,5,0)&amp;""</f>
        <v>Describe your documented firewall change request policy.</v>
      </c>
      <c r="F204" s="220"/>
      <c r="G204" s="204" t="str">
        <f>VLOOKUP($A204,Questions!$A$2:$X$333,21,0)&amp;""</f>
        <v>Yes</v>
      </c>
      <c r="H204" s="205"/>
      <c r="I204" s="206" t="str">
        <f>VLOOKUP($A204,Questions!$A$2:$X$333,23,0)&amp;""</f>
        <v>Critical Importance</v>
      </c>
      <c r="J204" s="205"/>
      <c r="K204" s="207" t="b">
        <v>0</v>
      </c>
      <c r="L204" s="2"/>
      <c r="M204" s="197"/>
      <c r="N204" s="197"/>
      <c r="O204" s="197"/>
      <c r="P204" s="197"/>
      <c r="Q204" s="197"/>
      <c r="R204" s="197"/>
      <c r="S204" s="197"/>
      <c r="T204" s="197"/>
      <c r="U204" s="197"/>
      <c r="V204" s="197"/>
      <c r="W204" s="197"/>
      <c r="X204" s="197"/>
      <c r="Y204" s="197"/>
      <c r="Z204" s="197"/>
    </row>
    <row r="205" ht="15.75" customHeight="1">
      <c r="A205" s="34" t="str">
        <f>Infrastructure!$A$54</f>
        <v>FIDP-03</v>
      </c>
      <c r="B205" s="35" t="str">
        <f>VLOOKUP($A205,Infrastructure!$A$13:$E$74,2,0)&amp;""</f>
        <v>Have you implemented an intrusion detection system (network-based)?*</v>
      </c>
      <c r="C205" s="206" t="str">
        <f>VLOOKUP($A205,Infrastructure!$A$13:$E$74,3,0)&amp;""</f>
        <v>Yes</v>
      </c>
      <c r="D205" s="209" t="str">
        <f>IF(LEFT(VLOOKUP($A205,Infrastructure!$A$13:$E$74,5,0),21)='Auto Responses'!$A$32,'Auto Responses'!$A$33,VLOOKUP($A205,Infrastructure!$A$13:$E$74,4,0))&amp;""</f>
        <v>Yes. CoGrader uses an intrusion detection system to provide continuous monitoring of the company's network and early detection of potential security breaches (Controls CA-68, CA-69). This capability is part of our broader security monitoring program, which includes:
A log management tool to identify events that may have a potential impact on security objectives (Control CA-17)
Infrastructure monitoring tools that generate alerts when specific predefined thresholds are met (Control CA-76)
Regular use of external intelligence sources to track newly discovered threats and vulnerabilities
Logging and analysis of unusual system activities to identify and mitigate potential threats</v>
      </c>
      <c r="E205" s="214" t="str">
        <f>VLOOKUP($A205,Infrastructure!$A$13:$E$74,5,0)&amp;""</f>
        <v>Describe the currently implemented IDS.</v>
      </c>
      <c r="F205" s="220"/>
      <c r="G205" s="204" t="str">
        <f>VLOOKUP($A205,Questions!$A$2:$X$333,21,0)&amp;""</f>
        <v>Yes</v>
      </c>
      <c r="H205" s="205"/>
      <c r="I205" s="206" t="str">
        <f>VLOOKUP($A205,Questions!$A$2:$X$333,23,0)&amp;""</f>
        <v>Critical Importance</v>
      </c>
      <c r="J205" s="205"/>
      <c r="K205" s="207" t="b">
        <v>0</v>
      </c>
      <c r="L205" s="2"/>
      <c r="M205" s="197"/>
      <c r="N205" s="197"/>
      <c r="O205" s="197"/>
      <c r="P205" s="197"/>
      <c r="Q205" s="197"/>
      <c r="R205" s="197"/>
      <c r="S205" s="197"/>
      <c r="T205" s="197"/>
      <c r="U205" s="197"/>
      <c r="V205" s="197"/>
      <c r="W205" s="197"/>
      <c r="X205" s="197"/>
      <c r="Y205" s="197"/>
      <c r="Z205" s="197"/>
    </row>
    <row r="206" ht="15.75" customHeight="1">
      <c r="A206" s="34" t="str">
        <f>Infrastructure!$A$55</f>
        <v>FIDP-04</v>
      </c>
      <c r="B206" s="35" t="str">
        <f>VLOOKUP($A206,Infrastructure!$A$13:$E$74,2,0)&amp;""</f>
        <v>Do you employ host-based intrusion detection?*</v>
      </c>
      <c r="C206" s="206" t="str">
        <f>VLOOKUP($A206,Infrastructure!$A$13:$E$74,3,0)&amp;""</f>
        <v>Yes</v>
      </c>
      <c r="D206" s="209" t="str">
        <f>IF(LEFT(VLOOKUP($A206,Infrastructure!$A$13:$E$74,5,0),21)='Auto Responses'!$A$32,'Auto Responses'!$A$33,VLOOKUP($A206,Infrastructure!$A$13:$E$74,4,0))&amp;""</f>
        <v>Yes. CoGrader implements multiple host-based security controls to detect threats at the endpoint level:
Host-based vulnerability scans are performed at least quarterly on all external-facing systems (Control CA-16)
Anti-malware technology is deployed to environments commonly susceptible to malicious attacks, configured to update routinely and logged across all relevant systems (Control CA-74)
Infrastructure monitoring tools monitor systems, infrastructure, and performance, generating alerts when predefined thresholds are met (Control CA-76)
Critical and high vulnerabilities identified through scanning are tracked to remediation
Critical system files are monitored for unauthorized changes</v>
      </c>
      <c r="E206" s="214" t="str">
        <f>VLOOKUP($A206,Infrastructure!$A$13:$E$74,5,0)&amp;""</f>
        <v>Describe the currently implemented host-based IDS solution(s).</v>
      </c>
      <c r="F206" s="220"/>
      <c r="G206" s="204" t="str">
        <f>VLOOKUP($A206,Questions!$A$2:$X$333,21,0)&amp;""</f>
        <v>Yes</v>
      </c>
      <c r="H206" s="205"/>
      <c r="I206" s="206" t="str">
        <f>VLOOKUP($A206,Questions!$A$2:$X$333,23,0)&amp;""</f>
        <v>Critical Importance</v>
      </c>
      <c r="J206" s="205"/>
      <c r="K206" s="207" t="b">
        <v>0</v>
      </c>
      <c r="L206" s="2"/>
      <c r="M206" s="197"/>
      <c r="N206" s="197"/>
      <c r="O206" s="197"/>
      <c r="P206" s="197"/>
      <c r="Q206" s="197"/>
      <c r="R206" s="197"/>
      <c r="S206" s="197"/>
      <c r="T206" s="197"/>
      <c r="U206" s="197"/>
      <c r="V206" s="197"/>
      <c r="W206" s="197"/>
      <c r="X206" s="197"/>
      <c r="Y206" s="197"/>
      <c r="Z206" s="197"/>
    </row>
    <row r="207" ht="15.75" customHeight="1">
      <c r="A207" s="34" t="str">
        <f>Infrastructure!$A$56</f>
        <v>FIDP-05</v>
      </c>
      <c r="B207" s="35" t="str">
        <f>VLOOKUP($A207,Infrastructure!$A$13:$E$74,2,0)&amp;""</f>
        <v>Are audit logs available for all changes to the network, firewall, IDS, and IPS systems?*</v>
      </c>
      <c r="C207" s="206" t="str">
        <f>VLOOKUP($A207,Infrastructure!$A$13:$E$74,3,0)&amp;""</f>
        <v>Yes</v>
      </c>
      <c r="D207" s="209" t="str">
        <f>IF(LEFT(VLOOKUP($A207,Infrastructure!$A$13:$E$74,5,0),21)='Auto Responses'!$A$32,'Auto Responses'!$A$33,VLOOKUP($A207,Infrastructure!$A$13:$E$74,4,0))&amp;""</f>
        <v>Yes. CoGrader maintains comprehensive logging and audit capabilities:
Production systems generate detailed logs of user activities and security events
Logs are retained for at least 30 days
Logs are protected against tampering
A log management tool is utilized to identify events that may have potential impact on security objectives (Control CA-17)
Critical system files are monitored for unauthorized changes
All clocks are synchronized with reputable network time servers to ensure accurate audit timestamps
Changes to software and infrastructure components are formally documented and tracked through the change management system (Control CA-39)</v>
      </c>
      <c r="E207" s="214" t="str">
        <f>VLOOKUP($A207,Infrastructure!$A$13:$E$74,5,0)&amp;""</f>
        <v>Describe your current network systems logging strategy.</v>
      </c>
      <c r="F207" s="220"/>
      <c r="G207" s="204" t="str">
        <f>VLOOKUP($A207,Questions!$A$2:$X$333,21,0)&amp;""</f>
        <v>Yes</v>
      </c>
      <c r="H207" s="205"/>
      <c r="I207" s="206" t="str">
        <f>VLOOKUP($A207,Questions!$A$2:$X$333,23,0)&amp;""</f>
        <v>Critical Importance</v>
      </c>
      <c r="J207" s="205"/>
      <c r="K207" s="207" t="b">
        <v>0</v>
      </c>
      <c r="L207" s="2"/>
      <c r="M207" s="197"/>
      <c r="N207" s="197"/>
      <c r="O207" s="197"/>
      <c r="P207" s="197"/>
      <c r="Q207" s="197"/>
      <c r="R207" s="197"/>
      <c r="S207" s="197"/>
      <c r="T207" s="197"/>
      <c r="U207" s="197"/>
      <c r="V207" s="197"/>
      <c r="W207" s="197"/>
      <c r="X207" s="197"/>
      <c r="Y207" s="197"/>
      <c r="Z207" s="197"/>
    </row>
    <row r="208" ht="15.75" customHeight="1">
      <c r="A208" s="34" t="str">
        <f>Infrastructure!$A$57</f>
        <v>FIDP-06</v>
      </c>
      <c r="B208" s="35" t="str">
        <f>VLOOKUP($A208,Infrastructure!$A$13:$E$74,2,0)&amp;""</f>
        <v>Is authority for firewall change approval documented? Please list approver names or titles in Additional Info.</v>
      </c>
      <c r="C208" s="206" t="str">
        <f>VLOOKUP($A208,Infrastructure!$A$13:$E$74,3,0)&amp;""</f>
        <v>Yes</v>
      </c>
      <c r="D208" s="209" t="str">
        <f>IF(LEFT(VLOOKUP($A208,Infrastructure!$A$13:$E$74,5,0),21)='Auto Responses'!$A$32,'Auto Responses'!$A$33,VLOOKUP($A208,Infrastructure!$A$13:$E$74,4,0))&amp;""</f>
        <v>Yes. Authority for firewall changes is documented within our access control and change management frameworks:
Privileged access to the firewall is restricted to authorized users with a documented business need (Control CA-43)
Privileged access to the production network is restricted to authorized users with business need (Control CA-49)
Access to migrate changes to production is restricted to authorized personnel (Control CA-56)
User access to in-scope system components is based on job role and function, or requires a documented access request form and manager approval prior to access being provisioned (Control CA-52)
Policy exceptions require COO approval
Additional Info: Firewall changes follow the standard change management approval process. Access is limited to senior engineering personnel, with the COO serving as the approver for policy exceptions and security-related escalations.</v>
      </c>
      <c r="E208" s="214" t="str">
        <f>VLOOKUP($A208,Infrastructure!$A$13:$E$74,5,0)&amp;""</f>
        <v>List approver names or titles.</v>
      </c>
      <c r="F208" s="220"/>
      <c r="G208" s="204" t="str">
        <f>VLOOKUP($A208,Questions!$A$2:$X$333,21,0)&amp;""</f>
        <v>Yes</v>
      </c>
      <c r="H208" s="205"/>
      <c r="I208" s="206" t="str">
        <f>VLOOKUP($A208,Questions!$A$2:$X$333,23,0)&amp;""</f>
        <v>Standard Importance</v>
      </c>
      <c r="J208" s="205"/>
      <c r="K208" s="207" t="b">
        <v>0</v>
      </c>
      <c r="L208" s="2"/>
      <c r="M208" s="197"/>
      <c r="N208" s="197"/>
      <c r="O208" s="197"/>
      <c r="P208" s="197"/>
      <c r="Q208" s="197"/>
      <c r="R208" s="197"/>
      <c r="S208" s="197"/>
      <c r="T208" s="197"/>
      <c r="U208" s="197"/>
      <c r="V208" s="197"/>
      <c r="W208" s="197"/>
      <c r="X208" s="197"/>
      <c r="Y208" s="197"/>
      <c r="Z208" s="197"/>
    </row>
    <row r="209" ht="15.75" customHeight="1">
      <c r="A209" s="34" t="str">
        <f>Infrastructure!$A$58</f>
        <v>FIDP-07</v>
      </c>
      <c r="B209" s="35" t="str">
        <f>VLOOKUP($A209,Infrastructure!$A$13:$E$74,2,0)&amp;""</f>
        <v>Have you implemented an intrusion prevention system (network-based)?</v>
      </c>
      <c r="C209" s="206" t="str">
        <f>VLOOKUP($A209,Infrastructure!$A$13:$E$74,3,0)&amp;""</f>
        <v>Yes</v>
      </c>
      <c r="D209" s="209" t="str">
        <f>IF(LEFT(VLOOKUP($A209,Infrastructure!$A$13:$E$74,5,0),21)='Auto Responses'!$A$32,'Auto Responses'!$A$33,VLOOKUP($A209,Infrastructure!$A$13:$E$74,4,0))&amp;""</f>
        <v>CoGrader employs a defense-in-depth approach to network security that includes preventive controls:
Network and web application firewalls are implemented to protect internet connections, internal zones, and applications from threats, with appropriate alerts for timely response
Firewalls are configured to prevent unauthorized access (Control CA-66)
The network is segmented to prevent unauthorized access to customer data (Control CA-44)
Networking ports and protocols are restricted based on the principle of least functionality, only opened with proper justification
Secure DNS and IP blocking are utilized to restrict access to high-risk websites
Infrastructure supporting the service is patched as part of routine maintenance and in response to identified vulnerabilities (Control CA-67)</v>
      </c>
      <c r="E209" s="214" t="str">
        <f>VLOOKUP($A209,Infrastructure!$A$13:$E$74,5,0)&amp;""</f>
        <v>Describe the currently implemented IPS.</v>
      </c>
      <c r="F209" s="220"/>
      <c r="G209" s="204" t="str">
        <f>VLOOKUP($A209,Questions!$A$2:$X$333,21,0)&amp;""</f>
        <v>Yes</v>
      </c>
      <c r="H209" s="205"/>
      <c r="I209" s="206" t="str">
        <f>VLOOKUP($A209,Questions!$A$2:$X$333,23,0)&amp;""</f>
        <v>Standard Importance</v>
      </c>
      <c r="J209" s="205"/>
      <c r="K209" s="207" t="b">
        <v>0</v>
      </c>
      <c r="L209" s="2"/>
      <c r="M209" s="197"/>
      <c r="N209" s="197"/>
      <c r="O209" s="197"/>
      <c r="P209" s="197"/>
      <c r="Q209" s="197"/>
      <c r="R209" s="197"/>
      <c r="S209" s="197"/>
      <c r="T209" s="197"/>
      <c r="U209" s="197"/>
      <c r="V209" s="197"/>
      <c r="W209" s="197"/>
      <c r="X209" s="197"/>
      <c r="Y209" s="197"/>
      <c r="Z209" s="197"/>
    </row>
    <row r="210" ht="15.75" customHeight="1">
      <c r="A210" s="34" t="str">
        <f>Infrastructure!$A$59</f>
        <v>FIDP-08</v>
      </c>
      <c r="B210" s="35" t="str">
        <f>VLOOKUP($A210,Infrastructure!$A$13:$E$74,2,0)&amp;""</f>
        <v>Do you employ host-based intrusion prevention?</v>
      </c>
      <c r="C210" s="206" t="str">
        <f>VLOOKUP($A210,Infrastructure!$A$13:$E$74,3,0)&amp;""</f>
        <v>Yes</v>
      </c>
      <c r="D210" s="209" t="str">
        <f>IF(LEFT(VLOOKUP($A210,Infrastructure!$A$13:$E$74,5,0),21)='Auto Responses'!$A$32,'Auto Responses'!$A$33,VLOOKUP($A210,Infrastructure!$A$13:$E$74,4,0))&amp;""</f>
        <v>Yes. CoGrader implements host-based preventive controls across endpoints:
Detection, prevention, and recovery controls are implemented on all company-issued endpoints
Anti-malware technology is deployed to environments commonly susceptible to malicious attacks, configured to update routinely, logged, and installed on all relevant systems (Control CA-74)
Infrastructure is patched as part of routine maintenance and as a result of identified vulnerabilities to ensure servers are hardened against security threats (Control CA-67)
Network and system hardening standards are documented based on industry best practices and reviewed at least annually (Control CA-70)
A mobile device management (MDM) system is in place to centrally manage mobile devices supporting the service (Control CA-72)
Devices must be encrypted and protected by firewalls, anti-malware software, and system logs
Hard disk encryption must be enabled on all end-user devices</v>
      </c>
      <c r="E210" s="214" t="str">
        <f>VLOOKUP($A210,Infrastructure!$A$13:$E$74,5,0)&amp;""</f>
        <v>Describe the currently implemented host-based IPS solution(s).</v>
      </c>
      <c r="F210" s="220"/>
      <c r="G210" s="204" t="str">
        <f>VLOOKUP($A210,Questions!$A$2:$X$333,21,0)&amp;""</f>
        <v>Yes</v>
      </c>
      <c r="H210" s="205"/>
      <c r="I210" s="206" t="str">
        <f>VLOOKUP($A210,Questions!$A$2:$X$333,23,0)&amp;""</f>
        <v>Standard Importance</v>
      </c>
      <c r="J210" s="205"/>
      <c r="K210" s="207" t="b">
        <v>0</v>
      </c>
      <c r="L210" s="2"/>
      <c r="M210" s="197"/>
      <c r="N210" s="197"/>
      <c r="O210" s="197"/>
      <c r="P210" s="197"/>
      <c r="Q210" s="197"/>
      <c r="R210" s="197"/>
      <c r="S210" s="197"/>
      <c r="T210" s="197"/>
      <c r="U210" s="197"/>
      <c r="V210" s="197"/>
      <c r="W210" s="197"/>
      <c r="X210" s="197"/>
      <c r="Y210" s="197"/>
      <c r="Z210" s="197"/>
    </row>
    <row r="211" ht="15.75" customHeight="1">
      <c r="A211" s="34" t="str">
        <f>Infrastructure!$A$60</f>
        <v>FIDP-09</v>
      </c>
      <c r="B211" s="35" t="str">
        <f>VLOOKUP($A211,Infrastructure!$A$13:$E$74,2,0)&amp;""</f>
        <v>Are you employing any next-generation persistent threat (NGPT) monitoring?</v>
      </c>
      <c r="C211" s="206" t="str">
        <f>VLOOKUP($A211,Infrastructure!$A$13:$E$74,3,0)&amp;""</f>
        <v>Yes</v>
      </c>
      <c r="D211" s="209" t="str">
        <f>IF(LEFT(VLOOKUP($A211,Infrastructure!$A$13:$E$74,5,0),21)='Auto Responses'!$A$32,'Auto Responses'!$A$33,VLOOKUP($A211,Infrastructure!$A$13:$E$74,4,0))&amp;""</f>
        <v>CoGrader employs advanced threat monitoring capabilities as part of our security program:
Active threat monitoring is performed to detect and mitigate potential risks
Regular use of external intelligence sources to track newly discovered threats and vulnerabilities
Automated detection tools are deployed on infrastructure and software to ensure continuous monitoring and identification of suspicious behaviors
Penetration testing is performed at least annually, with remediation plans developed and changes implemented to address vulnerabilities in accordance with SLAs (Control CA-33)
Risk assessments are performed at least annually, including identification of threats and changes (environmental, regulatory, and technological) to service commitments (Control CA-30)
Security leadership meets quarterly to align on security initiatives, review network security, manage infrastructure, and discuss security risks</v>
      </c>
      <c r="E211" s="214" t="str">
        <f>VLOOKUP($A211,Infrastructure!$A$13:$E$74,5,0)&amp;""</f>
        <v>Describe your NGPT monitoring strategy.</v>
      </c>
      <c r="F211" s="220"/>
      <c r="G211" s="204" t="str">
        <f>VLOOKUP($A211,Questions!$A$2:$X$333,21,0)&amp;""</f>
        <v>Yes</v>
      </c>
      <c r="H211" s="205"/>
      <c r="I211" s="206" t="str">
        <f>VLOOKUP($A211,Questions!$A$2:$X$333,23,0)&amp;""</f>
        <v>Standard Importance</v>
      </c>
      <c r="J211" s="205"/>
      <c r="K211" s="207" t="b">
        <v>0</v>
      </c>
      <c r="L211" s="2"/>
      <c r="M211" s="197"/>
      <c r="N211" s="197"/>
      <c r="O211" s="197"/>
      <c r="P211" s="197"/>
      <c r="Q211" s="197"/>
      <c r="R211" s="197"/>
      <c r="S211" s="197"/>
      <c r="T211" s="197"/>
      <c r="U211" s="197"/>
      <c r="V211" s="197"/>
      <c r="W211" s="197"/>
      <c r="X211" s="197"/>
      <c r="Y211" s="197"/>
      <c r="Z211" s="197"/>
    </row>
    <row r="212" ht="15.75" customHeight="1">
      <c r="A212" s="34" t="str">
        <f>Infrastructure!$A$61</f>
        <v>FIDP-10</v>
      </c>
      <c r="B212" s="35" t="str">
        <f>VLOOKUP($A212,Infrastructure!$A$13:$E$74,2,0)&amp;""</f>
        <v>Is intrusion monitoring performed internally or by a third-party service?</v>
      </c>
      <c r="C212" s="206" t="str">
        <f>VLOOKUP($A212,Infrastructure!$A$13:$E$74,3,0)&amp;""</f>
        <v>Third-party (cloud provider)</v>
      </c>
      <c r="D212" s="209" t="str">
        <f>IF(LEFT(VLOOKUP($A212,Infrastructure!$A$13:$E$74,5,0),21)='Auto Responses'!$A$32,'Auto Responses'!$A$33,VLOOKUP($A212,Infrastructure!$A$13:$E$74,4,0))&amp;""</f>
        <v>Intrusion monitoring is performed using a combination of internal processes and cloud-native security capabilities:
CoGrader's internal security team manages and monitors security tools and processes
Google Cloud Platform, as our infrastructure provider, provides complementary security monitoring capabilities as part of the subservice organization relationship
Security leadership meets quarterly to review network security, manage infrastructure, and discuss security risks
The company collects and reviews compliance reports (SOC 2, ISO 27001, or equivalent security due diligence documentation) for high-risk vendors at least annually
Automated detection tools are deployed internally on infrastructure and software</v>
      </c>
      <c r="E212" s="214" t="str">
        <f>VLOOKUP($A212,Infrastructure!$A$13:$E$74,5,0)&amp;""</f>
        <v>In addition to stating your intrusion monitoring strategy, provide a brief summary of its implementation.</v>
      </c>
      <c r="F212" s="220"/>
      <c r="G212" s="204" t="str">
        <f>VLOOKUP($A212,Questions!$A$2:$X$333,21,0)&amp;""</f>
        <v>Not scored</v>
      </c>
      <c r="H212" s="205"/>
      <c r="I212" s="206" t="str">
        <f>VLOOKUP($A212,Questions!$A$2:$X$333,23,0)&amp;""</f>
        <v/>
      </c>
      <c r="J212" s="205"/>
      <c r="K212" s="207" t="b">
        <v>0</v>
      </c>
      <c r="L212" s="2"/>
      <c r="M212" s="197"/>
      <c r="N212" s="197"/>
      <c r="O212" s="197"/>
      <c r="P212" s="197"/>
      <c r="Q212" s="197"/>
      <c r="R212" s="197"/>
      <c r="S212" s="197"/>
      <c r="T212" s="197"/>
      <c r="U212" s="197"/>
      <c r="V212" s="197"/>
      <c r="W212" s="197"/>
      <c r="X212" s="197"/>
      <c r="Y212" s="197"/>
      <c r="Z212" s="197"/>
    </row>
    <row r="213" ht="15.75" customHeight="1">
      <c r="A213" s="34" t="str">
        <f>Infrastructure!$A$62</f>
        <v>FIDP-11</v>
      </c>
      <c r="B213" s="35" t="str">
        <f>VLOOKUP($A213,Infrastructure!$A$13:$E$74,2,0)&amp;""</f>
        <v>Do you monitor for intrusions on a 24 x 7 x 365 basis?</v>
      </c>
      <c r="C213" s="206" t="str">
        <f>VLOOKUP($A213,Infrastructure!$A$13:$E$74,3,0)&amp;""</f>
        <v>Yes</v>
      </c>
      <c r="D213" s="209" t="str">
        <f>IF(LEFT(VLOOKUP($A213,Infrastructure!$A$13:$E$74,5,0),21)='Auto Responses'!$A$32,'Auto Responses'!$A$33,VLOOKUP($A213,Infrastructure!$A$13:$E$74,4,0))&amp;""</f>
        <v>Yes. CoGrader implements continuous security monitoring:
An intrusion detection system provides continuous monitoring of the network and early detection of potential security breaches (Controls CA-68, CA-69)
Infrastructure monitoring tools operate continuously and generate alerts when specific predefined thresholds are met (Control CA-76)
Automated detection tools are deployed on infrastructure and software to ensure continuous monitoring and identification of suspicious behaviors
Logging is activated and monitoring tools gather metrics from ingested logs to detect potential security threats, unusual system behavior, and monitor overall system performance
Security and privacy incidents are logged, tracked, resolved, and communicated to affected parties according to the incident response policy (Control CA-77)
The incident response plan is tested at least annually (Control CA-78)</v>
      </c>
      <c r="E213" s="214" t="str">
        <f>VLOOKUP($A213,Infrastructure!$A$13:$E$74,5,0)&amp;""</f>
        <v>Provide a brief summary of this activity.</v>
      </c>
      <c r="F213" s="220"/>
      <c r="G213" s="204" t="str">
        <f>VLOOKUP($A213,Questions!$A$2:$X$333,21,0)&amp;""</f>
        <v>Yes</v>
      </c>
      <c r="H213" s="205"/>
      <c r="I213" s="206" t="str">
        <f>VLOOKUP($A213,Questions!$A$2:$X$333,23,0)&amp;""</f>
        <v>Minor Importance</v>
      </c>
      <c r="J213" s="205"/>
      <c r="K213" s="207" t="b">
        <v>0</v>
      </c>
      <c r="L213" s="2"/>
      <c r="M213" s="197"/>
      <c r="N213" s="197"/>
      <c r="O213" s="197"/>
      <c r="P213" s="197"/>
      <c r="Q213" s="197"/>
      <c r="R213" s="197"/>
      <c r="S213" s="197"/>
      <c r="T213" s="197"/>
      <c r="U213" s="197"/>
      <c r="V213" s="197"/>
      <c r="W213" s="197"/>
      <c r="X213" s="197"/>
      <c r="Y213" s="197"/>
      <c r="Z213" s="197"/>
    </row>
    <row r="214" ht="15.75" customHeight="1">
      <c r="A214" s="18" t="str">
        <f>VLOOKUP(LEFT($A215,4),'Auto Responses'!$N$4:$O$38,2,0)&amp;""</f>
        <v> Incident Handling</v>
      </c>
      <c r="B214" s="40"/>
      <c r="C214" s="41"/>
      <c r="D214" s="41"/>
      <c r="E214" s="212"/>
      <c r="F214" s="199" t="s">
        <v>653</v>
      </c>
      <c r="G214" s="208" t="s">
        <v>648</v>
      </c>
      <c r="H214" s="208" t="s">
        <v>649</v>
      </c>
      <c r="I214" s="208" t="s">
        <v>650</v>
      </c>
      <c r="J214" s="208" t="s">
        <v>651</v>
      </c>
      <c r="K214" s="41"/>
      <c r="L214" s="2"/>
      <c r="M214" s="2"/>
      <c r="N214" s="2"/>
      <c r="O214" s="2"/>
      <c r="P214" s="2"/>
      <c r="Q214" s="2"/>
      <c r="R214" s="2"/>
      <c r="S214" s="2"/>
      <c r="T214" s="2"/>
      <c r="U214" s="2"/>
      <c r="V214" s="2"/>
      <c r="W214" s="2"/>
      <c r="X214" s="2"/>
      <c r="Y214" s="2"/>
      <c r="Z214" s="2"/>
    </row>
    <row r="215" ht="15.75" customHeight="1">
      <c r="A215" s="34" t="str">
        <f>Infrastructure!$A$64</f>
        <v>HFIH-01</v>
      </c>
      <c r="B215" s="35" t="str">
        <f>VLOOKUP($A215,Infrastructure!$A$13:$E$74,2,0)&amp;""</f>
        <v>Do you have a formal incident response plan?</v>
      </c>
      <c r="C215" s="206" t="str">
        <f>VLOOKUP($A215,Infrastructure!$A$13:$E$74,3,0)&amp;""</f>
        <v>Yes</v>
      </c>
      <c r="D215" s="209" t="str">
        <f>IF(LEFT(VLOOKUP($A215,Infrastructure!$A$13:$E$74,5,0),21)='Auto Responses'!$A$32,'Auto Responses'!$A$33,VLOOKUP($A215,Infrastructure!$A$13:$E$74,4,0))&amp;""</f>
        <v>Yes. CoGrader maintains a formal Security Incident Response Plan that is documented and communicated to authorized users (Control CA-22). The plan includes:
A well-defined governance process for detecting, managing, and responding to security events, supported by dedicated resources
Defined incident severity levels:
S1 - Critical Severity: Active exploitation confirmed; immediate executive notification required
S2 - High Severity: Potential exploitation likely; requires a support ticket and manager notification
S3/S4 - Medium and Low Severity: Requires further investigation with a support ticket assigned to the appropriate department
Structured incident response procedures covering:
Detection/Reporting: Automated technical safeguards to alert of potential incidents, internal reporting requirements, and external reporting channels (security@cograder.com)
Analysis: Identification of affected systems, assessment of data involved, evaluation of response level required, identification of affected parties, and determination of whether internal/external actors or malicious attacks are involved
Containment and Response: Immediate actions to stop the source of the incident, including taking affected machines offline, segregating affected systems, securing physical areas if applicable, and implementing additional technical measures
Post-Incident Communication: Internal and external notifications as dictated by breach assessment, notification of affected parties within regulatory timeframes
Lessons Learned: Post-mortem meetings with senior management and the Incident Response Team to evaluate the incident and discuss prevention strategies; findings are documented and shared with relevant team members
The incident response plan is tested at least annually (Control CA-78)
Security and privacy incidents are logged, tracked, resolved, and communicated to affected or relevant parties according to the policy (Control CA-77)</v>
      </c>
      <c r="E215" s="214" t="str">
        <f>VLOOKUP($A215,Infrastructure!$A$13:$E$74,5,0)&amp;""</f>
        <v>Summarize or provide a link to your formal incident response plan.</v>
      </c>
      <c r="F215" s="220"/>
      <c r="G215" s="204" t="str">
        <f>VLOOKUP($A215,Questions!$A$2:$X$333,21,0)&amp;""</f>
        <v>Yes</v>
      </c>
      <c r="H215" s="205"/>
      <c r="I215" s="206" t="str">
        <f>VLOOKUP($A215,Questions!$A$2:$X$333,23,0)&amp;""</f>
        <v>Standard Importance</v>
      </c>
      <c r="J215" s="205"/>
      <c r="K215" s="207" t="b">
        <v>0</v>
      </c>
      <c r="L215" s="2"/>
      <c r="M215" s="197"/>
      <c r="N215" s="197"/>
      <c r="O215" s="197"/>
      <c r="P215" s="197"/>
      <c r="Q215" s="197"/>
      <c r="R215" s="197"/>
      <c r="S215" s="197"/>
      <c r="T215" s="197"/>
      <c r="U215" s="197"/>
      <c r="V215" s="197"/>
      <c r="W215" s="197"/>
      <c r="X215" s="197"/>
      <c r="Y215" s="197"/>
      <c r="Z215" s="197"/>
    </row>
    <row r="216" ht="15.75" customHeight="1">
      <c r="A216" s="34" t="str">
        <f>Infrastructure!$A$65</f>
        <v>HFIH-02</v>
      </c>
      <c r="B216" s="35" t="str">
        <f>VLOOKUP($A216,Infrastructure!$A$13:$E$74,2,0)&amp;""</f>
        <v>Do you either have an internal incident response team or retain an external team?</v>
      </c>
      <c r="C216" s="206" t="str">
        <f>VLOOKUP($A216,Infrastructure!$A$13:$E$74,3,0)&amp;""</f>
        <v>Yes</v>
      </c>
      <c r="D216" s="209" t="str">
        <f>IF(LEFT(VLOOKUP($A216,Infrastructure!$A$13:$E$74,5,0),21)='Auto Responses'!$A$32,'Auto Responses'!$A$33,VLOOKUP($A216,Infrastructure!$A$13:$E$74,4,0))&amp;""</f>
        <v>Yes. CoGrader maintains an internal Incident Response Team (IRT) with defined roles and responsibilities:
The CTO is responsible for classifying incident severity levels and overseeing technical response
The Incident Response Team conducts analysis, containment, and remediation activities
Senior management participates in post-mortem meetings to evaluate incidents and discuss prevention strategies
Roles and responsibilities for the design, development, implementation, operation, maintenance, and monitoring of information security controls are formally assigned in job descriptions and the IT Roles and Responsibilities policy (Control CA-12)
The COO oversees security policy exceptions and escalations
Security leadership meets quarterly to align on security initiatives, review network security, manage infrastructure, and discuss security risks
Additionally, CoGrader leverages complementary capabilities from subservice organizations:
Google Cloud Platform provides infrastructure-level incident response capabilities
Compliance reports (SOC 2, ISO 27001, or equivalent) are collected and reviewed for high-risk vendors at least annually (Control CA-31)</v>
      </c>
      <c r="E216" s="214" t="str">
        <f>VLOOKUP($A216,Infrastructure!$A$13:$E$74,5,0)&amp;""</f>
        <v>Summarize your incident response and reporting processes.</v>
      </c>
      <c r="F216" s="220"/>
      <c r="G216" s="204" t="str">
        <f>VLOOKUP($A216,Questions!$A$2:$X$333,21,0)&amp;""</f>
        <v>Yes</v>
      </c>
      <c r="H216" s="205"/>
      <c r="I216" s="206" t="str">
        <f>VLOOKUP($A216,Questions!$A$2:$X$333,23,0)&amp;""</f>
        <v>Minor Importance</v>
      </c>
      <c r="J216" s="205"/>
      <c r="K216" s="207" t="b">
        <v>0</v>
      </c>
      <c r="L216" s="2"/>
      <c r="M216" s="197"/>
      <c r="N216" s="197"/>
      <c r="O216" s="197"/>
      <c r="P216" s="197"/>
      <c r="Q216" s="197"/>
      <c r="R216" s="197"/>
      <c r="S216" s="197"/>
      <c r="T216" s="197"/>
      <c r="U216" s="197"/>
      <c r="V216" s="197"/>
      <c r="W216" s="197"/>
      <c r="X216" s="197"/>
      <c r="Y216" s="197"/>
      <c r="Z216" s="197"/>
    </row>
    <row r="217" ht="15.75" customHeight="1">
      <c r="A217" s="34" t="str">
        <f>Infrastructure!$A$66</f>
        <v>HFIH-03</v>
      </c>
      <c r="B217" s="35" t="str">
        <f>VLOOKUP($A217,Infrastructure!$A$13:$E$74,2,0)&amp;""</f>
        <v>Do you have the capability to respond to incidents on a 24 x 7 x 365 basis?</v>
      </c>
      <c r="C217" s="206" t="str">
        <f>VLOOKUP($A217,Infrastructure!$A$13:$E$74,3,0)&amp;""</f>
        <v>Yes</v>
      </c>
      <c r="D217" s="209" t="str">
        <f>IF(LEFT(VLOOKUP($A217,Infrastructure!$A$13:$E$74,5,0),21)='Auto Responses'!$A$32,'Auto Responses'!$A$33,VLOOKUP($A217,Infrastructure!$A$13:$E$74,4,0))&amp;""</f>
        <v>Yes. CoGrader maintains continuous incident detection and response capabilities:
Automated technical safeguards are deployed to alert CoGrader of potential incidents around the clock
An intrusion detection system provides continuous monitoring of the network and early detection of potential security breaches (Controls CA-68, CA-69)
Infrastructure monitoring tools operate continuously and generate alerts when specific predefined thresholds are met (Control CA-76)
Automated detection tools are deployed on infrastructure and software to ensure continuous monitoring and identification of suspicious behaviors
Employees and stakeholders are required to report suspected incidents immediately through designated channels, including email to security@cograder.com
Customers can report security concerns via the platform support ticket system, and these communications are monitored in accordance with the Security Incident Response Plan
Google Cloud Platform, as our infrastructure provider, provides 24x7 infrastructure monitoring and incident response capabilities as part of the subservice organization relationship</v>
      </c>
      <c r="E217" s="214" t="str">
        <f>VLOOKUP($A217,Infrastructure!$A$13:$E$74,5,0)&amp;""</f>
        <v>Summarize your internal approach or reference your third-party contractor.</v>
      </c>
      <c r="F217" s="220"/>
      <c r="G217" s="204" t="str">
        <f>VLOOKUP($A217,Questions!$A$2:$X$333,21,0)&amp;""</f>
        <v>Yes</v>
      </c>
      <c r="H217" s="205"/>
      <c r="I217" s="206" t="str">
        <f>VLOOKUP($A217,Questions!$A$2:$X$333,23,0)&amp;""</f>
        <v>Minor Importance</v>
      </c>
      <c r="J217" s="205"/>
      <c r="K217" s="207" t="b">
        <v>0</v>
      </c>
      <c r="L217" s="2"/>
      <c r="M217" s="197"/>
      <c r="N217" s="197"/>
      <c r="O217" s="197"/>
      <c r="P217" s="197"/>
      <c r="Q217" s="197"/>
      <c r="R217" s="197"/>
      <c r="S217" s="197"/>
      <c r="T217" s="197"/>
      <c r="U217" s="197"/>
      <c r="V217" s="197"/>
      <c r="W217" s="197"/>
      <c r="X217" s="197"/>
      <c r="Y217" s="197"/>
      <c r="Z217" s="197"/>
    </row>
    <row r="218" ht="15.75" customHeight="1">
      <c r="A218" s="34" t="str">
        <f>Infrastructure!$A$67</f>
        <v>HFIH-04</v>
      </c>
      <c r="B218" s="35" t="str">
        <f>VLOOKUP($A218,Infrastructure!$A$13:$E$74,2,0)&amp;""</f>
        <v>Do you carry cyber-risk insurance to protect against unforeseen service outages, data that is lost or stolen, and security incidents?</v>
      </c>
      <c r="C218" s="206" t="str">
        <f>VLOOKUP($A218,Infrastructure!$A$13:$E$74,3,0)&amp;""</f>
        <v>Yes</v>
      </c>
      <c r="D218" s="209" t="str">
        <f>IF(LEFT(VLOOKUP($A218,Infrastructure!$A$13:$E$74,5,0),21)='Auto Responses'!$A$32,'Auto Responses'!$A$33,VLOOKUP($A218,Infrastructure!$A$13:$E$74,4,0))&amp;""</f>
        <v>Yes. CoGrader maintains comprehensive insurance coverage including cyber liability protection. Our Business Owners Policy includes:
Cyber Liability Coverage with a $1,000,000 aggregate limit, covering:
Data Compromise Response Expenses
Data Compromise Defense and Liability
Computer Attack Coverage
Cyber Extortion
Identity Recovery Coverage
Coverage is provided through The Hartford, policy effective through June 2026
Additional coverage includes General Liability, Business Personal Property, and Business Income protection</v>
      </c>
      <c r="E218" s="214" t="str">
        <f>VLOOKUP($A218,Infrastructure!$A$13:$E$74,5,0)&amp;""</f>
        <v>Describe the coverage in place for this solution.</v>
      </c>
      <c r="F218" s="220"/>
      <c r="G218" s="204" t="str">
        <f>VLOOKUP($A218,Questions!$A$2:$X$333,21,0)&amp;""</f>
        <v>Yes</v>
      </c>
      <c r="H218" s="205"/>
      <c r="I218" s="206" t="str">
        <f>VLOOKUP($A218,Questions!$A$2:$X$333,23,0)&amp;""</f>
        <v>Minor Importance</v>
      </c>
      <c r="J218" s="205"/>
      <c r="K218" s="207" t="b">
        <v>0</v>
      </c>
      <c r="L218" s="2"/>
      <c r="M218" s="197"/>
      <c r="N218" s="197"/>
      <c r="O218" s="197"/>
      <c r="P218" s="197"/>
      <c r="Q218" s="197"/>
      <c r="R218" s="197"/>
      <c r="S218" s="197"/>
      <c r="T218" s="197"/>
      <c r="U218" s="197"/>
      <c r="V218" s="197"/>
      <c r="W218" s="197"/>
      <c r="X218" s="197"/>
      <c r="Y218" s="197"/>
      <c r="Z218" s="197"/>
    </row>
    <row r="219" ht="15.75" customHeight="1">
      <c r="A219" s="18" t="str">
        <f>VLOOKUP(LEFT($A220,4),'Auto Responses'!$N$4:$O$38,2,0)&amp;""</f>
        <v> Vulnerability Management</v>
      </c>
      <c r="B219" s="40"/>
      <c r="C219" s="41"/>
      <c r="D219" s="41"/>
      <c r="E219" s="212"/>
      <c r="F219" s="199" t="s">
        <v>653</v>
      </c>
      <c r="G219" s="208" t="s">
        <v>648</v>
      </c>
      <c r="H219" s="208" t="s">
        <v>649</v>
      </c>
      <c r="I219" s="208" t="s">
        <v>650</v>
      </c>
      <c r="J219" s="208" t="s">
        <v>651</v>
      </c>
      <c r="K219" s="41"/>
      <c r="L219" s="2"/>
      <c r="M219" s="2"/>
      <c r="N219" s="2"/>
      <c r="O219" s="2"/>
      <c r="P219" s="2"/>
      <c r="Q219" s="2"/>
      <c r="R219" s="2"/>
      <c r="S219" s="2"/>
      <c r="T219" s="2"/>
      <c r="U219" s="2"/>
      <c r="V219" s="2"/>
      <c r="W219" s="2"/>
      <c r="X219" s="2"/>
      <c r="Y219" s="2"/>
      <c r="Z219" s="2"/>
    </row>
    <row r="220" ht="15.75" customHeight="1">
      <c r="A220" s="34" t="str">
        <f>Infrastructure!$A$69</f>
        <v>VULN-01</v>
      </c>
      <c r="B220" s="35" t="str">
        <f>VLOOKUP($A220,Infrastructure!$A$13:$E$74,2,0)&amp;""</f>
        <v>Are your systems and applications scanned with an authenticated user account for vulnerabilities (that are remediated) prior to new releases?*</v>
      </c>
      <c r="C220" s="206" t="str">
        <f>VLOOKUP($A220,Infrastructure!$A$13:$E$74,3,0)&amp;""</f>
        <v>Yes</v>
      </c>
      <c r="D220" s="209" t="str">
        <f>IF(LEFT(VLOOKUP($A220,Infrastructure!$A$13:$E$74,5,0),21)='Auto Responses'!$A$32,'Auto Responses'!$A$33,VLOOKUP($A220,Infrastructure!$A$13:$E$74,4,0))&amp;""</f>
        <v>Yes. CoGrader maintains a comprehensive vulnerability management and secure development program:
Host-based vulnerability scans are performed at least quarterly on all external-facing systems (Control CA-16)
Critical and high vulnerabilities are tracked to remediation
A formal systems development life cycle (SDLC) methodology is in place that governs the development, acquisition, implementation, changes, and maintenance of information systems and related technology requirements (Control CA-35)
All changes to software and infrastructure components must be authorized, formally documented, tested, reviewed, and approved prior to being implemented in the production environment (Control CA-39)
Quality assurance testing and code reviews are performed in a separate environment before pushing to production
Source code is managed in a private GitHub repository, with version control allowing for tracking changes and rollbacks as needed
Infrastructure supporting the service is patched as part of routine maintenance and as a result of identified vulnerabilities to ensure servers are hardened against security threats (Control CA-67)
The company's formal policies outline requirements for vulnerability management and system monitoring (Control CA-75)</v>
      </c>
      <c r="E220" s="214" t="str">
        <f>VLOOKUP($A220,Infrastructure!$A$13:$E$74,5,0)&amp;""</f>
        <v>Provide a brief description.</v>
      </c>
      <c r="F220" s="220"/>
      <c r="G220" s="204" t="str">
        <f>VLOOKUP($A220,Questions!$A$2:$X$333,21,0)&amp;""</f>
        <v>Yes</v>
      </c>
      <c r="H220" s="205"/>
      <c r="I220" s="206" t="str">
        <f>VLOOKUP($A220,Questions!$A$2:$X$333,23,0)&amp;""</f>
        <v>Critical Importance</v>
      </c>
      <c r="J220" s="205"/>
      <c r="K220" s="207" t="b">
        <v>0</v>
      </c>
      <c r="L220" s="2"/>
      <c r="M220" s="197"/>
      <c r="N220" s="197"/>
      <c r="O220" s="197"/>
      <c r="P220" s="197"/>
      <c r="Q220" s="197"/>
      <c r="R220" s="197"/>
      <c r="S220" s="197"/>
      <c r="T220" s="197"/>
      <c r="U220" s="197"/>
      <c r="V220" s="197"/>
      <c r="W220" s="197"/>
      <c r="X220" s="197"/>
      <c r="Y220" s="197"/>
      <c r="Z220" s="197"/>
    </row>
    <row r="221" ht="15.75" customHeight="1">
      <c r="A221" s="34" t="str">
        <f>Infrastructure!$A$70</f>
        <v>VULN-02</v>
      </c>
      <c r="B221" s="35" t="str">
        <f>VLOOKUP($A221,Infrastructure!$A$13:$E$74,2,0)&amp;""</f>
        <v>Will you provide results of application and system vulnerability scans to the institution?*</v>
      </c>
      <c r="C221" s="206" t="str">
        <f>VLOOKUP($A221,Infrastructure!$A$13:$E$74,3,0)&amp;""</f>
        <v>Yes</v>
      </c>
      <c r="D221" s="209" t="str">
        <f>IF(LEFT(VLOOKUP($A221,Infrastructure!$A$13:$E$74,5,0),21)='Auto Responses'!$A$32,'Auto Responses'!$A$33,VLOOKUP($A221,Infrastructure!$A$13:$E$74,4,0))&amp;""</f>
        <v>Yes. CoGrader can provide vulnerability scan summaries and remediation status to institutional customers upon request, subject to execution of an appropriate confidentiality agreement or NDA. This information may be shared as part of:
Our SOC 2 Type 1 report, which documents our vulnerability management controls and attestation by independent auditors
Security due diligence documentation provided during vendor evaluation processes
Periodic security reviews as defined in customer agreements
Please contact security@cograder.com to request this information.</v>
      </c>
      <c r="E221" s="214" t="str">
        <f>VLOOKUP($A221,Infrastructure!$A$13:$E$74,5,0)&amp;""</f>
        <v>Provide a reference to security scan documentation.</v>
      </c>
      <c r="F221" s="220"/>
      <c r="G221" s="204" t="str">
        <f>VLOOKUP($A221,Questions!$A$2:$X$333,21,0)&amp;""</f>
        <v>Yes</v>
      </c>
      <c r="H221" s="205"/>
      <c r="I221" s="206" t="str">
        <f>VLOOKUP($A221,Questions!$A$2:$X$333,23,0)&amp;""</f>
        <v>Critical Importance</v>
      </c>
      <c r="J221" s="205"/>
      <c r="K221" s="207" t="b">
        <v>0</v>
      </c>
      <c r="L221" s="2"/>
      <c r="M221" s="197"/>
      <c r="N221" s="197"/>
      <c r="O221" s="197"/>
      <c r="P221" s="197"/>
      <c r="Q221" s="197"/>
      <c r="R221" s="197"/>
      <c r="S221" s="197"/>
      <c r="T221" s="197"/>
      <c r="U221" s="197"/>
      <c r="V221" s="197"/>
      <c r="W221" s="197"/>
      <c r="X221" s="197"/>
      <c r="Y221" s="197"/>
      <c r="Z221" s="197"/>
    </row>
    <row r="222" ht="15.75" customHeight="1">
      <c r="A222" s="34" t="str">
        <f>Infrastructure!$A$71</f>
        <v>VULN-03</v>
      </c>
      <c r="B222" s="35" t="str">
        <f>VLOOKUP($A222,Infrastructure!$A$13:$E$74,2,0)&amp;""</f>
        <v>Will you allow the institution to perform its own vulnerability testing and/or scanning of your systems and/or application, provided that testing is performed at a mutually agreed upon time and date?*</v>
      </c>
      <c r="C222" s="206" t="str">
        <f>VLOOKUP($A222,Infrastructure!$A$13:$E$74,3,0)&amp;""</f>
        <v>Yes</v>
      </c>
      <c r="D222" s="209" t="str">
        <f>IF(LEFT(VLOOKUP($A222,Infrastructure!$A$13:$E$74,5,0),21)='Auto Responses'!$A$32,'Auto Responses'!$A$33,VLOOKUP($A222,Infrastructure!$A$13:$E$74,4,0))&amp;""</f>
        <v>CoGrader can accommodate customer-initiated security testing under appropriate conditions:
Testing must be coordinated in advance and performed at a mutually agreed upon time and date
A formal authorization agreement or penetration testing rules of engagement document must be executed prior to testing
Testing scope, methods, and boundaries must be defined and approved in advance
CoGrader requests advance notice of at least 14 business days to coordinate internally and with our infrastructure providers
Testing must not disrupt service availability for other customers
Please contact security@cograder.com to initiate a request for customer-directed security testing.</v>
      </c>
      <c r="E222" s="214" t="str">
        <f>VLOOKUP($A222,Infrastructure!$A$13:$E$74,5,0)&amp;""</f>
        <v>Provide reference to the process or procedure to set up security testing times and scopes.</v>
      </c>
      <c r="F222" s="220"/>
      <c r="G222" s="204" t="str">
        <f>VLOOKUP($A222,Questions!$A$2:$X$333,21,0)&amp;""</f>
        <v>Yes</v>
      </c>
      <c r="H222" s="205"/>
      <c r="I222" s="206" t="str">
        <f>VLOOKUP($A222,Questions!$A$2:$X$333,23,0)&amp;""</f>
        <v>Critical Importance</v>
      </c>
      <c r="J222" s="205"/>
      <c r="K222" s="207" t="b">
        <v>0</v>
      </c>
      <c r="L222" s="2"/>
      <c r="M222" s="197"/>
      <c r="N222" s="197"/>
      <c r="O222" s="197"/>
      <c r="P222" s="197"/>
      <c r="Q222" s="197"/>
      <c r="R222" s="197"/>
      <c r="S222" s="197"/>
      <c r="T222" s="197"/>
      <c r="U222" s="197"/>
      <c r="V222" s="197"/>
      <c r="W222" s="197"/>
      <c r="X222" s="197"/>
      <c r="Y222" s="197"/>
      <c r="Z222" s="197"/>
    </row>
    <row r="223" ht="15.75" customHeight="1">
      <c r="A223" s="34" t="str">
        <f>Infrastructure!$A$72</f>
        <v>VULN-04</v>
      </c>
      <c r="B223" s="35" t="str">
        <f>VLOOKUP($A223,Infrastructure!$A$13:$E$74,2,0)&amp;""</f>
        <v>Have your systems and applications had a third-party security assessment completed in the last year?</v>
      </c>
      <c r="C223" s="206" t="str">
        <f>VLOOKUP($A223,Infrastructure!$A$13:$E$74,3,0)&amp;""</f>
        <v>Yes</v>
      </c>
      <c r="D223" s="209" t="str">
        <f>IF(LEFT(VLOOKUP($A223,Infrastructure!$A$13:$E$74,5,0),21)='Auto Responses'!$A$32,'Auto Responses'!$A$33,VLOOKUP($A223,Infrastructure!$A$13:$E$74,4,0))&amp;""</f>
        <v>Yes. CoGrader undergoes regular third-party security assessments:
Penetration testing is performed at least annually by qualified third-party assessors (Control CA-33)
A remediation plan is developed and changes are implemented to remediate vulnerabilities identified during testing in accordance with SLAs
CoGrader completed a SOC 2 Type 1 examination as of January 27, 2025, conducted by an independent CPA firm in accordance with attestation standards established by the American Institute of Certified Public Accountants (AICPA)
Risk assessments are performed at least annually, including identification of threats and changes (environmental, regulatory, and technological) to service commitments (Control CA-30)
The company collects and reviews compliance reports (SOC 2, ISO 27001, or equivalent security due diligence documentation) for high-risk vendors at least annually (Control CA-31)
</v>
      </c>
      <c r="E223" s="214" t="str">
        <f>VLOOKUP($A223,Infrastructure!$A$13:$E$74,5,0)&amp;""</f>
        <v>Provide the results with this document (link or attached), if possible. State the date of the last completed third-party security assessment.</v>
      </c>
      <c r="F223" s="220"/>
      <c r="G223" s="204" t="str">
        <f>VLOOKUP($A223,Questions!$A$2:$X$333,21,0)&amp;""</f>
        <v>Yes</v>
      </c>
      <c r="H223" s="205"/>
      <c r="I223" s="206" t="str">
        <f>VLOOKUP($A223,Questions!$A$2:$X$333,23,0)&amp;""</f>
        <v>Standard Importance</v>
      </c>
      <c r="J223" s="205"/>
      <c r="K223" s="207" t="b">
        <v>0</v>
      </c>
      <c r="L223" s="2"/>
      <c r="M223" s="197"/>
      <c r="N223" s="197"/>
      <c r="O223" s="197"/>
      <c r="P223" s="197"/>
      <c r="Q223" s="197"/>
      <c r="R223" s="197"/>
      <c r="S223" s="197"/>
      <c r="T223" s="197"/>
      <c r="U223" s="197"/>
      <c r="V223" s="197"/>
      <c r="W223" s="197"/>
      <c r="X223" s="197"/>
      <c r="Y223" s="197"/>
      <c r="Z223" s="197"/>
    </row>
    <row r="224" ht="15.75" customHeight="1">
      <c r="A224" s="34" t="str">
        <f>Infrastructure!$A$73</f>
        <v>VULN-05</v>
      </c>
      <c r="B224" s="35" t="str">
        <f>VLOOKUP($A224,Infrastructure!$A$13:$E$74,2,0)&amp;""</f>
        <v>Do you regularly scan for common web application security vulnerabilities (e.g., SQL injection, XSS, XSRF, etc.)?</v>
      </c>
      <c r="C224" s="206" t="str">
        <f>VLOOKUP($A224,Infrastructure!$A$13:$E$74,3,0)&amp;""</f>
        <v>Yes</v>
      </c>
      <c r="D224" s="209" t="str">
        <f>IF(LEFT(VLOOKUP($A224,Infrastructure!$A$13:$E$74,5,0),21)='Auto Responses'!$A$32,'Auto Responses'!$A$33,VLOOKUP($A224,Infrastructure!$A$13:$E$74,4,0))&amp;""</f>
        <v>Yes. CoGrader addresses web application security vulnerabilities through multiple controls:
Host-based vulnerability scans are performed at least quarterly on all external-facing systems, including web applications (Control CA-16)
Penetration testing performed at least annually includes assessment of common web application vulnerabilities such as those identified in the OWASP Top 10 (Control CA-33)
A formal systems development life cycle methodology governs secure development practices (Control CA-35)
Network and web application firewalls are implemented to protect applications from threats, with appropriate alerts for timely response
All changes undergo testing and code review prior to production deployment (Control CA-39)
Network and system hardening standards are documented based on industry best practices and reviewed at least annually (Control CA-70)
Critical and high vulnerabilities are tracked to remediation</v>
      </c>
      <c r="E224" s="214" t="str">
        <f>VLOOKUP($A224,Infrastructure!$A$13:$E$74,5,0)&amp;""</f>
        <v>Ensure that all elements of VULN-05 are clearly stated in your response.</v>
      </c>
      <c r="F224" s="220"/>
      <c r="G224" s="204" t="str">
        <f>VLOOKUP($A224,Questions!$A$2:$X$333,21,0)&amp;""</f>
        <v>Yes</v>
      </c>
      <c r="H224" s="205"/>
      <c r="I224" s="206" t="str">
        <f>VLOOKUP($A224,Questions!$A$2:$X$333,23,0)&amp;""</f>
        <v>Standard Importance</v>
      </c>
      <c r="J224" s="205"/>
      <c r="K224" s="207" t="b">
        <v>0</v>
      </c>
      <c r="L224" s="2"/>
      <c r="M224" s="197"/>
      <c r="N224" s="197"/>
      <c r="O224" s="197"/>
      <c r="P224" s="197"/>
      <c r="Q224" s="197"/>
      <c r="R224" s="197"/>
      <c r="S224" s="197"/>
      <c r="T224" s="197"/>
      <c r="U224" s="197"/>
      <c r="V224" s="197"/>
      <c r="W224" s="197"/>
      <c r="X224" s="197"/>
      <c r="Y224" s="197"/>
      <c r="Z224" s="197"/>
    </row>
    <row r="225" ht="15.75" customHeight="1">
      <c r="A225" s="34" t="str">
        <f>Infrastructure!$A$74</f>
        <v>VULN-06</v>
      </c>
      <c r="B225" s="35" t="str">
        <f>VLOOKUP($A225,Infrastructure!$A$13:$E$74,2,0)&amp;""</f>
        <v>Are your systems and applications regularly scanned externally for vulnerabilities?</v>
      </c>
      <c r="C225" s="206" t="str">
        <f>VLOOKUP($A225,Infrastructure!$A$13:$E$74,3,0)&amp;""</f>
        <v>Yes</v>
      </c>
      <c r="D225" s="209" t="str">
        <f>IF(LEFT(VLOOKUP($A225,Infrastructure!$A$13:$E$74,5,0),21)='Auto Responses'!$A$32,'Auto Responses'!$A$33,VLOOKUP($A225,Infrastructure!$A$13:$E$74,4,0))&amp;""</f>
        <v>Yes. CoGrader performs regular external vulnerability scanning and assessment:
Host-based vulnerability scans are performed at least quarterly on all external-facing systems (Control CA-16)
Critical and high vulnerabilities identified are tracked to remediation
Penetration testing is performed at least annually, which includes external assessment of internet-facing systems and applications (Control CA-33)
Infrastructure supporting the service is patched as part of routine maintenance and as a result of identified vulnerabilities (Control CA-67)
An intrusion detection system provides continuous monitoring of the network and early detection of potential security breaches (Controls CA-68, CA-69)
Regular use of external intelligence sources to track newly discovered threats and vulnerabilities
Firewall rulesets are reviewed at least annually (Control CA-71)</v>
      </c>
      <c r="E225" s="214" t="str">
        <f>VLOOKUP($A225,Infrastructure!$A$13:$E$74,5,0)&amp;""</f>
        <v>Decribe your external application vulnerability scanning strategy.</v>
      </c>
      <c r="F225" s="220"/>
      <c r="G225" s="204" t="str">
        <f>VLOOKUP($A225,Questions!$A$2:$X$333,21,0)&amp;""</f>
        <v>Yes</v>
      </c>
      <c r="H225" s="205"/>
      <c r="I225" s="206" t="str">
        <f>VLOOKUP($A225,Questions!$A$2:$X$333,23,0)&amp;""</f>
        <v>Minor Importance</v>
      </c>
      <c r="J225" s="205"/>
      <c r="K225" s="222" t="b">
        <v>0</v>
      </c>
      <c r="L225" s="2"/>
      <c r="M225" s="197"/>
      <c r="N225" s="197"/>
      <c r="O225" s="197"/>
      <c r="P225" s="197"/>
      <c r="Q225" s="197"/>
      <c r="R225" s="197"/>
      <c r="S225" s="197"/>
      <c r="T225" s="197"/>
      <c r="U225" s="197"/>
      <c r="V225" s="197"/>
      <c r="W225" s="197"/>
      <c r="X225" s="197"/>
      <c r="Y225" s="197"/>
      <c r="Z225" s="197"/>
    </row>
    <row r="226" ht="15.75" customHeight="1">
      <c r="A226" s="18" t="str">
        <f>VLOOKUP(LEFT($A227,4),'Auto Responses'!$N$4:$O$38,2,0)&amp;""</f>
        <v> IT Accessibility</v>
      </c>
      <c r="B226" s="40"/>
      <c r="C226" s="41"/>
      <c r="D226" s="41"/>
      <c r="E226" s="212"/>
      <c r="F226" s="199" t="s">
        <v>653</v>
      </c>
      <c r="G226" s="208" t="s">
        <v>648</v>
      </c>
      <c r="H226" s="208" t="s">
        <v>649</v>
      </c>
      <c r="I226" s="208" t="s">
        <v>650</v>
      </c>
      <c r="J226" s="208" t="s">
        <v>651</v>
      </c>
      <c r="K226" s="41"/>
      <c r="L226" s="2"/>
      <c r="M226" s="2"/>
      <c r="N226" s="2"/>
      <c r="O226" s="2"/>
      <c r="P226" s="2"/>
      <c r="Q226" s="2"/>
      <c r="R226" s="2"/>
      <c r="S226" s="2"/>
      <c r="T226" s="2"/>
      <c r="U226" s="2"/>
      <c r="V226" s="2"/>
      <c r="W226" s="2"/>
      <c r="X226" s="2"/>
      <c r="Y226" s="2"/>
      <c r="Z226" s="2"/>
    </row>
    <row r="227" ht="15.75" customHeight="1">
      <c r="A227" s="34" t="str">
        <f>'IT Accessibility'!$A$20</f>
        <v>ITAC-01</v>
      </c>
      <c r="B227" s="35" t="str">
        <f>VLOOKUP($A227,'IT Accessibility'!$A$13:$E$37,2,0)&amp;""</f>
        <v>Solution Provider Accessibility Contact Name</v>
      </c>
      <c r="C227" s="211" t="str">
        <f>VLOOKUP($A227,'IT Accessibility'!$A$13:$E$37,3,0)&amp;""</f>
        <v>Gabriel Adamante</v>
      </c>
      <c r="D227" s="201" t="str">
        <f>IF(LEFT(VLOOKUP($A227,'IT Accessibility'!$A$13:$E$37,5,0),21)='Auto Responses'!$A$32,'Auto Responses'!$A$33,VLOOKUP($A227,'IT Accessibility'!$A$13:$E$37,4,0))&amp;""</f>
        <v>Gabriel Adamante, Co-Founder &amp; COO, is the primary accessibility and privacy contact for CoGrader (see VPAT contact and our DPA contacts).</v>
      </c>
      <c r="E227" s="223" t="str">
        <f>VLOOKUP($A227,'IT Accessibility'!$A$13:$E$37,5,0)&amp;""</f>
        <v/>
      </c>
      <c r="F227" s="220"/>
      <c r="G227" s="204" t="str">
        <f>VLOOKUP($A227,Questions!$A$2:$X$333,21,0)&amp;""</f>
        <v>Not scored</v>
      </c>
      <c r="H227" s="205"/>
      <c r="I227" s="206" t="str">
        <f>VLOOKUP($A227,Questions!$A$2:$X$333,23,0)&amp;""</f>
        <v/>
      </c>
      <c r="J227" s="205"/>
      <c r="K227" s="207" t="b">
        <v>0</v>
      </c>
      <c r="L227" s="2"/>
      <c r="M227" s="197"/>
      <c r="N227" s="197"/>
      <c r="O227" s="197"/>
      <c r="P227" s="197"/>
      <c r="Q227" s="197"/>
      <c r="R227" s="197"/>
      <c r="S227" s="197"/>
      <c r="T227" s="197"/>
      <c r="U227" s="197"/>
      <c r="V227" s="197"/>
      <c r="W227" s="197"/>
      <c r="X227" s="197"/>
      <c r="Y227" s="197"/>
      <c r="Z227" s="197"/>
    </row>
    <row r="228" ht="15.75" customHeight="1">
      <c r="A228" s="34" t="str">
        <f>'IT Accessibility'!$A$21</f>
        <v>ITAC-02</v>
      </c>
      <c r="B228" s="35" t="str">
        <f>VLOOKUP($A228,'IT Accessibility'!$A$13:$E$37,2,0)&amp;""</f>
        <v>Solution Provider Accessibility Contact Title</v>
      </c>
      <c r="C228" s="211" t="str">
        <f>VLOOKUP($A228,'IT Accessibility'!$A$13:$E$37,3,0)&amp;""</f>
        <v>Chief Operating Officer (COO)</v>
      </c>
      <c r="D228" s="201" t="str">
        <f>IF(LEFT(VLOOKUP($A228,'IT Accessibility'!$A$13:$E$37,5,0),21)='Auto Responses'!$A$32,'Auto Responses'!$A$33,VLOOKUP($A228,'IT Accessibility'!$A$13:$E$37,4,0))&amp;""</f>
        <v>The COO (Gabriel Adamante) is CoGrader’s operational and privacy lead and serves as the accessibility point of contact for procurement, evaluation and escalation.</v>
      </c>
      <c r="E228" s="223" t="str">
        <f>VLOOKUP($A228,'IT Accessibility'!$A$13:$E$37,5,0)&amp;""</f>
        <v/>
      </c>
      <c r="F228" s="220"/>
      <c r="G228" s="204" t="str">
        <f>VLOOKUP($A228,Questions!$A$2:$X$333,21,0)&amp;""</f>
        <v>Not scored</v>
      </c>
      <c r="H228" s="205"/>
      <c r="I228" s="206" t="str">
        <f>VLOOKUP($A228,Questions!$A$2:$X$333,23,0)&amp;""</f>
        <v/>
      </c>
      <c r="J228" s="205"/>
      <c r="K228" s="207" t="b">
        <v>0</v>
      </c>
      <c r="L228" s="2"/>
      <c r="M228" s="197"/>
      <c r="N228" s="197"/>
      <c r="O228" s="197"/>
      <c r="P228" s="197"/>
      <c r="Q228" s="197"/>
      <c r="R228" s="197"/>
      <c r="S228" s="197"/>
      <c r="T228" s="197"/>
      <c r="U228" s="197"/>
      <c r="V228" s="197"/>
      <c r="W228" s="197"/>
      <c r="X228" s="197"/>
      <c r="Y228" s="197"/>
      <c r="Z228" s="197"/>
    </row>
    <row r="229" ht="15.75" customHeight="1">
      <c r="A229" s="34" t="str">
        <f>'IT Accessibility'!$A$22</f>
        <v>ITAC-03</v>
      </c>
      <c r="B229" s="35" t="str">
        <f>VLOOKUP($A229,'IT Accessibility'!$A$13:$E$37,2,0)&amp;""</f>
        <v>Solution Provider Accessibility Contact Email</v>
      </c>
      <c r="C229" s="211" t="str">
        <f>VLOOKUP($A229,'IT Accessibility'!$A$13:$E$37,3,0)&amp;""</f>
        <v>gabriel@cograder.com</v>
      </c>
      <c r="D229" s="201" t="str">
        <f>IF(LEFT(VLOOKUP($A229,'IT Accessibility'!$A$13:$E$37,5,0),21)='Auto Responses'!$A$32,'Auto Responses'!$A$33,VLOOKUP($A229,'IT Accessibility'!$A$13:$E$37,4,0))&amp;""</f>
        <v>For privacy/DPA issues, customers can also contact privacy@cograder.com as needed.</v>
      </c>
      <c r="E229" s="223" t="str">
        <f>VLOOKUP($A229,'IT Accessibility'!$A$13:$E$37,5,0)&amp;""</f>
        <v/>
      </c>
      <c r="F229" s="220"/>
      <c r="G229" s="204" t="str">
        <f>VLOOKUP($A229,Questions!$A$2:$X$333,21,0)&amp;""</f>
        <v>Not scored</v>
      </c>
      <c r="H229" s="205"/>
      <c r="I229" s="206" t="str">
        <f>VLOOKUP($A229,Questions!$A$2:$X$333,23,0)&amp;""</f>
        <v/>
      </c>
      <c r="J229" s="205"/>
      <c r="K229" s="207" t="b">
        <v>0</v>
      </c>
      <c r="L229" s="2"/>
      <c r="M229" s="197"/>
      <c r="N229" s="197"/>
      <c r="O229" s="197"/>
      <c r="P229" s="197"/>
      <c r="Q229" s="197"/>
      <c r="R229" s="197"/>
      <c r="S229" s="197"/>
      <c r="T229" s="197"/>
      <c r="U229" s="197"/>
      <c r="V229" s="197"/>
      <c r="W229" s="197"/>
      <c r="X229" s="197"/>
      <c r="Y229" s="197"/>
      <c r="Z229" s="197"/>
    </row>
    <row r="230" ht="15.75" customHeight="1">
      <c r="A230" s="34" t="str">
        <f>'IT Accessibility'!$A$23</f>
        <v>ITAC-04</v>
      </c>
      <c r="B230" s="35" t="str">
        <f>VLOOKUP($A230,'IT Accessibility'!$A$13:$E$37,2,0)&amp;""</f>
        <v>Solution Provider Accessibility Contact Phone Number</v>
      </c>
      <c r="C230" s="211" t="str">
        <f>VLOOKUP($A230,'IT Accessibility'!$A$13:$E$37,3,0)&amp;""</f>
        <v>(650) 488-7789</v>
      </c>
      <c r="D230" s="201" t="str">
        <f>IF(LEFT(VLOOKUP($A230,'IT Accessibility'!$A$13:$E$37,5,0),21)='Auto Responses'!$A$32,'Auto Responses'!$A$33,VLOOKUP($A230,'IT Accessibility'!$A$13:$E$37,4,0))&amp;""</f>
        <v/>
      </c>
      <c r="E230" s="223" t="str">
        <f>VLOOKUP($A230,'IT Accessibility'!$A$13:$E$37,5,0)&amp;""</f>
        <v/>
      </c>
      <c r="F230" s="220"/>
      <c r="G230" s="204" t="str">
        <f>VLOOKUP($A230,Questions!$A$2:$X$333,21,0)&amp;""</f>
        <v>Not scored</v>
      </c>
      <c r="H230" s="205"/>
      <c r="I230" s="206" t="str">
        <f>VLOOKUP($A230,Questions!$A$2:$X$333,23,0)&amp;""</f>
        <v/>
      </c>
      <c r="J230" s="205"/>
      <c r="K230" s="207" t="b">
        <v>0</v>
      </c>
      <c r="L230" s="2"/>
      <c r="M230" s="197"/>
      <c r="N230" s="197"/>
      <c r="O230" s="197"/>
      <c r="P230" s="197"/>
      <c r="Q230" s="197"/>
      <c r="R230" s="197"/>
      <c r="S230" s="197"/>
      <c r="T230" s="197"/>
      <c r="U230" s="197"/>
      <c r="V230" s="197"/>
      <c r="W230" s="197"/>
      <c r="X230" s="197"/>
      <c r="Y230" s="197"/>
      <c r="Z230" s="197"/>
    </row>
    <row r="231" ht="15.75" customHeight="1">
      <c r="A231" s="34" t="str">
        <f>'IT Accessibility'!$A$24</f>
        <v>ITAC-05</v>
      </c>
      <c r="B231" s="35" t="str">
        <f>VLOOKUP($A231,'IT Accessibility'!$A$13:$E$37,2,0)&amp;""</f>
        <v>Web Link to Accessibility Statement or VPAT</v>
      </c>
      <c r="C231" s="211" t="str">
        <f>VLOOKUP($A231,'IT Accessibility'!$A$13:$E$37,3,0)&amp;""</f>
        <v>Yes</v>
      </c>
      <c r="D231" s="224" t="str">
        <f>IF(LEFT(VLOOKUP($A231,'IT Accessibility'!$A$13:$E$37,5,0),21)='Auto Responses'!$A$32,'Auto Responses'!$A$33,VLOOKUP($A231,'IT Accessibility'!$A$13:$E$37,4,0))&amp;""</f>
        <v>https://cograder.com/vpat.pdf</v>
      </c>
      <c r="E231" s="223" t="str">
        <f>VLOOKUP($A231,'IT Accessibility'!$A$13:$E$37,5,0)&amp;""</f>
        <v>VPAT can also be added as an attachment</v>
      </c>
      <c r="F231" s="220"/>
      <c r="G231" s="204" t="str">
        <f>VLOOKUP($A231,Questions!$A$2:$X$333,21,0)&amp;""</f>
        <v>Not scored</v>
      </c>
      <c r="H231" s="205"/>
      <c r="I231" s="206" t="str">
        <f>VLOOKUP($A231,Questions!$A$2:$X$333,23,0)&amp;""</f>
        <v/>
      </c>
      <c r="J231" s="205"/>
      <c r="K231" s="207" t="b">
        <v>0</v>
      </c>
      <c r="L231" s="2"/>
      <c r="M231" s="197"/>
      <c r="N231" s="197"/>
      <c r="O231" s="197"/>
      <c r="P231" s="197"/>
      <c r="Q231" s="197"/>
      <c r="R231" s="197"/>
      <c r="S231" s="197"/>
      <c r="T231" s="197"/>
      <c r="U231" s="197"/>
      <c r="V231" s="197"/>
      <c r="W231" s="197"/>
      <c r="X231" s="197"/>
      <c r="Y231" s="197"/>
      <c r="Z231" s="197"/>
    </row>
    <row r="232" ht="15.75" customHeight="1">
      <c r="A232" s="34" t="str">
        <f>'IT Accessibility'!$A$25</f>
        <v>ITAC-06</v>
      </c>
      <c r="B232" s="35" t="str">
        <f>VLOOKUP($A232,'IT Accessibility'!$A$13:$E$37,2,0)&amp;""</f>
        <v>Has a VPAT or ACR been created or updated for the solution and version under consideration within the past 12 months?*</v>
      </c>
      <c r="C232" s="206" t="str">
        <f>VLOOKUP($A232,'IT Accessibility'!$A$13:$E$37,3,0)&amp;""</f>
        <v>No</v>
      </c>
      <c r="D232" s="209" t="str">
        <f>IF(LEFT(VLOOKUP($A232,'IT Accessibility'!$A$13:$E$37,5,0),21)='Auto Responses'!$A$32,'Auto Responses'!$A$33,VLOOKUP($A232,'IT Accessibility'!$A$13:$E$37,4,0))&amp;""</f>
        <v>The VPAT is available at the link above and documents accessibility testing and results; we will produce an updated VPAT/ACR on request to reflect any product changes or a newer WCAG/Section 508 evaluation.</v>
      </c>
      <c r="E232" s="223" t="str">
        <f>VLOOKUP($A232,'IT Accessibility'!$A$13:$E$37,5,0)&amp;""</f>
        <v>Please state your plans (when and by whom) to complete a VPAT.</v>
      </c>
      <c r="F232" s="220"/>
      <c r="G232" s="204" t="str">
        <f>VLOOKUP($A232,Questions!$A$2:$X$333,21,0)&amp;""</f>
        <v>Yes</v>
      </c>
      <c r="H232" s="205"/>
      <c r="I232" s="206" t="str">
        <f>VLOOKUP($A232,Questions!$A$2:$X$333,23,0)&amp;""</f>
        <v>Critical Importance</v>
      </c>
      <c r="J232" s="205"/>
      <c r="K232" s="207" t="b">
        <v>0</v>
      </c>
      <c r="L232" s="2"/>
      <c r="M232" s="197"/>
      <c r="N232" s="197"/>
      <c r="O232" s="197"/>
      <c r="P232" s="197"/>
      <c r="Q232" s="197"/>
      <c r="R232" s="197"/>
      <c r="S232" s="197"/>
      <c r="T232" s="197"/>
      <c r="U232" s="197"/>
      <c r="V232" s="197"/>
      <c r="W232" s="197"/>
      <c r="X232" s="197"/>
      <c r="Y232" s="197"/>
      <c r="Z232" s="197"/>
    </row>
    <row r="233" ht="15.75" customHeight="1">
      <c r="A233" s="34" t="str">
        <f>'IT Accessibility'!$A$26</f>
        <v>ITAC-07</v>
      </c>
      <c r="B233" s="35" t="str">
        <f>VLOOKUP($A233,'IT Accessibility'!$A$13:$E$37,2,0)&amp;""</f>
        <v>Will your company agree to meet your stated accessibility standard or WCAG 2.1 AA as part of your contractual agreement for the solution?*</v>
      </c>
      <c r="C233" s="206" t="str">
        <f>VLOOKUP($A233,'IT Accessibility'!$A$13:$E$37,3,0)&amp;""</f>
        <v>No</v>
      </c>
      <c r="D233" s="209" t="str">
        <f>IF(LEFT(VLOOKUP($A233,'IT Accessibility'!$A$13:$E$37,5,0),21)='Auto Responses'!$A$32,'Auto Responses'!$A$33,VLOOKUP($A233,'IT Accessibility'!$A$13:$E$37,4,0))&amp;""</f>
        <v>CoGrader will contractually agree to meet the stated accessibility standard (or WCAG 2.1 AA) as part of procurements where requested. Contract language can include a statement of conformance, remediation commitments for confirmed accessibility defects, and an agreed schedule for any required corrections or remediation activities. Our platform is built on the Mantine UI component library, which follows WAI-ARIA accessibility guidelines. All Mantine components have proper roles, aria-* attributes and semantics, provide full keyboard support, manage focus correctly, and support screen readers. This architectural foundation ensures ongoing conformance as the platform evolves.</v>
      </c>
      <c r="E233" s="223" t="str">
        <f>VLOOKUP($A233,'IT Accessibility'!$A$13:$E$37,5,0)&amp;""</f>
        <v/>
      </c>
      <c r="F233" s="220"/>
      <c r="G233" s="204" t="str">
        <f>VLOOKUP($A233,Questions!$A$2:$X$333,21,0)&amp;""</f>
        <v>Yes</v>
      </c>
      <c r="H233" s="205"/>
      <c r="I233" s="206" t="str">
        <f>VLOOKUP($A233,Questions!$A$2:$X$333,23,0)&amp;""</f>
        <v>Critical Importance</v>
      </c>
      <c r="J233" s="205"/>
      <c r="K233" s="207" t="b">
        <v>0</v>
      </c>
      <c r="L233" s="2"/>
      <c r="M233" s="197"/>
      <c r="N233" s="197"/>
      <c r="O233" s="197"/>
      <c r="P233" s="197"/>
      <c r="Q233" s="197"/>
      <c r="R233" s="197"/>
      <c r="S233" s="197"/>
      <c r="T233" s="197"/>
      <c r="U233" s="197"/>
      <c r="V233" s="197"/>
      <c r="W233" s="197"/>
      <c r="X233" s="197"/>
      <c r="Y233" s="197"/>
      <c r="Z233" s="197"/>
    </row>
    <row r="234" ht="15.75" customHeight="1">
      <c r="A234" s="34" t="str">
        <f>'IT Accessibility'!$A$27</f>
        <v>ITAC-08</v>
      </c>
      <c r="B234" s="35" t="str">
        <f>VLOOKUP($A234,'IT Accessibility'!$A$13:$E$37,2,0)&amp;""</f>
        <v>Does the solution substantially conform to WCAG 2.1 AA?*</v>
      </c>
      <c r="C234" s="206" t="str">
        <f>VLOOKUP($A234,'IT Accessibility'!$A$13:$E$37,3,0)&amp;""</f>
        <v>No</v>
      </c>
      <c r="D234" s="209" t="str">
        <f>IF(LEFT(VLOOKUP($A234,'IT Accessibility'!$A$13:$E$37,5,0),21)='Auto Responses'!$A$32,'Auto Responses'!$A$33,VLOOKUP($A234,'IT Accessibility'!$A$13:$E$37,4,0))&amp;""</f>
        <v>CoGrader substantially conforms to WCAG 2.1 AA. Our VPAT documents "Supports" conformance across all Level A and Level AA success criteria, including non-text content, captions, keyboard accessibility, timing adjustable, error identification, labels, consistent navigation, and error prevention. The platform is built using Mantine, whose components are tested with axe (jest-axe) for required roles and aria-* attributes, with over 10,000 unit tests covering keyboard support and focus management. Components are also manually tested with screen readers (VoiceOver) to ensure full accessibility for assistive technology users.</v>
      </c>
      <c r="E234" s="223" t="str">
        <f>VLOOKUP($A234,'IT Accessibility'!$A$13:$E$37,5,0)&amp;""</f>
        <v>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v>
      </c>
      <c r="F234" s="220"/>
      <c r="G234" s="204" t="str">
        <f>VLOOKUP($A234,Questions!$A$2:$X$333,21,0)&amp;""</f>
        <v>Yes</v>
      </c>
      <c r="H234" s="205"/>
      <c r="I234" s="206" t="str">
        <f>VLOOKUP($A234,Questions!$A$2:$X$333,23,0)&amp;""</f>
        <v>Critical Importance</v>
      </c>
      <c r="J234" s="205"/>
      <c r="K234" s="207" t="b">
        <v>0</v>
      </c>
      <c r="L234" s="2"/>
      <c r="M234" s="197"/>
      <c r="N234" s="197"/>
      <c r="O234" s="197"/>
      <c r="P234" s="197"/>
      <c r="Q234" s="197"/>
      <c r="R234" s="197"/>
      <c r="S234" s="197"/>
      <c r="T234" s="197"/>
      <c r="U234" s="197"/>
      <c r="V234" s="197"/>
      <c r="W234" s="197"/>
      <c r="X234" s="197"/>
      <c r="Y234" s="197"/>
      <c r="Z234" s="197"/>
    </row>
    <row r="235" ht="15.75" customHeight="1">
      <c r="A235" s="34" t="str">
        <f>'IT Accessibility'!$A$28</f>
        <v>ITAC-09</v>
      </c>
      <c r="B235" s="35" t="str">
        <f>VLOOKUP($A235,'IT Accessibility'!$A$13:$E$37,2,0)&amp;""</f>
        <v>Do you have a documented and implemented process for reporting and tracking accessibility issues?*</v>
      </c>
      <c r="C235" s="206" t="str">
        <f>VLOOKUP($A235,'IT Accessibility'!$A$13:$E$37,3,0)&amp;""</f>
        <v>Yes</v>
      </c>
      <c r="D235" s="209" t="str">
        <f>IF(LEFT(VLOOKUP($A235,'IT Accessibility'!$A$13:$E$37,5,0),21)='Auto Responses'!$A$32,'Auto Responses'!$A$33,VLOOKUP($A235,'IT Accessibility'!$A$13:$E$37,4,0))&amp;""</f>
        <v>Yes. Accessibility issues can be reported through our standard support channels at support@cograder.com. Issues are logged, tracked, and prioritized within our development workflow. As our UI is built on Mantine components, accessibility issues are addressed through both internal remediation and by leveraging updates from the Mantine library, which maintains an active accessibility testing and improvement process with automated and manual testing protocols.</v>
      </c>
      <c r="E235" s="223" t="str">
        <f>VLOOKUP($A235,'IT Accessibility'!$A$13:$E$37,5,0)&amp;""</f>
        <v>Describe the process and any recent examples of fixes as a result of the process.</v>
      </c>
      <c r="F235" s="220"/>
      <c r="G235" s="204" t="str">
        <f>VLOOKUP($A235,Questions!$A$2:$X$333,21,0)&amp;""</f>
        <v>Yes</v>
      </c>
      <c r="H235" s="205"/>
      <c r="I235" s="206" t="str">
        <f>VLOOKUP($A235,Questions!$A$2:$X$333,23,0)&amp;""</f>
        <v>Critical Importance</v>
      </c>
      <c r="J235" s="205"/>
      <c r="K235" s="207" t="b">
        <v>0</v>
      </c>
      <c r="L235" s="2"/>
      <c r="M235" s="197"/>
      <c r="N235" s="197"/>
      <c r="O235" s="197"/>
      <c r="P235" s="197"/>
      <c r="Q235" s="197"/>
      <c r="R235" s="197"/>
      <c r="S235" s="197"/>
      <c r="T235" s="197"/>
      <c r="U235" s="197"/>
      <c r="V235" s="197"/>
      <c r="W235" s="197"/>
      <c r="X235" s="197"/>
      <c r="Y235" s="197"/>
      <c r="Z235" s="197"/>
    </row>
    <row r="236" ht="15.75" customHeight="1">
      <c r="A236" s="34" t="str">
        <f>'IT Accessibility'!$A$29</f>
        <v>ITAC-10</v>
      </c>
      <c r="B236" s="35" t="str">
        <f>VLOOKUP($A236,'IT Accessibility'!$A$13:$E$37,2,0)&amp;""</f>
        <v>Do you have documentation to support the accessibility features of your solution?</v>
      </c>
      <c r="C236" s="206" t="str">
        <f>VLOOKUP($A236,'IT Accessibility'!$A$13:$E$37,3,0)&amp;""</f>
        <v>Yes</v>
      </c>
      <c r="D236" s="209" t="str">
        <f>IF(LEFT(VLOOKUP($A236,'IT Accessibility'!$A$13:$E$37,5,0),21)='Auto Responses'!$A$32,'Auto Responses'!$A$33,VLOOKUP($A236,'IT Accessibility'!$A$13:$E$37,4,0))&amp;""</f>
        <v>Yes. CoGrader provides the following accessibility documentation:
A current VPAT (Revised Section 508 Edition, March 2024) documenting conformance across WCAG 2.0 Level A, Level AA, and Section 508 criteria
Our underlying component library (Mantine) provides publicly accessible documentation of accessibility features for each component</v>
      </c>
      <c r="E236" s="223" t="str">
        <f>VLOOKUP($A236,'IT Accessibility'!$A$13:$E$37,5,0)&amp;""</f>
        <v>Provide examples with links where possible.</v>
      </c>
      <c r="F236" s="220"/>
      <c r="G236" s="204" t="str">
        <f>VLOOKUP($A236,Questions!$A$2:$X$333,21,0)&amp;""</f>
        <v>Yes</v>
      </c>
      <c r="H236" s="205"/>
      <c r="I236" s="206" t="str">
        <f>VLOOKUP($A236,Questions!$A$2:$X$333,23,0)&amp;""</f>
        <v>Standard Importance</v>
      </c>
      <c r="J236" s="205"/>
      <c r="K236" s="207" t="b">
        <v>0</v>
      </c>
      <c r="L236" s="2"/>
      <c r="M236" s="197"/>
      <c r="N236" s="197"/>
      <c r="O236" s="197"/>
      <c r="P236" s="197"/>
      <c r="Q236" s="197"/>
      <c r="R236" s="197"/>
      <c r="S236" s="197"/>
      <c r="T236" s="197"/>
      <c r="U236" s="197"/>
      <c r="V236" s="197"/>
      <c r="W236" s="197"/>
      <c r="X236" s="197"/>
      <c r="Y236" s="197"/>
      <c r="Z236" s="197"/>
    </row>
    <row r="237" ht="15.75" customHeight="1">
      <c r="A237" s="34" t="str">
        <f>'IT Accessibility'!$A$30</f>
        <v>ITAC-11</v>
      </c>
      <c r="B237" s="35" t="str">
        <f>VLOOKUP($A237,'IT Accessibility'!$A$13:$E$37,2,0)&amp;""</f>
        <v>Has a third-party expert conducted an audit of the most recent version of your solution?</v>
      </c>
      <c r="C237" s="206" t="str">
        <f>VLOOKUP($A237,'IT Accessibility'!$A$13:$E$37,3,0)&amp;""</f>
        <v>No</v>
      </c>
      <c r="D237" s="209" t="str">
        <f>IF(LEFT(VLOOKUP($A237,'IT Accessibility'!$A$13:$E$37,5,0),21)='Auto Responses'!$A$32,'Auto Responses'!$A$33,VLOOKUP($A237,'IT Accessibility'!$A$13:$E$37,4,0))&amp;""</f>
        <v>The current VPAT (Accessibility Conformance Report) for CoGrader (Mar 2024) documents accessibility evaluation methods used (“going through all user flows”) and the per-criterion results, but the published VPAT was prepared as an internal evaluation rather than a third-party accessibility audit. CoGrader performs independent accessibility evaluations and will engage a qualified third-party accessibility assessor for a formal audit on request or as part of a contractual procurement review. We have not engaged an independent third-party accessibility auditor for a formal external audit at this time, but can discuss this option if required by the institution.</v>
      </c>
      <c r="E237" s="223" t="str">
        <f>VLOOKUP($A237,'IT Accessibility'!$A$13:$E$37,5,0)&amp;""</f>
        <v>Please provide plans (when and by whom) of any planned audit, or a rationale if no third-party audit is planned.</v>
      </c>
      <c r="F237" s="220"/>
      <c r="G237" s="204" t="str">
        <f>VLOOKUP($A237,Questions!$A$2:$X$333,21,0)&amp;""</f>
        <v>Yes</v>
      </c>
      <c r="H237" s="205"/>
      <c r="I237" s="206" t="str">
        <f>VLOOKUP($A237,Questions!$A$2:$X$333,23,0)&amp;""</f>
        <v>Standard Importance</v>
      </c>
      <c r="J237" s="205"/>
      <c r="K237" s="207" t="b">
        <v>0</v>
      </c>
      <c r="L237" s="2"/>
      <c r="M237" s="197"/>
      <c r="N237" s="197"/>
      <c r="O237" s="197"/>
      <c r="P237" s="197"/>
      <c r="Q237" s="197"/>
      <c r="R237" s="197"/>
      <c r="S237" s="197"/>
      <c r="T237" s="197"/>
      <c r="U237" s="197"/>
      <c r="V237" s="197"/>
      <c r="W237" s="197"/>
      <c r="X237" s="197"/>
      <c r="Y237" s="197"/>
      <c r="Z237" s="197"/>
    </row>
    <row r="238" ht="15.75" customHeight="1">
      <c r="A238" s="34" t="str">
        <f>'IT Accessibility'!$A$31</f>
        <v>ITAC-12</v>
      </c>
      <c r="B238" s="35" t="str">
        <f>VLOOKUP($A238,'IT Accessibility'!$A$13:$E$37,2,0)&amp;""</f>
        <v>Do you have a documented and implemented process for verifying accessibility conformance?</v>
      </c>
      <c r="C238" s="206" t="str">
        <f>VLOOKUP($A238,'IT Accessibility'!$A$13:$E$37,3,0)&amp;""</f>
        <v>Yes</v>
      </c>
      <c r="D238" s="209" t="str">
        <f>IF(LEFT(VLOOKUP($A238,'IT Accessibility'!$A$13:$E$37,5,0),21)='Auto Responses'!$A$32,'Auto Responses'!$A$33,VLOOKUP($A238,'IT Accessibility'!$A$13:$E$37,4,0))&amp;""</f>
        <v>Yes. Accessibility conformance is verified through multiple processes:
Internal testing using screen readers (VoiceOver) and multiple device types (iPad, MacBook Air, Windows)
Reliance on Mantine's automated testing framework, which includes axe (jest-axe) integration to verify required roles and aria-* attributes</v>
      </c>
      <c r="E238" s="223" t="str">
        <f>VLOOKUP($A238,'IT Accessibility'!$A$13:$E$37,5,0)&amp;""</f>
        <v>Describe your processes and methodologies for validating accessibility conformance.</v>
      </c>
      <c r="F238" s="220"/>
      <c r="G238" s="204" t="str">
        <f>VLOOKUP($A238,Questions!$A$2:$X$333,21,0)&amp;""</f>
        <v>Yes</v>
      </c>
      <c r="H238" s="205"/>
      <c r="I238" s="206" t="str">
        <f>VLOOKUP($A238,Questions!$A$2:$X$333,23,0)&amp;""</f>
        <v>Standard Importance</v>
      </c>
      <c r="J238" s="205"/>
      <c r="K238" s="207" t="b">
        <v>0</v>
      </c>
      <c r="L238" s="2"/>
      <c r="M238" s="197"/>
      <c r="N238" s="197"/>
      <c r="O238" s="197"/>
      <c r="P238" s="197"/>
      <c r="Q238" s="197"/>
      <c r="R238" s="197"/>
      <c r="S238" s="197"/>
      <c r="T238" s="197"/>
      <c r="U238" s="197"/>
      <c r="V238" s="197"/>
      <c r="W238" s="197"/>
      <c r="X238" s="197"/>
      <c r="Y238" s="197"/>
      <c r="Z238" s="197"/>
    </row>
    <row r="239" ht="15.75" customHeight="1">
      <c r="A239" s="34" t="str">
        <f>'IT Accessibility'!$A$32</f>
        <v>ITAC-13</v>
      </c>
      <c r="B239" s="35" t="str">
        <f>VLOOKUP($A239,'IT Accessibility'!$A$13:$E$37,2,0)&amp;""</f>
        <v>Have you adopted a technical or legal standard of conformance for the solution?</v>
      </c>
      <c r="C239" s="206" t="str">
        <f>VLOOKUP($A239,'IT Accessibility'!$A$13:$E$37,3,0)&amp;""</f>
        <v>Yes</v>
      </c>
      <c r="D239" s="209" t="str">
        <f>IF(LEFT(VLOOKUP($A239,'IT Accessibility'!$A$13:$E$37,5,0),21)='Auto Responses'!$A$32,'Auto Responses'!$A$33,VLOOKUP($A239,'IT Accessibility'!$A$13:$E$37,4,0))&amp;""</f>
        <v>WAI-ARIA Guidelines – Implemented through Mantine component library with proper roles, aria-* attributes, and semantics</v>
      </c>
      <c r="E239" s="223" t="str">
        <f>VLOOKUP($A239,'IT Accessibility'!$A$13:$E$37,5,0)&amp;""</f>
        <v>Indicate which primary standards and all additional standards the solution meets.</v>
      </c>
      <c r="F239" s="220"/>
      <c r="G239" s="204" t="str">
        <f>VLOOKUP($A239,Questions!$A$2:$X$333,21,0)&amp;""</f>
        <v>Yes</v>
      </c>
      <c r="H239" s="205"/>
      <c r="I239" s="206" t="str">
        <f>VLOOKUP($A239,Questions!$A$2:$X$333,23,0)&amp;""</f>
        <v>Standard Importance</v>
      </c>
      <c r="J239" s="205"/>
      <c r="K239" s="207" t="b">
        <v>0</v>
      </c>
      <c r="L239" s="2"/>
      <c r="M239" s="197"/>
      <c r="N239" s="197"/>
      <c r="O239" s="197"/>
      <c r="P239" s="197"/>
      <c r="Q239" s="197"/>
      <c r="R239" s="197"/>
      <c r="S239" s="197"/>
      <c r="T239" s="197"/>
      <c r="U239" s="197"/>
      <c r="V239" s="197"/>
      <c r="W239" s="197"/>
      <c r="X239" s="197"/>
      <c r="Y239" s="197"/>
      <c r="Z239" s="197"/>
    </row>
    <row r="240" ht="15.75" customHeight="1">
      <c r="A240" s="34" t="str">
        <f>'IT Accessibility'!$A$33</f>
        <v>ITAC-14</v>
      </c>
      <c r="B240" s="35" t="str">
        <f>VLOOKUP($A240,'IT Accessibility'!$A$13:$E$37,2,0)&amp;""</f>
        <v>Can you provide a current, detailed accessibility roadmap with delivery timelines?</v>
      </c>
      <c r="C240" s="206" t="str">
        <f>VLOOKUP($A240,'IT Accessibility'!$A$13:$E$37,3,0)&amp;""</f>
        <v>Yes</v>
      </c>
      <c r="D240" s="209" t="str">
        <f>IF(LEFT(VLOOKUP($A240,'IT Accessibility'!$A$13:$E$37,5,0),21)='Auto Responses'!$A$32,'Auto Responses'!$A$33,VLOOKUP($A240,'IT Accessibility'!$A$13:$E$37,4,0))&amp;""</f>
        <v>CoGrader maintains an accessibility roadmap that documents assessment, remediation, validation and VPAT update milestones. The roadmap includes phases for (1) gap assessment and WCAG 2.1 AA mapping, (2) prioritized remediation of critical/AA items, (3) manual and automated verification, and (4) an updated ACR/VPAT and customer communications. A current roadmap and delivery milestones (scoped to the version under review) will be provided on request or during contract negotiations. The March 2024 VPAT is our current public accessibility artifact.</v>
      </c>
      <c r="E240" s="223" t="str">
        <f>VLOOKUP($A240,'IT Accessibility'!$A$13:$E$37,5,0)&amp;""</f>
        <v>Comment on how far into the future the roadmap extends. Provide evidence (including links) of having delivered upon the accessibility roadmap in the past.</v>
      </c>
      <c r="F240" s="220"/>
      <c r="G240" s="204" t="str">
        <f>VLOOKUP($A240,Questions!$A$2:$X$333,21,0)&amp;""</f>
        <v>Yes</v>
      </c>
      <c r="H240" s="205"/>
      <c r="I240" s="206" t="str">
        <f>VLOOKUP($A240,Questions!$A$2:$X$333,23,0)&amp;""</f>
        <v>Standard Importance</v>
      </c>
      <c r="J240" s="205"/>
      <c r="K240" s="207" t="b">
        <v>0</v>
      </c>
      <c r="L240" s="2"/>
      <c r="M240" s="197"/>
      <c r="N240" s="197"/>
      <c r="O240" s="197"/>
      <c r="P240" s="197"/>
      <c r="Q240" s="197"/>
      <c r="R240" s="197"/>
      <c r="S240" s="197"/>
      <c r="T240" s="197"/>
      <c r="U240" s="197"/>
      <c r="V240" s="197"/>
      <c r="W240" s="197"/>
      <c r="X240" s="197"/>
      <c r="Y240" s="197"/>
      <c r="Z240" s="197"/>
    </row>
    <row r="241" ht="15.75" customHeight="1">
      <c r="A241" s="34" t="str">
        <f>'IT Accessibility'!$A$34</f>
        <v>ITAC-15</v>
      </c>
      <c r="B241" s="35" t="str">
        <f>VLOOKUP($A241,'IT Accessibility'!$A$13:$E$37,2,0)&amp;""</f>
        <v>Do you expect your staff to maintain a current skill set in IT accessibility?</v>
      </c>
      <c r="C241" s="206" t="str">
        <f>VLOOKUP($A241,'IT Accessibility'!$A$13:$E$37,3,0)&amp;""</f>
        <v>Yes</v>
      </c>
      <c r="D241" s="209" t="str">
        <f>IF(LEFT(VLOOKUP($A241,'IT Accessibility'!$A$13:$E$37,5,0),21)='Auto Responses'!$A$32,'Auto Responses'!$A$33,VLOOKUP($A241,'IT Accessibility'!$A$13:$E$37,4,0))&amp;""</f>
        <v>Yes. CoGrader's development team maintains current knowledge of accessibility best practices. Our approach includes:
Utilizing the Mantine component library, which provides built-in accessibility patterns and reduces the need for custom accessibility implementation
Following Mantine's documented guidelines for building accessible applications, including semantic HTML usage, proper input labeling, aria-label implementation, keyboard navigation, and color contrast requirements</v>
      </c>
      <c r="E241" s="223" t="str">
        <f>VLOOKUP($A241,'IT Accessibility'!$A$13:$E$37,5,0)&amp;""</f>
        <v>Provide any further relevant information about how expertise is maintained; include any accessibility certifications staff may hold (e.g., IAAP WAS &lt;https://www.accessibilityassociation.org/certifications&gt; or DHS Trusted Tester &lt;https://section508.gov/test/trusted-tester&gt;).</v>
      </c>
      <c r="F241" s="220"/>
      <c r="G241" s="204" t="str">
        <f>VLOOKUP($A241,Questions!$A$2:$X$333,21,0)&amp;""</f>
        <v>Yes</v>
      </c>
      <c r="H241" s="205"/>
      <c r="I241" s="206" t="str">
        <f>VLOOKUP($A241,Questions!$A$2:$X$333,23,0)&amp;""</f>
        <v>Standard Importance</v>
      </c>
      <c r="J241" s="205"/>
      <c r="K241" s="207" t="b">
        <v>0</v>
      </c>
      <c r="L241" s="2"/>
      <c r="M241" s="197"/>
      <c r="N241" s="197"/>
      <c r="O241" s="197"/>
      <c r="P241" s="197"/>
      <c r="Q241" s="197"/>
      <c r="R241" s="197"/>
      <c r="S241" s="197"/>
      <c r="T241" s="197"/>
      <c r="U241" s="197"/>
      <c r="V241" s="197"/>
      <c r="W241" s="197"/>
      <c r="X241" s="197"/>
      <c r="Y241" s="197"/>
      <c r="Z241" s="197"/>
    </row>
    <row r="242" ht="15.75" customHeight="1">
      <c r="A242" s="34" t="str">
        <f>'IT Accessibility'!$A$35</f>
        <v>ITAC-16</v>
      </c>
      <c r="B242" s="35" t="str">
        <f>VLOOKUP($A242,'IT Accessibility'!$A$13:$E$37,2,0)&amp;""</f>
        <v>Do you have documented processes and procedures for implementing accessibility into your development lifecycle?</v>
      </c>
      <c r="C242" s="206" t="str">
        <f>VLOOKUP($A242,'IT Accessibility'!$A$13:$E$37,3,0)&amp;""</f>
        <v>Yes</v>
      </c>
      <c r="D242" s="209" t="str">
        <f>IF(LEFT(VLOOKUP($A242,'IT Accessibility'!$A$13:$E$37,5,0),21)='Auto Responses'!$A$32,'Auto Responses'!$A$33,VLOOKUP($A242,'IT Accessibility'!$A$13:$E$37,4,0))&amp;""</f>
        <v>Accessibility is integrated into CoGrader’s Secure Development lifecycle: requirements and acceptance criteria for accessibility are captured in user stories, SBOM/QA gates require automated checks, manual assistive-tech testing is required in staging, and accessibility defects are triaged like security defects with SLAs. The VPAT and internal SDLC/secure-engineering documentation describe these controls and the validation steps used during releases. Implementation artifacts (acceptance checklist, test scripts) can be supplied for audit.</v>
      </c>
      <c r="E242" s="223" t="str">
        <f>VLOOKUP($A242,'IT Accessibility'!$A$13:$E$37,5,0)&amp;""</f>
        <v>Provide further details in Additional Information.</v>
      </c>
      <c r="F242" s="220"/>
      <c r="G242" s="204" t="str">
        <f>VLOOKUP($A242,Questions!$A$2:$X$333,21,0)&amp;""</f>
        <v>Yes</v>
      </c>
      <c r="H242" s="205"/>
      <c r="I242" s="206" t="str">
        <f>VLOOKUP($A242,Questions!$A$2:$X$333,23,0)&amp;""</f>
        <v>Standard Importance</v>
      </c>
      <c r="J242" s="205"/>
      <c r="K242" s="207" t="b">
        <v>0</v>
      </c>
      <c r="L242" s="2"/>
      <c r="M242" s="197"/>
      <c r="N242" s="197"/>
      <c r="O242" s="197"/>
      <c r="P242" s="197"/>
      <c r="Q242" s="197"/>
      <c r="R242" s="197"/>
      <c r="S242" s="197"/>
      <c r="T242" s="197"/>
      <c r="U242" s="197"/>
      <c r="V242" s="197"/>
      <c r="W242" s="197"/>
      <c r="X242" s="197"/>
      <c r="Y242" s="197"/>
      <c r="Z242" s="197"/>
    </row>
    <row r="243" ht="15.75" customHeight="1">
      <c r="A243" s="34" t="str">
        <f>'IT Accessibility'!$A$36</f>
        <v>ITAC-17</v>
      </c>
      <c r="B243" s="35" t="str">
        <f>VLOOKUP($A243,'IT Accessibility'!$A$13:$E$37,2,0)&amp;""</f>
        <v>Can all functions of the application or service be performed using only the keyboard?</v>
      </c>
      <c r="C243" s="206" t="str">
        <f>VLOOKUP($A243,'IT Accessibility'!$A$13:$E$37,3,0)&amp;""</f>
        <v>No</v>
      </c>
      <c r="D243" s="209" t="str">
        <f>IF(LEFT(VLOOKUP($A243,'IT Accessibility'!$A$13:$E$37,5,0),21)='Auto Responses'!$A$32,'Auto Responses'!$A$33,VLOOKUP($A243,'IT Accessibility'!$A$13:$E$37,4,0))&amp;""</f>
        <v>Our Mantine component foundation ensures all interactive elements support full keyboard navigation with proper focus management. However we cannot guarantee full navigation through keyboard.</v>
      </c>
      <c r="E243" s="223" t="str">
        <f>VLOOKUP($A243,'IT Accessibility'!$A$13:$E$37,5,0)&amp;""</f>
        <v>Indicate a plan to test the solution; develop a roadmap for keyboard accessibility or any further context.</v>
      </c>
      <c r="F243" s="220"/>
      <c r="G243" s="204" t="str">
        <f>VLOOKUP($A243,Questions!$A$2:$X$333,21,0)&amp;""</f>
        <v>Yes</v>
      </c>
      <c r="H243" s="205"/>
      <c r="I243" s="206" t="str">
        <f>VLOOKUP($A243,Questions!$A$2:$X$333,23,0)&amp;""</f>
        <v>Standard Importance</v>
      </c>
      <c r="J243" s="205"/>
      <c r="K243" s="207" t="b">
        <v>0</v>
      </c>
      <c r="L243" s="2"/>
      <c r="M243" s="197"/>
      <c r="N243" s="197"/>
      <c r="O243" s="197"/>
      <c r="P243" s="197"/>
      <c r="Q243" s="197"/>
      <c r="R243" s="197"/>
      <c r="S243" s="197"/>
      <c r="T243" s="197"/>
      <c r="U243" s="197"/>
      <c r="V243" s="197"/>
      <c r="W243" s="197"/>
      <c r="X243" s="197"/>
      <c r="Y243" s="197"/>
      <c r="Z243" s="197"/>
    </row>
    <row r="244" ht="15.75" customHeight="1">
      <c r="A244" s="34" t="str">
        <f>'IT Accessibility'!$A$37</f>
        <v>ITAC-18</v>
      </c>
      <c r="B244" s="35" t="str">
        <f>VLOOKUP($A244,'IT Accessibility'!$A$13:$E$37,2,0)&amp;""</f>
        <v>Does your product rely on activating a special "accessibility mode," a "lite version," or using an alternate interface (including “overlay” or AI-based alternates)  for accessibility purposes?</v>
      </c>
      <c r="C244" s="206" t="str">
        <f>VLOOKUP($A244,'IT Accessibility'!$A$13:$E$37,3,0)&amp;""</f>
        <v>No</v>
      </c>
      <c r="D244" s="209" t="str">
        <f>IF(LEFT(VLOOKUP($A244,'IT Accessibility'!$A$13:$E$37,5,0),21)='Auto Responses'!$A$32,'Auto Responses'!$A$33,VLOOKUP($A244,'IT Accessibility'!$A$13:$E$37,4,0))&amp;""</f>
        <v>No. CoGrader does not require users to activate a special accessibility mode, use a lite version, or rely on accessibility overlays or AI-based alternates. Accessibility is built into the core product experience through our use of Mantine components, which provide native accessibility support including proper ARIA attributes, keyboard navigation, screen reader compatibility, and focus management as standard functionality for all users.</v>
      </c>
      <c r="E244" s="223" t="str">
        <f>VLOOKUP($A244,'IT Accessibility'!$A$13:$E$37,5,0)&amp;""</f>
        <v>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v>
      </c>
      <c r="F244" s="220"/>
      <c r="G244" s="204" t="str">
        <f>VLOOKUP($A244,Questions!$A$2:$X$333,21,0)&amp;""</f>
        <v>No</v>
      </c>
      <c r="H244" s="205"/>
      <c r="I244" s="206" t="str">
        <f>VLOOKUP($A244,Questions!$A$2:$X$333,23,0)&amp;""</f>
        <v>Standard Importance</v>
      </c>
      <c r="J244" s="205"/>
      <c r="K244" s="222" t="b">
        <v>0</v>
      </c>
      <c r="L244" s="2"/>
      <c r="M244" s="197"/>
      <c r="N244" s="197"/>
      <c r="O244" s="197"/>
      <c r="P244" s="197"/>
      <c r="Q244" s="197"/>
      <c r="R244" s="197"/>
      <c r="S244" s="197"/>
      <c r="T244" s="197"/>
      <c r="U244" s="197"/>
      <c r="V244" s="197"/>
      <c r="W244" s="197"/>
      <c r="X244" s="197"/>
      <c r="Y244" s="197"/>
      <c r="Z244" s="197"/>
    </row>
    <row r="245" ht="15.75" customHeight="1">
      <c r="A245" s="18" t="str">
        <f>VLOOKUP(LEFT($A246,4),'Auto Responses'!$N$4:$O$38,2,0)&amp;""</f>
        <v> Consulting Services</v>
      </c>
      <c r="B245" s="40"/>
      <c r="C245" s="41"/>
      <c r="D245" s="41"/>
      <c r="E245" s="212"/>
      <c r="F245" s="199" t="s">
        <v>653</v>
      </c>
      <c r="G245" s="208" t="s">
        <v>648</v>
      </c>
      <c r="H245" s="208" t="s">
        <v>649</v>
      </c>
      <c r="I245" s="208" t="s">
        <v>650</v>
      </c>
      <c r="J245" s="208" t="s">
        <v>651</v>
      </c>
      <c r="K245" s="41"/>
      <c r="L245" s="2"/>
      <c r="M245" s="2"/>
      <c r="N245" s="2"/>
      <c r="O245" s="2"/>
      <c r="P245" s="2"/>
      <c r="Q245" s="2"/>
      <c r="R245" s="2"/>
      <c r="S245" s="2"/>
      <c r="T245" s="2"/>
      <c r="U245" s="2"/>
      <c r="V245" s="2"/>
      <c r="W245" s="2"/>
      <c r="X245" s="2"/>
      <c r="Y245" s="2"/>
      <c r="Z245" s="2"/>
    </row>
    <row r="246" ht="15.75" customHeight="1">
      <c r="A246" s="34" t="str">
        <f>'Case-Specific'!$A$23</f>
        <v>CONS-01</v>
      </c>
      <c r="B246" s="35" t="str">
        <f>VLOOKUP($A246,'Case-Specific'!$A$13:$E$85,2,0)&amp;""</f>
        <v>Will the consultant require access to the institution's network resources?*</v>
      </c>
      <c r="C246" s="206" t="str">
        <f>VLOOKUP($A246,'Case-Specific'!$A$13:$E$85,3,0)&amp;""</f>
        <v/>
      </c>
      <c r="D246" s="209" t="str">
        <f>IF(LEFT(VLOOKUP($A246,'Case-Specific'!$A$13:$E$85,5,0),21)='Auto Responses'!$A$32,'Auto Responses'!$A$33,VLOOKUP($A246,'Case-Specific'!$A$13:$E$85,4,0))&amp;""</f>
        <v>This question does not apply.</v>
      </c>
      <c r="E246" s="214" t="str">
        <f>VLOOKUP($A246,'Case-Specific'!$A$13:$E$85,5,0)&amp;""</f>
        <v>Based on the response to REQU-03 on the "START HERE" tab, this question does not apply to this product or service.</v>
      </c>
      <c r="F246" s="220"/>
      <c r="G246" s="204" t="str">
        <f>VLOOKUP($A246,Questions!$A$2:$X$333,21,0)&amp;""</f>
        <v>No</v>
      </c>
      <c r="H246" s="205"/>
      <c r="I246" s="206" t="str">
        <f>VLOOKUP($A246,Questions!$A$2:$X$333,23,0)&amp;""</f>
        <v>Critical Importance</v>
      </c>
      <c r="J246" s="205"/>
      <c r="K246" s="207" t="b">
        <v>0</v>
      </c>
      <c r="L246" s="2"/>
      <c r="M246" s="197"/>
      <c r="N246" s="197"/>
      <c r="O246" s="197"/>
      <c r="P246" s="197"/>
      <c r="Q246" s="197"/>
      <c r="R246" s="197"/>
      <c r="S246" s="197"/>
      <c r="T246" s="197"/>
      <c r="U246" s="197"/>
      <c r="V246" s="197"/>
      <c r="W246" s="197"/>
      <c r="X246" s="197"/>
      <c r="Y246" s="197"/>
      <c r="Z246" s="197"/>
    </row>
    <row r="247" ht="15.75" customHeight="1">
      <c r="A247" s="34" t="str">
        <f>'Case-Specific'!$A$24</f>
        <v>CONS-02</v>
      </c>
      <c r="B247" s="35" t="str">
        <f>VLOOKUP($A247,'Case-Specific'!$A$13:$E$85,2,0)&amp;""</f>
        <v>Has the consultant received training on (sensitive, HIPAA, PCI, etc.) data handling?*</v>
      </c>
      <c r="C247" s="206" t="str">
        <f>VLOOKUP($A247,'Case-Specific'!$A$13:$E$85,3,0)&amp;""</f>
        <v/>
      </c>
      <c r="D247" s="209" t="str">
        <f>IF(LEFT(VLOOKUP($A247,'Case-Specific'!$A$13:$E$85,5,0),21)='Auto Responses'!$A$32,'Auto Responses'!$A$33,VLOOKUP($A247,'Case-Specific'!$A$13:$E$85,4,0))&amp;""</f>
        <v>This question does not apply.</v>
      </c>
      <c r="E247" s="214" t="str">
        <f>VLOOKUP($A247,'Case-Specific'!$A$13:$E$85,5,0)&amp;""</f>
        <v>Based on the response to REQU-03 on the "START HERE" tab, this question does not apply to this product or service.</v>
      </c>
      <c r="F247" s="220"/>
      <c r="G247" s="204" t="str">
        <f>VLOOKUP($A247,Questions!$A$2:$X$333,21,0)&amp;""</f>
        <v>Yes</v>
      </c>
      <c r="H247" s="205"/>
      <c r="I247" s="206" t="str">
        <f>VLOOKUP($A247,Questions!$A$2:$X$333,23,0)&amp;""</f>
        <v>Critical Importance</v>
      </c>
      <c r="J247" s="205"/>
      <c r="K247" s="207" t="b">
        <v>0</v>
      </c>
      <c r="L247" s="2"/>
      <c r="M247" s="197"/>
      <c r="N247" s="197"/>
      <c r="O247" s="197"/>
      <c r="P247" s="197"/>
      <c r="Q247" s="197"/>
      <c r="R247" s="197"/>
      <c r="S247" s="197"/>
      <c r="T247" s="197"/>
      <c r="U247" s="197"/>
      <c r="V247" s="197"/>
      <c r="W247" s="197"/>
      <c r="X247" s="197"/>
      <c r="Y247" s="197"/>
      <c r="Z247" s="197"/>
    </row>
    <row r="248" ht="15.75" customHeight="1">
      <c r="A248" s="34" t="str">
        <f>'Case-Specific'!$A$25</f>
        <v>CONS-03</v>
      </c>
      <c r="B248" s="35" t="str">
        <f>VLOOKUP($A248,'Case-Specific'!$A$13:$E$85,2,0)&amp;""</f>
        <v>Is the data encrypted (at rest) while in the consultant's possession?*</v>
      </c>
      <c r="C248" s="206" t="str">
        <f>VLOOKUP($A248,'Case-Specific'!$A$13:$E$85,3,0)&amp;""</f>
        <v/>
      </c>
      <c r="D248" s="209" t="str">
        <f>IF(LEFT(VLOOKUP($A248,'Case-Specific'!$A$13:$E$85,5,0),21)='Auto Responses'!$A$32,'Auto Responses'!$A$33,VLOOKUP($A248,'Case-Specific'!$A$13:$E$85,4,0))&amp;""</f>
        <v>This question does not apply.</v>
      </c>
      <c r="E248" s="214" t="str">
        <f>VLOOKUP($A248,'Case-Specific'!$A$13:$E$85,5,0)&amp;""</f>
        <v>Based on the response to REQU-03 on the "START HERE" tab, this question does not apply to this product or service.</v>
      </c>
      <c r="F248" s="220"/>
      <c r="G248" s="204" t="str">
        <f>VLOOKUP($A248,Questions!$A$2:$X$333,21,0)&amp;""</f>
        <v>Yes</v>
      </c>
      <c r="H248" s="205"/>
      <c r="I248" s="206" t="str">
        <f>VLOOKUP($A248,Questions!$A$2:$X$333,23,0)&amp;""</f>
        <v>Critical Importance</v>
      </c>
      <c r="J248" s="205"/>
      <c r="K248" s="207" t="b">
        <v>0</v>
      </c>
      <c r="L248" s="2"/>
      <c r="M248" s="197"/>
      <c r="N248" s="197"/>
      <c r="O248" s="197"/>
      <c r="P248" s="197"/>
      <c r="Q248" s="197"/>
      <c r="R248" s="197"/>
      <c r="S248" s="197"/>
      <c r="T248" s="197"/>
      <c r="U248" s="197"/>
      <c r="V248" s="197"/>
      <c r="W248" s="197"/>
      <c r="X248" s="197"/>
      <c r="Y248" s="197"/>
      <c r="Z248" s="197"/>
    </row>
    <row r="249" ht="15.75" customHeight="1">
      <c r="A249" s="34" t="str">
        <f>'Case-Specific'!A25</f>
        <v>CONS-03</v>
      </c>
      <c r="B249" s="35" t="str">
        <f>VLOOKUP($A249,'Case-Specific'!$A$13:$E$85,2,0)&amp;""</f>
        <v>Is the data encrypted (at rest) while in the consultant's possession?*</v>
      </c>
      <c r="C249" s="206" t="str">
        <f>VLOOKUP($A249,'Case-Specific'!$A$13:$E$85,3,0)&amp;""</f>
        <v/>
      </c>
      <c r="D249" s="209" t="str">
        <f>IF(LEFT(VLOOKUP($A249,'Case-Specific'!$A$13:$E$85,5,0),21)='Auto Responses'!$A$32,'Auto Responses'!$A$33,VLOOKUP($A249,'Case-Specific'!$A$13:$E$85,4,0))&amp;""</f>
        <v>This question does not apply.</v>
      </c>
      <c r="E249" s="214" t="str">
        <f>VLOOKUP($A249,'Case-Specific'!$A$13:$E$85,5,0)&amp;""</f>
        <v>Based on the response to REQU-03 on the "START HERE" tab, this question does not apply to this product or service.</v>
      </c>
      <c r="F249" s="220"/>
      <c r="G249" s="204" t="str">
        <f>VLOOKUP($A249,Questions!$A$2:$X$333,21,0)&amp;""</f>
        <v>Yes</v>
      </c>
      <c r="H249" s="205"/>
      <c r="I249" s="206" t="str">
        <f>VLOOKUP($A249,Questions!$A$2:$X$333,23,0)&amp;""</f>
        <v>Critical Importance</v>
      </c>
      <c r="J249" s="205"/>
      <c r="K249" s="207" t="b">
        <v>0</v>
      </c>
      <c r="L249" s="2"/>
      <c r="M249" s="197"/>
      <c r="N249" s="197"/>
      <c r="O249" s="197"/>
      <c r="P249" s="197"/>
      <c r="Q249" s="197"/>
      <c r="R249" s="197"/>
      <c r="S249" s="197"/>
      <c r="T249" s="197"/>
      <c r="U249" s="197"/>
      <c r="V249" s="197"/>
      <c r="W249" s="197"/>
      <c r="X249" s="197"/>
      <c r="Y249" s="197"/>
      <c r="Z249" s="197"/>
    </row>
    <row r="250" ht="15.75" customHeight="1">
      <c r="A250" s="34" t="str">
        <f>'Case-Specific'!A26</f>
        <v>CONS-04</v>
      </c>
      <c r="B250" s="35" t="str">
        <f>VLOOKUP($A250,'Case-Specific'!$A$13:$E$85,2,0)&amp;""</f>
        <v>Can access be restricted based on source IP address?*</v>
      </c>
      <c r="C250" s="206" t="str">
        <f>VLOOKUP($A250,'Case-Specific'!$A$13:$E$85,3,0)&amp;""</f>
        <v/>
      </c>
      <c r="D250" s="209" t="str">
        <f>IF(LEFT(VLOOKUP($A250,'Case-Specific'!$A$13:$E$85,5,0),21)='Auto Responses'!$A$32,'Auto Responses'!$A$33,VLOOKUP($A250,'Case-Specific'!$A$13:$E$85,4,0))&amp;""</f>
        <v>This question does not apply.</v>
      </c>
      <c r="E250" s="214" t="str">
        <f>VLOOKUP($A250,'Case-Specific'!$A$13:$E$85,5,0)&amp;""</f>
        <v>Based on the response to REQU-03 on the "START HERE" tab, this question does not apply to this product or service.</v>
      </c>
      <c r="F250" s="220"/>
      <c r="G250" s="204" t="str">
        <f>VLOOKUP($A250,Questions!$A$2:$X$333,21,0)&amp;""</f>
        <v>Yes</v>
      </c>
      <c r="H250" s="205"/>
      <c r="I250" s="206" t="str">
        <f>VLOOKUP($A250,Questions!$A$2:$X$333,23,0)&amp;""</f>
        <v>Critical Importance</v>
      </c>
      <c r="J250" s="205"/>
      <c r="K250" s="207" t="b">
        <v>0</v>
      </c>
      <c r="L250" s="2"/>
      <c r="M250" s="197"/>
      <c r="N250" s="197"/>
      <c r="O250" s="197"/>
      <c r="P250" s="197"/>
      <c r="Q250" s="197"/>
      <c r="R250" s="197"/>
      <c r="S250" s="197"/>
      <c r="T250" s="197"/>
      <c r="U250" s="197"/>
      <c r="V250" s="197"/>
      <c r="W250" s="197"/>
      <c r="X250" s="197"/>
      <c r="Y250" s="197"/>
      <c r="Z250" s="197"/>
    </row>
    <row r="251" ht="15.75" customHeight="1">
      <c r="A251" s="34" t="str">
        <f>'Case-Specific'!A27</f>
        <v>CONS-05</v>
      </c>
      <c r="B251" s="35" t="str">
        <f>VLOOKUP($A251,'Case-Specific'!$A$13:$E$85,2,0)&amp;""</f>
        <v>Will the consulting take place on-premises?</v>
      </c>
      <c r="C251" s="206" t="str">
        <f>VLOOKUP($A251,'Case-Specific'!$A$13:$E$85,3,0)&amp;""</f>
        <v/>
      </c>
      <c r="D251" s="209" t="str">
        <f>IF(LEFT(VLOOKUP($A251,'Case-Specific'!$A$13:$E$85,5,0),21)='Auto Responses'!$A$32,'Auto Responses'!$A$33,VLOOKUP($A251,'Case-Specific'!$A$13:$E$85,4,0))&amp;""</f>
        <v>This question does not apply.</v>
      </c>
      <c r="E251" s="214" t="str">
        <f>VLOOKUP($A251,'Case-Specific'!$A$13:$E$85,5,0)&amp;""</f>
        <v>Based on the response to REQU-03 on the "START HERE" tab, this question does not apply to this product or service.</v>
      </c>
      <c r="F251" s="220"/>
      <c r="G251" s="204" t="str">
        <f>VLOOKUP($A251,Questions!$A$2:$X$333,21,0)&amp;""</f>
        <v>No</v>
      </c>
      <c r="H251" s="205"/>
      <c r="I251" s="206" t="str">
        <f>VLOOKUP($A251,Questions!$A$2:$X$333,23,0)&amp;""</f>
        <v>Standard Importance</v>
      </c>
      <c r="J251" s="205"/>
      <c r="K251" s="207" t="b">
        <v>0</v>
      </c>
      <c r="L251" s="2"/>
      <c r="M251" s="197"/>
      <c r="N251" s="197"/>
      <c r="O251" s="197"/>
      <c r="P251" s="197"/>
      <c r="Q251" s="197"/>
      <c r="R251" s="197"/>
      <c r="S251" s="197"/>
      <c r="T251" s="197"/>
      <c r="U251" s="197"/>
      <c r="V251" s="197"/>
      <c r="W251" s="197"/>
      <c r="X251" s="197"/>
      <c r="Y251" s="197"/>
      <c r="Z251" s="197"/>
    </row>
    <row r="252" ht="15.75" customHeight="1">
      <c r="A252" s="34" t="str">
        <f>'Case-Specific'!A28</f>
        <v>CONS-06</v>
      </c>
      <c r="B252" s="35" t="str">
        <f>VLOOKUP($A252,'Case-Specific'!$A$13:$E$85,2,0)&amp;""</f>
        <v>Will the consultant require access to hardware in the institution's data centers?</v>
      </c>
      <c r="C252" s="206" t="str">
        <f>VLOOKUP($A252,'Case-Specific'!$A$13:$E$85,3,0)&amp;""</f>
        <v/>
      </c>
      <c r="D252" s="209" t="str">
        <f>IF(LEFT(VLOOKUP($A252,'Case-Specific'!$A$13:$E$85,5,0),21)='Auto Responses'!$A$32,'Auto Responses'!$A$33,VLOOKUP($A252,'Case-Specific'!$A$13:$E$85,4,0))&amp;""</f>
        <v>This question does not apply.</v>
      </c>
      <c r="E252" s="214" t="str">
        <f>VLOOKUP($A252,'Case-Specific'!$A$13:$E$85,5,0)&amp;""</f>
        <v>Based on the response to REQU-03 on the "START HERE" tab, this question does not apply to this product or service.</v>
      </c>
      <c r="F252" s="220"/>
      <c r="G252" s="204" t="str">
        <f>VLOOKUP($A252,Questions!$A$2:$X$333,21,0)&amp;""</f>
        <v>No</v>
      </c>
      <c r="H252" s="205"/>
      <c r="I252" s="206" t="str">
        <f>VLOOKUP($A252,Questions!$A$2:$X$333,23,0)&amp;""</f>
        <v>Standard Importance</v>
      </c>
      <c r="J252" s="205"/>
      <c r="K252" s="207" t="b">
        <v>0</v>
      </c>
      <c r="L252" s="2"/>
      <c r="M252" s="197"/>
      <c r="N252" s="197"/>
      <c r="O252" s="197"/>
      <c r="P252" s="197"/>
      <c r="Q252" s="197"/>
      <c r="R252" s="197"/>
      <c r="S252" s="197"/>
      <c r="T252" s="197"/>
      <c r="U252" s="197"/>
      <c r="V252" s="197"/>
      <c r="W252" s="197"/>
      <c r="X252" s="197"/>
      <c r="Y252" s="197"/>
      <c r="Z252" s="197"/>
    </row>
    <row r="253" ht="15.75" customHeight="1">
      <c r="A253" s="34" t="str">
        <f>'Case-Specific'!A29</f>
        <v>CONS-07</v>
      </c>
      <c r="B253" s="35" t="str">
        <f>VLOOKUP($A253,'Case-Specific'!$A$13:$E$85,2,0)&amp;""</f>
        <v>Will the consultant require an account within the institution's domain (@*.edu)?</v>
      </c>
      <c r="C253" s="206" t="str">
        <f>VLOOKUP($A253,'Case-Specific'!$A$13:$E$85,3,0)&amp;""</f>
        <v/>
      </c>
      <c r="D253" s="209" t="str">
        <f>IF(LEFT(VLOOKUP($A253,'Case-Specific'!$A$13:$E$85,5,0),21)='Auto Responses'!$A$32,'Auto Responses'!$A$33,VLOOKUP($A253,'Case-Specific'!$A$13:$E$85,4,0))&amp;""</f>
        <v>This question does not apply.</v>
      </c>
      <c r="E253" s="214" t="str">
        <f>VLOOKUP($A253,'Case-Specific'!$A$13:$E$85,5,0)&amp;""</f>
        <v>Based on the response to REQU-03 on the "START HERE" tab, this question does not apply to this product or service.</v>
      </c>
      <c r="F253" s="220"/>
      <c r="G253" s="204" t="str">
        <f>VLOOKUP($A253,Questions!$A$2:$X$333,21,0)&amp;""</f>
        <v>No</v>
      </c>
      <c r="H253" s="205"/>
      <c r="I253" s="206" t="str">
        <f>VLOOKUP($A253,Questions!$A$2:$X$333,23,0)&amp;""</f>
        <v>Standard Importance</v>
      </c>
      <c r="J253" s="205"/>
      <c r="K253" s="207" t="b">
        <v>0</v>
      </c>
      <c r="L253" s="2"/>
      <c r="M253" s="197"/>
      <c r="N253" s="197"/>
      <c r="O253" s="197"/>
      <c r="P253" s="197"/>
      <c r="Q253" s="197"/>
      <c r="R253" s="197"/>
      <c r="S253" s="197"/>
      <c r="T253" s="197"/>
      <c r="U253" s="197"/>
      <c r="V253" s="197"/>
      <c r="W253" s="197"/>
      <c r="X253" s="197"/>
      <c r="Y253" s="197"/>
      <c r="Z253" s="197"/>
    </row>
    <row r="254" ht="15.75" customHeight="1">
      <c r="A254" s="34" t="str">
        <f>'Case-Specific'!A30</f>
        <v>CONS-08</v>
      </c>
      <c r="B254" s="35" t="str">
        <f>VLOOKUP($A254,'Case-Specific'!$A$13:$E$85,2,0)&amp;""</f>
        <v>Will any data be transferred to the consultant's possession?</v>
      </c>
      <c r="C254" s="206" t="str">
        <f>VLOOKUP($A254,'Case-Specific'!$A$13:$E$85,3,0)&amp;""</f>
        <v/>
      </c>
      <c r="D254" s="209" t="str">
        <f>IF(LEFT(VLOOKUP($A254,'Case-Specific'!$A$13:$E$85,5,0),21)='Auto Responses'!$A$32,'Auto Responses'!$A$33,VLOOKUP($A254,'Case-Specific'!$A$13:$E$85,4,0))&amp;""</f>
        <v>This question does not apply.</v>
      </c>
      <c r="E254" s="214" t="str">
        <f>VLOOKUP($A254,'Case-Specific'!$A$13:$E$85,5,0)&amp;""</f>
        <v>Based on the response to REQU-03 on the "START HERE" tab, this question does not apply to this product or service.</v>
      </c>
      <c r="F254" s="220"/>
      <c r="G254" s="204" t="str">
        <f>VLOOKUP($A254,Questions!$A$2:$X$333,21,0)&amp;""</f>
        <v>No</v>
      </c>
      <c r="H254" s="205"/>
      <c r="I254" s="206" t="str">
        <f>VLOOKUP($A254,Questions!$A$2:$X$333,23,0)&amp;""</f>
        <v>Standard Importance</v>
      </c>
      <c r="J254" s="205"/>
      <c r="K254" s="207" t="b">
        <v>0</v>
      </c>
      <c r="L254" s="2"/>
      <c r="M254" s="197"/>
      <c r="N254" s="197"/>
      <c r="O254" s="197"/>
      <c r="P254" s="197"/>
      <c r="Q254" s="197"/>
      <c r="R254" s="197"/>
      <c r="S254" s="197"/>
      <c r="T254" s="197"/>
      <c r="U254" s="197"/>
      <c r="V254" s="197"/>
      <c r="W254" s="197"/>
      <c r="X254" s="197"/>
      <c r="Y254" s="197"/>
      <c r="Z254" s="197"/>
    </row>
    <row r="255" ht="15.75" customHeight="1">
      <c r="A255" s="34" t="str">
        <f>'Case-Specific'!A31</f>
        <v>CONS-09</v>
      </c>
      <c r="B255" s="35" t="str">
        <f>VLOOKUP($A255,'Case-Specific'!$A$13:$E$85,2,0)&amp;""</f>
        <v>Will the consultant need remote access to the institution's network or systems?</v>
      </c>
      <c r="C255" s="206" t="str">
        <f>VLOOKUP($A255,'Case-Specific'!$A$13:$E$85,3,0)&amp;""</f>
        <v/>
      </c>
      <c r="D255" s="209" t="str">
        <f>IF(LEFT(VLOOKUP($A255,'Case-Specific'!$A$13:$E$85,5,0),21)='Auto Responses'!$A$32,'Auto Responses'!$A$33,VLOOKUP($A255,'Case-Specific'!$A$13:$E$85,4,0))&amp;""</f>
        <v>This question does not apply.</v>
      </c>
      <c r="E255" s="214" t="str">
        <f>VLOOKUP($A255,'Case-Specific'!$A$13:$E$85,5,0)&amp;""</f>
        <v>Based on the response to REQU-03 on the "START HERE" tab, this question does not apply to this product or service.</v>
      </c>
      <c r="F255" s="220"/>
      <c r="G255" s="204" t="str">
        <f>VLOOKUP($A255,Questions!$A$2:$X$333,21,0)&amp;""</f>
        <v>No</v>
      </c>
      <c r="H255" s="205"/>
      <c r="I255" s="206" t="str">
        <f>VLOOKUP($A255,Questions!$A$2:$X$333,23,0)&amp;""</f>
        <v>Standard Importance</v>
      </c>
      <c r="J255" s="205"/>
      <c r="K255" s="207" t="b">
        <v>0</v>
      </c>
      <c r="L255" s="2"/>
      <c r="M255" s="197"/>
      <c r="N255" s="197"/>
      <c r="O255" s="197"/>
      <c r="P255" s="197"/>
      <c r="Q255" s="197"/>
      <c r="R255" s="197"/>
      <c r="S255" s="197"/>
      <c r="T255" s="197"/>
      <c r="U255" s="197"/>
      <c r="V255" s="197"/>
      <c r="W255" s="197"/>
      <c r="X255" s="197"/>
      <c r="Y255" s="197"/>
      <c r="Z255" s="197"/>
    </row>
    <row r="256" ht="15.75" customHeight="1">
      <c r="A256" s="18" t="str">
        <f>VLOOKUP(LEFT($A257,4),'Auto Responses'!$N$4:$O$38,2,0)&amp;""</f>
        <v>HIPAA Compliance </v>
      </c>
      <c r="B256" s="40"/>
      <c r="C256" s="41"/>
      <c r="D256" s="41"/>
      <c r="E256" s="212"/>
      <c r="F256" s="199" t="s">
        <v>653</v>
      </c>
      <c r="G256" s="208" t="s">
        <v>648</v>
      </c>
      <c r="H256" s="208" t="s">
        <v>649</v>
      </c>
      <c r="I256" s="208" t="s">
        <v>650</v>
      </c>
      <c r="J256" s="208" t="s">
        <v>651</v>
      </c>
      <c r="K256" s="41"/>
      <c r="L256" s="2"/>
      <c r="M256" s="2"/>
      <c r="N256" s="2"/>
      <c r="O256" s="2"/>
      <c r="P256" s="2"/>
      <c r="Q256" s="2"/>
      <c r="R256" s="2"/>
      <c r="S256" s="2"/>
      <c r="T256" s="2"/>
      <c r="U256" s="2"/>
      <c r="V256" s="2"/>
      <c r="W256" s="2"/>
      <c r="X256" s="2"/>
      <c r="Y256" s="2"/>
      <c r="Z256" s="2"/>
    </row>
    <row r="257" ht="15.75" customHeight="1">
      <c r="A257" s="34" t="str">
        <f>'Case-Specific'!A33</f>
        <v>HIPA-01</v>
      </c>
      <c r="B257" s="35" t="str">
        <f>VLOOKUP($A257,'Case-Specific'!$A$13:$E$85,2,0)&amp;""</f>
        <v>Do your workforce members receive regular training related to the Health Insurance Portability and Accountability Act (HIPAA) Privacy and Security Rules and the HITECH Act?*</v>
      </c>
      <c r="C257" s="206" t="str">
        <f>VLOOKUP($A257,'Case-Specific'!$A$13:$E$85,3,0)&amp;""</f>
        <v/>
      </c>
      <c r="D257" s="209" t="str">
        <f>IF(LEFT(VLOOKUP($A257,'Case-Specific'!$A$13:$E$85,5,0),21)='Auto Responses'!$A$32,'Auto Responses'!$A$33,VLOOKUP($A257,'Case-Specific'!$A$13:$E$85,4,0))&amp;""</f>
        <v>This question does not apply.</v>
      </c>
      <c r="E257" s="214" t="str">
        <f>VLOOKUP($A257,'Case-Specific'!$A$13:$E$85,5,0)&amp;""</f>
        <v>Based on the response to REQU-05 on the "START HERE" tab, this question does not apply to this product or service.</v>
      </c>
      <c r="F257" s="220"/>
      <c r="G257" s="204" t="str">
        <f>VLOOKUP($A257,Questions!$A$2:$X$333,21,0)&amp;""</f>
        <v>Yes</v>
      </c>
      <c r="H257" s="205"/>
      <c r="I257" s="206" t="str">
        <f>VLOOKUP($A257,Questions!$A$2:$X$333,23,0)&amp;""</f>
        <v>Critical Importance</v>
      </c>
      <c r="J257" s="205"/>
      <c r="K257" s="207" t="b">
        <v>0</v>
      </c>
      <c r="L257" s="2"/>
      <c r="M257" s="197"/>
      <c r="N257" s="197"/>
      <c r="O257" s="197"/>
      <c r="P257" s="197"/>
      <c r="Q257" s="197"/>
      <c r="R257" s="197"/>
      <c r="S257" s="197"/>
      <c r="T257" s="197"/>
      <c r="U257" s="197"/>
      <c r="V257" s="197"/>
      <c r="W257" s="197"/>
      <c r="X257" s="197"/>
      <c r="Y257" s="197"/>
      <c r="Z257" s="197"/>
    </row>
    <row r="258" ht="15.75" customHeight="1">
      <c r="A258" s="34" t="str">
        <f>'Case-Specific'!A34</f>
        <v>HIPA-02</v>
      </c>
      <c r="B258" s="35" t="str">
        <f>VLOOKUP($A258,'Case-Specific'!$A$13:$E$85,2,0)&amp;""</f>
        <v>Have you identified areas of risk?*</v>
      </c>
      <c r="C258" s="206" t="str">
        <f>VLOOKUP($A258,'Case-Specific'!$A$13:$E$85,3,0)&amp;""</f>
        <v/>
      </c>
      <c r="D258" s="209" t="str">
        <f>IF(LEFT(VLOOKUP($A258,'Case-Specific'!$A$13:$E$85,5,0),21)='Auto Responses'!$A$32,'Auto Responses'!$A$33,VLOOKUP($A258,'Case-Specific'!$A$13:$E$85,4,0))&amp;""</f>
        <v>This question does not apply.</v>
      </c>
      <c r="E258" s="214" t="str">
        <f>VLOOKUP($A258,'Case-Specific'!$A$13:$E$85,5,0)&amp;""</f>
        <v>Based on the response to REQU-05 on the "START HERE" tab, this question does not apply to this product or service.</v>
      </c>
      <c r="F258" s="220"/>
      <c r="G258" s="204" t="str">
        <f>VLOOKUP($A258,Questions!$A$2:$X$333,21,0)&amp;""</f>
        <v>Yes</v>
      </c>
      <c r="H258" s="205"/>
      <c r="I258" s="206" t="str">
        <f>VLOOKUP($A258,Questions!$A$2:$X$333,23,0)&amp;""</f>
        <v>Critical Importance</v>
      </c>
      <c r="J258" s="205"/>
      <c r="K258" s="207" t="b">
        <v>0</v>
      </c>
      <c r="L258" s="2"/>
      <c r="M258" s="197"/>
      <c r="N258" s="197"/>
      <c r="O258" s="197"/>
      <c r="P258" s="197"/>
      <c r="Q258" s="197"/>
      <c r="R258" s="197"/>
      <c r="S258" s="197"/>
      <c r="T258" s="197"/>
      <c r="U258" s="197"/>
      <c r="V258" s="197"/>
      <c r="W258" s="197"/>
      <c r="X258" s="197"/>
      <c r="Y258" s="197"/>
      <c r="Z258" s="197"/>
    </row>
    <row r="259" ht="15.75" customHeight="1">
      <c r="A259" s="34" t="str">
        <f>'Case-Specific'!A35</f>
        <v>HIPA-03</v>
      </c>
      <c r="B259" s="35" t="str">
        <f>VLOOKUP($A259,'Case-Specific'!$A$13:$E$85,2,0)&amp;""</f>
        <v>Have the relevant policies/plans been tested?*</v>
      </c>
      <c r="C259" s="206" t="str">
        <f>VLOOKUP($A259,'Case-Specific'!$A$13:$E$85,3,0)&amp;""</f>
        <v/>
      </c>
      <c r="D259" s="209" t="str">
        <f>IF(LEFT(VLOOKUP($A259,'Case-Specific'!$A$13:$E$85,5,0),21)='Auto Responses'!$A$32,'Auto Responses'!$A$33,VLOOKUP($A259,'Case-Specific'!$A$13:$E$85,4,0))&amp;""</f>
        <v>This question does not apply.</v>
      </c>
      <c r="E259" s="214" t="str">
        <f>VLOOKUP($A259,'Case-Specific'!$A$13:$E$85,5,0)&amp;""</f>
        <v>Based on the response to REQU-05 on the "START HERE" tab, this question does not apply to this product or service.</v>
      </c>
      <c r="F259" s="220"/>
      <c r="G259" s="204" t="str">
        <f>VLOOKUP($A259,Questions!$A$2:$X$333,21,0)&amp;""</f>
        <v>Yes</v>
      </c>
      <c r="H259" s="205"/>
      <c r="I259" s="206" t="str">
        <f>VLOOKUP($A259,Questions!$A$2:$X$333,23,0)&amp;""</f>
        <v>Critical Importance</v>
      </c>
      <c r="J259" s="205"/>
      <c r="K259" s="207" t="b">
        <v>0</v>
      </c>
      <c r="L259" s="2"/>
      <c r="M259" s="197"/>
      <c r="N259" s="197"/>
      <c r="O259" s="197"/>
      <c r="P259" s="197"/>
      <c r="Q259" s="197"/>
      <c r="R259" s="197"/>
      <c r="S259" s="197"/>
      <c r="T259" s="197"/>
      <c r="U259" s="197"/>
      <c r="V259" s="197"/>
      <c r="W259" s="197"/>
      <c r="X259" s="197"/>
      <c r="Y259" s="197"/>
      <c r="Z259" s="197"/>
    </row>
    <row r="260" ht="15.75" customHeight="1">
      <c r="A260" s="34" t="str">
        <f>'Case-Specific'!A36</f>
        <v>HIPA-04</v>
      </c>
      <c r="B260" s="35" t="str">
        <f>VLOOKUP($A260,'Case-Specific'!$A$13:$E$85,2,0)&amp;""</f>
        <v>Have you entered into a Business Associate Agreements with all subcontractors who may have access to protected health information (PHI)?*</v>
      </c>
      <c r="C260" s="206" t="str">
        <f>VLOOKUP($A260,'Case-Specific'!$A$13:$E$85,3,0)&amp;""</f>
        <v/>
      </c>
      <c r="D260" s="209" t="str">
        <f>IF(LEFT(VLOOKUP($A260,'Case-Specific'!$A$13:$E$85,5,0),21)='Auto Responses'!$A$32,'Auto Responses'!$A$33,VLOOKUP($A260,'Case-Specific'!$A$13:$E$85,4,0))&amp;""</f>
        <v>This question does not apply.</v>
      </c>
      <c r="E260" s="214" t="str">
        <f>VLOOKUP($A260,'Case-Specific'!$A$13:$E$85,5,0)&amp;""</f>
        <v>Based on the response to REQU-05 on the "START HERE" tab, this question does not apply to this product or service.</v>
      </c>
      <c r="F260" s="220"/>
      <c r="G260" s="204" t="str">
        <f>VLOOKUP($A260,Questions!$A$2:$X$333,21,0)&amp;""</f>
        <v>Yes</v>
      </c>
      <c r="H260" s="205"/>
      <c r="I260" s="206" t="str">
        <f>VLOOKUP($A260,Questions!$A$2:$X$333,23,0)&amp;""</f>
        <v>Critical Importance</v>
      </c>
      <c r="J260" s="205"/>
      <c r="K260" s="207" t="b">
        <v>0</v>
      </c>
      <c r="L260" s="2"/>
      <c r="M260" s="197"/>
      <c r="N260" s="197"/>
      <c r="O260" s="197"/>
      <c r="P260" s="197"/>
      <c r="Q260" s="197"/>
      <c r="R260" s="197"/>
      <c r="S260" s="197"/>
      <c r="T260" s="197"/>
      <c r="U260" s="197"/>
      <c r="V260" s="197"/>
      <c r="W260" s="197"/>
      <c r="X260" s="197"/>
      <c r="Y260" s="197"/>
      <c r="Z260" s="197"/>
    </row>
    <row r="261" ht="15.75" customHeight="1">
      <c r="A261" s="34" t="str">
        <f>'Case-Specific'!A37</f>
        <v>HIPA-05</v>
      </c>
      <c r="B261" s="35" t="str">
        <f>VLOOKUP($A261,'Case-Specific'!$A$13:$E$85,2,0)&amp;""</f>
        <v>Do you monitor or receive information regarding changes in HIPAA regulations?</v>
      </c>
      <c r="C261" s="206" t="str">
        <f>VLOOKUP($A261,'Case-Specific'!$A$13:$E$85,3,0)&amp;""</f>
        <v/>
      </c>
      <c r="D261" s="209" t="str">
        <f>IF(LEFT(VLOOKUP($A261,'Case-Specific'!$A$13:$E$85,5,0),21)='Auto Responses'!$A$32,'Auto Responses'!$A$33,VLOOKUP($A261,'Case-Specific'!$A$13:$E$85,4,0))&amp;""</f>
        <v>This question does not apply.</v>
      </c>
      <c r="E261" s="214" t="str">
        <f>VLOOKUP($A261,'Case-Specific'!$A$13:$E$85,5,0)&amp;""</f>
        <v>Based on the response to REQU-05 on the "START HERE" tab, this question does not apply to this product or service.</v>
      </c>
      <c r="F261" s="220"/>
      <c r="G261" s="204" t="str">
        <f>VLOOKUP($A261,Questions!$A$2:$X$333,21,0)&amp;""</f>
        <v>Yes</v>
      </c>
      <c r="H261" s="205"/>
      <c r="I261" s="206" t="str">
        <f>VLOOKUP($A261,Questions!$A$2:$X$333,23,0)&amp;""</f>
        <v>Standard Importance</v>
      </c>
      <c r="J261" s="205"/>
      <c r="K261" s="207" t="b">
        <v>0</v>
      </c>
      <c r="L261" s="2"/>
      <c r="M261" s="197"/>
      <c r="N261" s="197"/>
      <c r="O261" s="197"/>
      <c r="P261" s="197"/>
      <c r="Q261" s="197"/>
      <c r="R261" s="197"/>
      <c r="S261" s="197"/>
      <c r="T261" s="197"/>
      <c r="U261" s="197"/>
      <c r="V261" s="197"/>
      <c r="W261" s="197"/>
      <c r="X261" s="197"/>
      <c r="Y261" s="197"/>
      <c r="Z261" s="197"/>
    </row>
    <row r="262" ht="15.75" customHeight="1">
      <c r="A262" s="34" t="str">
        <f>'Case-Specific'!A38</f>
        <v>HIPA-06</v>
      </c>
      <c r="B262" s="35" t="str">
        <f>VLOOKUP($A262,'Case-Specific'!$A$13:$E$85,2,0)&amp;""</f>
        <v>Has your organization designated HIPAA Privacy and Security officers as required by the rules?</v>
      </c>
      <c r="C262" s="206" t="str">
        <f>VLOOKUP($A262,'Case-Specific'!$A$13:$E$85,3,0)&amp;""</f>
        <v/>
      </c>
      <c r="D262" s="209" t="str">
        <f>IF(LEFT(VLOOKUP($A262,'Case-Specific'!$A$13:$E$85,5,0),21)='Auto Responses'!$A$32,'Auto Responses'!$A$33,VLOOKUP($A262,'Case-Specific'!$A$13:$E$85,4,0))&amp;""</f>
        <v>This question does not apply.</v>
      </c>
      <c r="E262" s="214" t="str">
        <f>VLOOKUP($A262,'Case-Specific'!$A$13:$E$85,5,0)&amp;""</f>
        <v>Based on the response to REQU-05 on the "START HERE" tab, this question does not apply to this product or service.</v>
      </c>
      <c r="F262" s="220"/>
      <c r="G262" s="204" t="str">
        <f>VLOOKUP($A262,Questions!$A$2:$X$333,21,0)&amp;""</f>
        <v>Yes</v>
      </c>
      <c r="H262" s="205"/>
      <c r="I262" s="206" t="str">
        <f>VLOOKUP($A262,Questions!$A$2:$X$333,23,0)&amp;""</f>
        <v>Standard Importance</v>
      </c>
      <c r="J262" s="205"/>
      <c r="K262" s="207" t="b">
        <v>0</v>
      </c>
      <c r="L262" s="2"/>
      <c r="M262" s="197"/>
      <c r="N262" s="197"/>
      <c r="O262" s="197"/>
      <c r="P262" s="197"/>
      <c r="Q262" s="197"/>
      <c r="R262" s="197"/>
      <c r="S262" s="197"/>
      <c r="T262" s="197"/>
      <c r="U262" s="197"/>
      <c r="V262" s="197"/>
      <c r="W262" s="197"/>
      <c r="X262" s="197"/>
      <c r="Y262" s="197"/>
      <c r="Z262" s="197"/>
    </row>
    <row r="263" ht="15.75" customHeight="1">
      <c r="A263" s="34" t="str">
        <f>'Case-Specific'!A39</f>
        <v>HIPA-07</v>
      </c>
      <c r="B263" s="35" t="str">
        <f>VLOOKUP($A263,'Case-Specific'!$A$13:$E$85,2,0)&amp;""</f>
        <v>Do you comply with the requirements of the Health Information Technology for Economic and Clinical Health Act (HITECH)?</v>
      </c>
      <c r="C263" s="206" t="str">
        <f>VLOOKUP($A263,'Case-Specific'!$A$13:$E$85,3,0)&amp;""</f>
        <v/>
      </c>
      <c r="D263" s="209" t="str">
        <f>IF(LEFT(VLOOKUP($A263,'Case-Specific'!$A$13:$E$85,5,0),21)='Auto Responses'!$A$32,'Auto Responses'!$A$33,VLOOKUP($A263,'Case-Specific'!$A$13:$E$85,4,0))&amp;""</f>
        <v>This question does not apply.</v>
      </c>
      <c r="E263" s="214" t="str">
        <f>VLOOKUP($A263,'Case-Specific'!$A$13:$E$85,5,0)&amp;""</f>
        <v>Based on the response to REQU-05 on the "START HERE" tab, this question does not apply to this product or service.</v>
      </c>
      <c r="F263" s="220"/>
      <c r="G263" s="204" t="str">
        <f>VLOOKUP($A263,Questions!$A$2:$X$333,21,0)&amp;""</f>
        <v>Yes</v>
      </c>
      <c r="H263" s="205"/>
      <c r="I263" s="206" t="str">
        <f>VLOOKUP($A263,Questions!$A$2:$X$333,23,0)&amp;""</f>
        <v>Standard Importance</v>
      </c>
      <c r="J263" s="205"/>
      <c r="K263" s="207" t="b">
        <v>0</v>
      </c>
      <c r="L263" s="2"/>
      <c r="M263" s="197"/>
      <c r="N263" s="197"/>
      <c r="O263" s="197"/>
      <c r="P263" s="197"/>
      <c r="Q263" s="197"/>
      <c r="R263" s="197"/>
      <c r="S263" s="197"/>
      <c r="T263" s="197"/>
      <c r="U263" s="197"/>
      <c r="V263" s="197"/>
      <c r="W263" s="197"/>
      <c r="X263" s="197"/>
      <c r="Y263" s="197"/>
      <c r="Z263" s="197"/>
    </row>
    <row r="264" ht="15.75" customHeight="1">
      <c r="A264" s="34" t="str">
        <f>'Case-Specific'!A40</f>
        <v>HIPA-08</v>
      </c>
      <c r="B264" s="35" t="str">
        <f>VLOOKUP($A264,'Case-Specific'!$A$13:$E$85,2,0)&amp;""</f>
        <v>Have you conducted a risk analysis as required under the HIPAA Security Rule?</v>
      </c>
      <c r="C264" s="206" t="str">
        <f>VLOOKUP($A264,'Case-Specific'!$A$13:$E$85,3,0)&amp;""</f>
        <v/>
      </c>
      <c r="D264" s="209" t="str">
        <f>IF(LEFT(VLOOKUP($A264,'Case-Specific'!$A$13:$E$85,5,0),21)='Auto Responses'!$A$32,'Auto Responses'!$A$33,VLOOKUP($A264,'Case-Specific'!$A$13:$E$85,4,0))&amp;""</f>
        <v>This question does not apply.</v>
      </c>
      <c r="E264" s="214" t="str">
        <f>VLOOKUP($A264,'Case-Specific'!$A$13:$E$85,5,0)&amp;""</f>
        <v>Based on the response to REQU-05 on the "START HERE" tab, this question does not apply to this product or service.</v>
      </c>
      <c r="F264" s="220"/>
      <c r="G264" s="204" t="str">
        <f>VLOOKUP($A264,Questions!$A$2:$X$333,21,0)&amp;""</f>
        <v>Yes</v>
      </c>
      <c r="H264" s="205"/>
      <c r="I264" s="206" t="str">
        <f>VLOOKUP($A264,Questions!$A$2:$X$333,23,0)&amp;""</f>
        <v>Standard Importance</v>
      </c>
      <c r="J264" s="205"/>
      <c r="K264" s="207" t="b">
        <v>0</v>
      </c>
      <c r="L264" s="2"/>
      <c r="M264" s="197"/>
      <c r="N264" s="197"/>
      <c r="O264" s="197"/>
      <c r="P264" s="197"/>
      <c r="Q264" s="197"/>
      <c r="R264" s="197"/>
      <c r="S264" s="197"/>
      <c r="T264" s="197"/>
      <c r="U264" s="197"/>
      <c r="V264" s="197"/>
      <c r="W264" s="197"/>
      <c r="X264" s="197"/>
      <c r="Y264" s="197"/>
      <c r="Z264" s="197"/>
    </row>
    <row r="265" ht="15.75" customHeight="1">
      <c r="A265" s="34" t="str">
        <f>'Case-Specific'!A41</f>
        <v>HIPA-09</v>
      </c>
      <c r="B265" s="35" t="str">
        <f>VLOOKUP($A265,'Case-Specific'!$A$13:$E$85,2,0)&amp;""</f>
        <v>Have you taken actions to mitigate the identified risks?</v>
      </c>
      <c r="C265" s="206" t="str">
        <f>VLOOKUP($A265,'Case-Specific'!$A$13:$E$85,3,0)&amp;""</f>
        <v/>
      </c>
      <c r="D265" s="209" t="str">
        <f>IF(LEFT(VLOOKUP($A265,'Case-Specific'!$A$13:$E$85,5,0),21)='Auto Responses'!$A$32,'Auto Responses'!$A$33,VLOOKUP($A265,'Case-Specific'!$A$13:$E$85,4,0))&amp;""</f>
        <v>This question does not apply.</v>
      </c>
      <c r="E265" s="214" t="str">
        <f>VLOOKUP($A265,'Case-Specific'!$A$13:$E$85,5,0)&amp;""</f>
        <v>Based on the response to REQU-05 on the "START HERE" tab, this question does not apply to this product or service.</v>
      </c>
      <c r="F265" s="220"/>
      <c r="G265" s="204" t="str">
        <f>VLOOKUP($A265,Questions!$A$2:$X$333,21,0)&amp;""</f>
        <v>Yes</v>
      </c>
      <c r="H265" s="205"/>
      <c r="I265" s="206" t="str">
        <f>VLOOKUP($A265,Questions!$A$2:$X$333,23,0)&amp;""</f>
        <v>Standard Importance</v>
      </c>
      <c r="J265" s="205"/>
      <c r="K265" s="207" t="b">
        <v>0</v>
      </c>
      <c r="L265" s="2"/>
      <c r="M265" s="197"/>
      <c r="N265" s="197"/>
      <c r="O265" s="197"/>
      <c r="P265" s="197"/>
      <c r="Q265" s="197"/>
      <c r="R265" s="197"/>
      <c r="S265" s="197"/>
      <c r="T265" s="197"/>
      <c r="U265" s="197"/>
      <c r="V265" s="197"/>
      <c r="W265" s="197"/>
      <c r="X265" s="197"/>
      <c r="Y265" s="197"/>
      <c r="Z265" s="197"/>
    </row>
    <row r="266" ht="15.75" customHeight="1">
      <c r="A266" s="34" t="str">
        <f>'Case-Specific'!A42</f>
        <v>HIPA-10</v>
      </c>
      <c r="B266" s="35" t="str">
        <f>VLOOKUP($A266,'Case-Specific'!$A$13:$E$85,2,0)&amp;""</f>
        <v>Does your application require user and system administrator password changes at a frequency no greater than 90 days?</v>
      </c>
      <c r="C266" s="206" t="str">
        <f>VLOOKUP($A266,'Case-Specific'!$A$13:$E$85,3,0)&amp;""</f>
        <v/>
      </c>
      <c r="D266" s="209" t="str">
        <f>IF(LEFT(VLOOKUP($A266,'Case-Specific'!$A$13:$E$85,5,0),21)='Auto Responses'!$A$32,'Auto Responses'!$A$33,VLOOKUP($A266,'Case-Specific'!$A$13:$E$85,4,0))&amp;""</f>
        <v>This question does not apply.</v>
      </c>
      <c r="E266" s="214" t="str">
        <f>VLOOKUP($A266,'Case-Specific'!$A$13:$E$85,5,0)&amp;""</f>
        <v>Based on the response to REQU-05 on the "START HERE" tab, this question does not apply to this product or service.</v>
      </c>
      <c r="F266" s="220"/>
      <c r="G266" s="204" t="str">
        <f>VLOOKUP($A266,Questions!$A$2:$X$333,21,0)&amp;""</f>
        <v>Yes</v>
      </c>
      <c r="H266" s="205"/>
      <c r="I266" s="206" t="str">
        <f>VLOOKUP($A266,Questions!$A$2:$X$333,23,0)&amp;""</f>
        <v>Standard Importance</v>
      </c>
      <c r="J266" s="205"/>
      <c r="K266" s="207" t="b">
        <v>0</v>
      </c>
      <c r="L266" s="2"/>
      <c r="M266" s="197"/>
      <c r="N266" s="197"/>
      <c r="O266" s="197"/>
      <c r="P266" s="197"/>
      <c r="Q266" s="197"/>
      <c r="R266" s="197"/>
      <c r="S266" s="197"/>
      <c r="T266" s="197"/>
      <c r="U266" s="197"/>
      <c r="V266" s="197"/>
      <c r="W266" s="197"/>
      <c r="X266" s="197"/>
      <c r="Y266" s="197"/>
      <c r="Z266" s="197"/>
    </row>
    <row r="267" ht="15.75" customHeight="1">
      <c r="A267" s="34" t="str">
        <f>'Case-Specific'!A43</f>
        <v>HIPA-11</v>
      </c>
      <c r="B267" s="35" t="str">
        <f>VLOOKUP($A267,'Case-Specific'!$A$13:$E$85,2,0)&amp;""</f>
        <v>Does your application require users to set their own password after an administrator reset or on first use of the account?</v>
      </c>
      <c r="C267" s="206" t="str">
        <f>VLOOKUP($A267,'Case-Specific'!$A$13:$E$85,3,0)&amp;""</f>
        <v/>
      </c>
      <c r="D267" s="209" t="str">
        <f>IF(LEFT(VLOOKUP($A267,'Case-Specific'!$A$13:$E$85,5,0),21)='Auto Responses'!$A$32,'Auto Responses'!$A$33,VLOOKUP($A267,'Case-Specific'!$A$13:$E$85,4,0))&amp;""</f>
        <v>This question does not apply.</v>
      </c>
      <c r="E267" s="214" t="str">
        <f>VLOOKUP($A267,'Case-Specific'!$A$13:$E$85,5,0)&amp;""</f>
        <v>Based on the response to REQU-05 on the "START HERE" tab, this question does not apply to this product or service.</v>
      </c>
      <c r="F267" s="220"/>
      <c r="G267" s="204" t="str">
        <f>VLOOKUP($A267,Questions!$A$2:$X$333,21,0)&amp;""</f>
        <v>Yes</v>
      </c>
      <c r="H267" s="205"/>
      <c r="I267" s="206" t="str">
        <f>VLOOKUP($A267,Questions!$A$2:$X$333,23,0)&amp;""</f>
        <v>Standard Importance</v>
      </c>
      <c r="J267" s="205"/>
      <c r="K267" s="207" t="b">
        <v>0</v>
      </c>
      <c r="L267" s="2"/>
      <c r="M267" s="197"/>
      <c r="N267" s="197"/>
      <c r="O267" s="197"/>
      <c r="P267" s="197"/>
      <c r="Q267" s="197"/>
      <c r="R267" s="197"/>
      <c r="S267" s="197"/>
      <c r="T267" s="197"/>
      <c r="U267" s="197"/>
      <c r="V267" s="197"/>
      <c r="W267" s="197"/>
      <c r="X267" s="197"/>
      <c r="Y267" s="197"/>
      <c r="Z267" s="197"/>
    </row>
    <row r="268" ht="15.75" customHeight="1">
      <c r="A268" s="34" t="str">
        <f>'Case-Specific'!A44</f>
        <v>HIPA-12</v>
      </c>
      <c r="B268" s="35" t="str">
        <f>VLOOKUP($A268,'Case-Specific'!$A$13:$E$85,2,0)&amp;""</f>
        <v>Does your application lock out an account after a number of failed login attempts?</v>
      </c>
      <c r="C268" s="206" t="str">
        <f>VLOOKUP($A268,'Case-Specific'!$A$13:$E$85,3,0)&amp;""</f>
        <v/>
      </c>
      <c r="D268" s="209" t="str">
        <f>IF(LEFT(VLOOKUP($A268,'Case-Specific'!$A$13:$E$85,5,0),21)='Auto Responses'!$A$32,'Auto Responses'!$A$33,VLOOKUP($A268,'Case-Specific'!$A$13:$E$85,4,0))&amp;""</f>
        <v>This question does not apply.</v>
      </c>
      <c r="E268" s="214" t="str">
        <f>VLOOKUP($A268,'Case-Specific'!$A$13:$E$85,5,0)&amp;""</f>
        <v>Based on the response to REQU-05 on the "START HERE" tab, this question does not apply to this product or service.</v>
      </c>
      <c r="F268" s="220"/>
      <c r="G268" s="204" t="str">
        <f>VLOOKUP($A268,Questions!$A$2:$X$333,21,0)&amp;""</f>
        <v>Yes</v>
      </c>
      <c r="H268" s="205"/>
      <c r="I268" s="206" t="str">
        <f>VLOOKUP($A268,Questions!$A$2:$X$333,23,0)&amp;""</f>
        <v>Standard Importance</v>
      </c>
      <c r="J268" s="205"/>
      <c r="K268" s="207" t="b">
        <v>0</v>
      </c>
      <c r="L268" s="2"/>
      <c r="M268" s="197"/>
      <c r="N268" s="197"/>
      <c r="O268" s="197"/>
      <c r="P268" s="197"/>
      <c r="Q268" s="197"/>
      <c r="R268" s="197"/>
      <c r="S268" s="197"/>
      <c r="T268" s="197"/>
      <c r="U268" s="197"/>
      <c r="V268" s="197"/>
      <c r="W268" s="197"/>
      <c r="X268" s="197"/>
      <c r="Y268" s="197"/>
      <c r="Z268" s="197"/>
    </row>
    <row r="269" ht="15.75" customHeight="1">
      <c r="A269" s="34" t="str">
        <f>'Case-Specific'!A45</f>
        <v>HIPA-13</v>
      </c>
      <c r="B269" s="35" t="str">
        <f>VLOOKUP($A269,'Case-Specific'!$A$13:$E$85,2,0)&amp;""</f>
        <v>Does your application automatically lock or log-out an account after a period of inactivity?</v>
      </c>
      <c r="C269" s="206" t="str">
        <f>VLOOKUP($A269,'Case-Specific'!$A$13:$E$85,3,0)&amp;""</f>
        <v/>
      </c>
      <c r="D269" s="209" t="str">
        <f>IF(LEFT(VLOOKUP($A269,'Case-Specific'!$A$13:$E$85,5,0),21)='Auto Responses'!$A$32,'Auto Responses'!$A$33,VLOOKUP($A269,'Case-Specific'!$A$13:$E$85,4,0))&amp;""</f>
        <v>This question does not apply.</v>
      </c>
      <c r="E269" s="214" t="str">
        <f>VLOOKUP($A269,'Case-Specific'!$A$13:$E$85,5,0)&amp;""</f>
        <v>Based on the response to REQU-05 on the "START HERE" tab, this question does not apply to this product or service.</v>
      </c>
      <c r="F269" s="220"/>
      <c r="G269" s="204" t="str">
        <f>VLOOKUP($A269,Questions!$A$2:$X$333,21,0)&amp;""</f>
        <v>Yes</v>
      </c>
      <c r="H269" s="205"/>
      <c r="I269" s="206" t="str">
        <f>VLOOKUP($A269,Questions!$A$2:$X$333,23,0)&amp;""</f>
        <v>Standard Importance</v>
      </c>
      <c r="J269" s="205"/>
      <c r="K269" s="207" t="b">
        <v>0</v>
      </c>
      <c r="L269" s="2"/>
      <c r="M269" s="197"/>
      <c r="N269" s="197"/>
      <c r="O269" s="197"/>
      <c r="P269" s="197"/>
      <c r="Q269" s="197"/>
      <c r="R269" s="197"/>
      <c r="S269" s="197"/>
      <c r="T269" s="197"/>
      <c r="U269" s="197"/>
      <c r="V269" s="197"/>
      <c r="W269" s="197"/>
      <c r="X269" s="197"/>
      <c r="Y269" s="197"/>
      <c r="Z269" s="197"/>
    </row>
    <row r="270" ht="15.75" customHeight="1">
      <c r="A270" s="34" t="str">
        <f>'Case-Specific'!A46</f>
        <v>HIPA-14</v>
      </c>
      <c r="B270" s="35" t="str">
        <f>VLOOKUP($A270,'Case-Specific'!$A$13:$E$85,2,0)&amp;""</f>
        <v>Are passwords visible in plain text, whether when stored or entered, including service level accounts (i.e., database accounts, etc.)?</v>
      </c>
      <c r="C270" s="206" t="str">
        <f>VLOOKUP($A270,'Case-Specific'!$A$13:$E$85,3,0)&amp;""</f>
        <v/>
      </c>
      <c r="D270" s="209" t="str">
        <f>IF(LEFT(VLOOKUP($A270,'Case-Specific'!$A$13:$E$85,5,0),21)='Auto Responses'!$A$32,'Auto Responses'!$A$33,VLOOKUP($A270,'Case-Specific'!$A$13:$E$85,4,0))&amp;""</f>
        <v>This question does not apply.</v>
      </c>
      <c r="E270" s="214" t="str">
        <f>VLOOKUP($A270,'Case-Specific'!$A$13:$E$85,5,0)&amp;""</f>
        <v>Based on the response to REQU-05 on the "START HERE" tab, this question does not apply to this product or service.</v>
      </c>
      <c r="F270" s="220"/>
      <c r="G270" s="204" t="str">
        <f>VLOOKUP($A270,Questions!$A$2:$X$333,21,0)&amp;""</f>
        <v>No</v>
      </c>
      <c r="H270" s="205"/>
      <c r="I270" s="206" t="str">
        <f>VLOOKUP($A270,Questions!$A$2:$X$333,23,0)&amp;""</f>
        <v>Standard Importance</v>
      </c>
      <c r="J270" s="205"/>
      <c r="K270" s="207" t="b">
        <v>0</v>
      </c>
      <c r="L270" s="2"/>
      <c r="M270" s="197"/>
      <c r="N270" s="197"/>
      <c r="O270" s="197"/>
      <c r="P270" s="197"/>
      <c r="Q270" s="197"/>
      <c r="R270" s="197"/>
      <c r="S270" s="197"/>
      <c r="T270" s="197"/>
      <c r="U270" s="197"/>
      <c r="V270" s="197"/>
      <c r="W270" s="197"/>
      <c r="X270" s="197"/>
      <c r="Y270" s="197"/>
      <c r="Z270" s="197"/>
    </row>
    <row r="271" ht="15.75" customHeight="1">
      <c r="A271" s="34" t="str">
        <f>'Case-Specific'!A47</f>
        <v>HIPA-15</v>
      </c>
      <c r="B271" s="35" t="str">
        <f>VLOOKUP($A271,'Case-Specific'!$A$13:$E$85,2,0)&amp;""</f>
        <v>If the application is institution-hosted, can all service level and administrative account passwords be changed by the institution?</v>
      </c>
      <c r="C271" s="206" t="str">
        <f>VLOOKUP($A271,'Case-Specific'!$A$13:$E$85,3,0)&amp;""</f>
        <v/>
      </c>
      <c r="D271" s="209" t="str">
        <f>IF(LEFT(VLOOKUP($A271,'Case-Specific'!$A$13:$E$85,5,0),21)='Auto Responses'!$A$32,'Auto Responses'!$A$33,VLOOKUP($A271,'Case-Specific'!$A$13:$E$85,4,0))&amp;""</f>
        <v>This question does not apply.</v>
      </c>
      <c r="E271" s="214" t="str">
        <f>VLOOKUP($A271,'Case-Specific'!$A$13:$E$85,5,0)&amp;""</f>
        <v>Based on the response to REQU-05 on the "START HERE" tab, this question does not apply to this product or service.</v>
      </c>
      <c r="F271" s="220"/>
      <c r="G271" s="204" t="str">
        <f>VLOOKUP($A271,Questions!$A$2:$X$333,21,0)&amp;""</f>
        <v>Yes</v>
      </c>
      <c r="H271" s="205"/>
      <c r="I271" s="206" t="str">
        <f>VLOOKUP($A271,Questions!$A$2:$X$333,23,0)&amp;""</f>
        <v>Standard Importance</v>
      </c>
      <c r="J271" s="205"/>
      <c r="K271" s="207" t="b">
        <v>0</v>
      </c>
      <c r="L271" s="2"/>
      <c r="M271" s="197"/>
      <c r="N271" s="197"/>
      <c r="O271" s="197"/>
      <c r="P271" s="197"/>
      <c r="Q271" s="197"/>
      <c r="R271" s="197"/>
      <c r="S271" s="197"/>
      <c r="T271" s="197"/>
      <c r="U271" s="197"/>
      <c r="V271" s="197"/>
      <c r="W271" s="197"/>
      <c r="X271" s="197"/>
      <c r="Y271" s="197"/>
      <c r="Z271" s="197"/>
    </row>
    <row r="272" ht="15.75" customHeight="1">
      <c r="A272" s="34" t="str">
        <f>'Case-Specific'!A48</f>
        <v>HIPA-16</v>
      </c>
      <c r="B272" s="35" t="str">
        <f>VLOOKUP($A272,'Case-Specific'!$A$13:$E$85,2,0)&amp;""</f>
        <v>Does your application provide the ability to define user access levels?</v>
      </c>
      <c r="C272" s="206" t="str">
        <f>VLOOKUP($A272,'Case-Specific'!$A$13:$E$85,3,0)&amp;""</f>
        <v/>
      </c>
      <c r="D272" s="209" t="str">
        <f>IF(LEFT(VLOOKUP($A272,'Case-Specific'!$A$13:$E$85,5,0),21)='Auto Responses'!$A$32,'Auto Responses'!$A$33,VLOOKUP($A272,'Case-Specific'!$A$13:$E$85,4,0))&amp;""</f>
        <v>This question does not apply.</v>
      </c>
      <c r="E272" s="214" t="str">
        <f>VLOOKUP($A272,'Case-Specific'!$A$13:$E$85,5,0)&amp;""</f>
        <v>Based on the response to REQU-05 on the "START HERE" tab, this question does not apply to this product or service.</v>
      </c>
      <c r="F272" s="220"/>
      <c r="G272" s="204" t="str">
        <f>VLOOKUP($A272,Questions!$A$2:$X$333,21,0)&amp;""</f>
        <v>Yes</v>
      </c>
      <c r="H272" s="205"/>
      <c r="I272" s="206" t="str">
        <f>VLOOKUP($A272,Questions!$A$2:$X$333,23,0)&amp;""</f>
        <v>Standard Importance</v>
      </c>
      <c r="J272" s="205"/>
      <c r="K272" s="207" t="b">
        <v>0</v>
      </c>
      <c r="L272" s="2"/>
      <c r="M272" s="197"/>
      <c r="N272" s="197"/>
      <c r="O272" s="197"/>
      <c r="P272" s="197"/>
      <c r="Q272" s="197"/>
      <c r="R272" s="197"/>
      <c r="S272" s="197"/>
      <c r="T272" s="197"/>
      <c r="U272" s="197"/>
      <c r="V272" s="197"/>
      <c r="W272" s="197"/>
      <c r="X272" s="197"/>
      <c r="Y272" s="197"/>
      <c r="Z272" s="197"/>
    </row>
    <row r="273" ht="15.75" customHeight="1">
      <c r="A273" s="34" t="str">
        <f>'Case-Specific'!A49</f>
        <v>HIPA-17</v>
      </c>
      <c r="B273" s="35" t="str">
        <f>VLOOKUP($A273,'Case-Specific'!$A$13:$E$85,2,0)&amp;""</f>
        <v>Does your application support varying levels of access to administrative tasks defined individually per user?</v>
      </c>
      <c r="C273" s="206" t="str">
        <f>VLOOKUP($A273,'Case-Specific'!$A$13:$E$85,3,0)&amp;""</f>
        <v/>
      </c>
      <c r="D273" s="209" t="str">
        <f>IF(LEFT(VLOOKUP($A273,'Case-Specific'!$A$13:$E$85,5,0),21)='Auto Responses'!$A$32,'Auto Responses'!$A$33,VLOOKUP($A273,'Case-Specific'!$A$13:$E$85,4,0))&amp;""</f>
        <v>This question does not apply.</v>
      </c>
      <c r="E273" s="214" t="str">
        <f>VLOOKUP($A273,'Case-Specific'!$A$13:$E$85,5,0)&amp;""</f>
        <v>Based on the response to REQU-05 on the "START HERE" tab, this question does not apply to this product or service.</v>
      </c>
      <c r="F273" s="220"/>
      <c r="G273" s="204" t="str">
        <f>VLOOKUP($A273,Questions!$A$2:$X$333,21,0)&amp;""</f>
        <v>Yes</v>
      </c>
      <c r="H273" s="205"/>
      <c r="I273" s="206" t="str">
        <f>VLOOKUP($A273,Questions!$A$2:$X$333,23,0)&amp;""</f>
        <v>Standard Importance</v>
      </c>
      <c r="J273" s="205"/>
      <c r="K273" s="207" t="b">
        <v>0</v>
      </c>
      <c r="L273" s="2"/>
      <c r="M273" s="197"/>
      <c r="N273" s="197"/>
      <c r="O273" s="197"/>
      <c r="P273" s="197"/>
      <c r="Q273" s="197"/>
      <c r="R273" s="197"/>
      <c r="S273" s="197"/>
      <c r="T273" s="197"/>
      <c r="U273" s="197"/>
      <c r="V273" s="197"/>
      <c r="W273" s="197"/>
      <c r="X273" s="197"/>
      <c r="Y273" s="197"/>
      <c r="Z273" s="197"/>
    </row>
    <row r="274" ht="15.75" customHeight="1">
      <c r="A274" s="34" t="str">
        <f>'Case-Specific'!A50</f>
        <v>HIPA-18</v>
      </c>
      <c r="B274" s="35" t="str">
        <f>VLOOKUP($A274,'Case-Specific'!$A$13:$E$85,2,0)&amp;""</f>
        <v>Does your application support varying levels of access to records based on user ID?</v>
      </c>
      <c r="C274" s="206" t="str">
        <f>VLOOKUP($A274,'Case-Specific'!$A$13:$E$85,3,0)&amp;""</f>
        <v/>
      </c>
      <c r="D274" s="209" t="str">
        <f>IF(LEFT(VLOOKUP($A274,'Case-Specific'!$A$13:$E$85,5,0),21)='Auto Responses'!$A$32,'Auto Responses'!$A$33,VLOOKUP($A274,'Case-Specific'!$A$13:$E$85,4,0))&amp;""</f>
        <v>This question does not apply.</v>
      </c>
      <c r="E274" s="214" t="str">
        <f>VLOOKUP($A274,'Case-Specific'!$A$13:$E$85,5,0)&amp;""</f>
        <v>Based on the response to REQU-05 on the "START HERE" tab, this question does not apply to this product or service.</v>
      </c>
      <c r="F274" s="220"/>
      <c r="G274" s="204" t="str">
        <f>VLOOKUP($A274,Questions!$A$2:$X$333,21,0)&amp;""</f>
        <v>No</v>
      </c>
      <c r="H274" s="205"/>
      <c r="I274" s="206" t="str">
        <f>VLOOKUP($A274,Questions!$A$2:$X$333,23,0)&amp;""</f>
        <v>Standard Importance</v>
      </c>
      <c r="J274" s="205"/>
      <c r="K274" s="207" t="b">
        <v>0</v>
      </c>
      <c r="L274" s="2"/>
      <c r="M274" s="197"/>
      <c r="N274" s="197"/>
      <c r="O274" s="197"/>
      <c r="P274" s="197"/>
      <c r="Q274" s="197"/>
      <c r="R274" s="197"/>
      <c r="S274" s="197"/>
      <c r="T274" s="197"/>
      <c r="U274" s="197"/>
      <c r="V274" s="197"/>
      <c r="W274" s="197"/>
      <c r="X274" s="197"/>
      <c r="Y274" s="197"/>
      <c r="Z274" s="197"/>
    </row>
    <row r="275" ht="15.75" customHeight="1">
      <c r="A275" s="34" t="str">
        <f>'Case-Specific'!A51</f>
        <v>HIPA-19</v>
      </c>
      <c r="B275" s="35" t="str">
        <f>VLOOKUP($A275,'Case-Specific'!$A$13:$E$85,2,0)&amp;""</f>
        <v>Is there a limit to the number of groups to which a user can be assigned?</v>
      </c>
      <c r="C275" s="206" t="str">
        <f>VLOOKUP($A275,'Case-Specific'!$A$13:$E$85,3,0)&amp;""</f>
        <v/>
      </c>
      <c r="D275" s="209" t="str">
        <f>IF(LEFT(VLOOKUP($A275,'Case-Specific'!$A$13:$E$85,5,0),21)='Auto Responses'!$A$32,'Auto Responses'!$A$33,VLOOKUP($A275,'Case-Specific'!$A$13:$E$85,4,0))&amp;""</f>
        <v>This question does not apply.</v>
      </c>
      <c r="E275" s="214" t="str">
        <f>VLOOKUP($A275,'Case-Specific'!$A$13:$E$85,5,0)&amp;""</f>
        <v>Based on the response to REQU-05 on the "START HERE" tab, this question does not apply to this product or service.</v>
      </c>
      <c r="F275" s="220"/>
      <c r="G275" s="204" t="str">
        <f>VLOOKUP($A275,Questions!$A$2:$X$333,21,0)&amp;""</f>
        <v>Yes</v>
      </c>
      <c r="H275" s="205"/>
      <c r="I275" s="206" t="str">
        <f>VLOOKUP($A275,Questions!$A$2:$X$333,23,0)&amp;""</f>
        <v>Standard Importance</v>
      </c>
      <c r="J275" s="205"/>
      <c r="K275" s="207" t="b">
        <v>0</v>
      </c>
      <c r="L275" s="2"/>
      <c r="M275" s="197"/>
      <c r="N275" s="197"/>
      <c r="O275" s="197"/>
      <c r="P275" s="197"/>
      <c r="Q275" s="197"/>
      <c r="R275" s="197"/>
      <c r="S275" s="197"/>
      <c r="T275" s="197"/>
      <c r="U275" s="197"/>
      <c r="V275" s="197"/>
      <c r="W275" s="197"/>
      <c r="X275" s="197"/>
      <c r="Y275" s="197"/>
      <c r="Z275" s="197"/>
    </row>
    <row r="276" ht="15.75" customHeight="1">
      <c r="A276" s="34" t="str">
        <f>'Case-Specific'!A52</f>
        <v>HIPA-20</v>
      </c>
      <c r="B276" s="35" t="str">
        <f>VLOOKUP($A276,'Case-Specific'!$A$13:$E$85,2,0)&amp;""</f>
        <v>Do accounts used for solution provider-supplied remote support abide by the same authentication policies and access logging as the rest of the system?</v>
      </c>
      <c r="C276" s="206" t="str">
        <f>VLOOKUP($A276,'Case-Specific'!$A$13:$E$85,3,0)&amp;""</f>
        <v/>
      </c>
      <c r="D276" s="209" t="str">
        <f>IF(LEFT(VLOOKUP($A276,'Case-Specific'!$A$13:$E$85,5,0),21)='Auto Responses'!$A$32,'Auto Responses'!$A$33,VLOOKUP($A276,'Case-Specific'!$A$13:$E$85,4,0))&amp;""</f>
        <v>This question does not apply.</v>
      </c>
      <c r="E276" s="214" t="str">
        <f>VLOOKUP($A276,'Case-Specific'!$A$13:$E$85,5,0)&amp;""</f>
        <v>Based on the response to REQU-05 on the "START HERE" tab, this question does not apply to this product or service.</v>
      </c>
      <c r="F276" s="220"/>
      <c r="G276" s="204" t="str">
        <f>VLOOKUP($A276,Questions!$A$2:$X$333,21,0)&amp;""</f>
        <v>Yes</v>
      </c>
      <c r="H276" s="205"/>
      <c r="I276" s="206" t="str">
        <f>VLOOKUP($A276,Questions!$A$2:$X$333,23,0)&amp;""</f>
        <v>Standard Importance</v>
      </c>
      <c r="J276" s="205"/>
      <c r="K276" s="207" t="b">
        <v>0</v>
      </c>
      <c r="L276" s="2"/>
      <c r="M276" s="197"/>
      <c r="N276" s="197"/>
      <c r="O276" s="197"/>
      <c r="P276" s="197"/>
      <c r="Q276" s="197"/>
      <c r="R276" s="197"/>
      <c r="S276" s="197"/>
      <c r="T276" s="197"/>
      <c r="U276" s="197"/>
      <c r="V276" s="197"/>
      <c r="W276" s="197"/>
      <c r="X276" s="197"/>
      <c r="Y276" s="197"/>
      <c r="Z276" s="197"/>
    </row>
    <row r="277" ht="15.75" customHeight="1">
      <c r="A277" s="34" t="str">
        <f>'Case-Specific'!A53</f>
        <v>HIPA-21</v>
      </c>
      <c r="B277" s="35" t="str">
        <f>VLOOKUP($A277,'Case-Specific'!$A$13:$E$85,2,0)&amp;""</f>
        <v>Does the application log record access including specific user, date/time of access, and originating IP or device?</v>
      </c>
      <c r="C277" s="206" t="str">
        <f>VLOOKUP($A277,'Case-Specific'!$A$13:$E$85,3,0)&amp;""</f>
        <v/>
      </c>
      <c r="D277" s="209" t="str">
        <f>IF(LEFT(VLOOKUP($A277,'Case-Specific'!$A$13:$E$85,5,0),21)='Auto Responses'!$A$32,'Auto Responses'!$A$33,VLOOKUP($A277,'Case-Specific'!$A$13:$E$85,4,0))&amp;""</f>
        <v>This question does not apply.</v>
      </c>
      <c r="E277" s="214" t="str">
        <f>VLOOKUP($A277,'Case-Specific'!$A$13:$E$85,5,0)&amp;""</f>
        <v>Based on the response to REQU-05 on the "START HERE" tab, this question does not apply to this product or service.</v>
      </c>
      <c r="F277" s="220"/>
      <c r="G277" s="204" t="str">
        <f>VLOOKUP($A277,Questions!$A$2:$X$333,21,0)&amp;""</f>
        <v>Yes</v>
      </c>
      <c r="H277" s="205"/>
      <c r="I277" s="206" t="str">
        <f>VLOOKUP($A277,Questions!$A$2:$X$333,23,0)&amp;""</f>
        <v>Standard Importance</v>
      </c>
      <c r="J277" s="205"/>
      <c r="K277" s="207" t="b">
        <v>0</v>
      </c>
      <c r="L277" s="2"/>
      <c r="M277" s="197"/>
      <c r="N277" s="197"/>
      <c r="O277" s="197"/>
      <c r="P277" s="197"/>
      <c r="Q277" s="197"/>
      <c r="R277" s="197"/>
      <c r="S277" s="197"/>
      <c r="T277" s="197"/>
      <c r="U277" s="197"/>
      <c r="V277" s="197"/>
      <c r="W277" s="197"/>
      <c r="X277" s="197"/>
      <c r="Y277" s="197"/>
      <c r="Z277" s="197"/>
    </row>
    <row r="278" ht="15.75" customHeight="1">
      <c r="A278" s="34" t="str">
        <f>'Case-Specific'!A54</f>
        <v>HIPA-22</v>
      </c>
      <c r="B278" s="35" t="str">
        <f>VLOOKUP($A278,'Case-Specific'!$A$13:$E$85,2,0)&amp;""</f>
        <v>Does the application log administrative activity, such as user account access changes and password changes, including specific user, date/time of changes, and originating IP or device?</v>
      </c>
      <c r="C278" s="206" t="str">
        <f>VLOOKUP($A278,'Case-Specific'!$A$13:$E$85,3,0)&amp;""</f>
        <v/>
      </c>
      <c r="D278" s="209" t="str">
        <f>IF(LEFT(VLOOKUP($A278,'Case-Specific'!$A$13:$E$85,5,0),21)='Auto Responses'!$A$32,'Auto Responses'!$A$33,VLOOKUP($A278,'Case-Specific'!$A$13:$E$85,4,0))&amp;""</f>
        <v>This question does not apply.</v>
      </c>
      <c r="E278" s="214" t="str">
        <f>VLOOKUP($A278,'Case-Specific'!$A$13:$E$85,5,0)&amp;""</f>
        <v>Based on the response to REQU-05 on the "START HERE" tab, this question does not apply to this product or service.</v>
      </c>
      <c r="F278" s="220"/>
      <c r="G278" s="204" t="str">
        <f>VLOOKUP($A278,Questions!$A$2:$X$333,21,0)&amp;""</f>
        <v>Yes</v>
      </c>
      <c r="H278" s="205"/>
      <c r="I278" s="206" t="str">
        <f>VLOOKUP($A278,Questions!$A$2:$X$333,23,0)&amp;""</f>
        <v>Standard Importance</v>
      </c>
      <c r="J278" s="205"/>
      <c r="K278" s="207" t="b">
        <v>0</v>
      </c>
      <c r="L278" s="2"/>
      <c r="M278" s="197"/>
      <c r="N278" s="197"/>
      <c r="O278" s="197"/>
      <c r="P278" s="197"/>
      <c r="Q278" s="197"/>
      <c r="R278" s="197"/>
      <c r="S278" s="197"/>
      <c r="T278" s="197"/>
      <c r="U278" s="197"/>
      <c r="V278" s="197"/>
      <c r="W278" s="197"/>
      <c r="X278" s="197"/>
      <c r="Y278" s="197"/>
      <c r="Z278" s="197"/>
    </row>
    <row r="279" ht="15.75" customHeight="1">
      <c r="A279" s="34" t="str">
        <f>'Case-Specific'!A55</f>
        <v>HIPA-23</v>
      </c>
      <c r="B279" s="35" t="str">
        <f>VLOOKUP($A279,'Case-Specific'!$A$13:$E$85,2,0)&amp;""</f>
        <v>Do you retain logs for at least as long as required by HIPAA regulations?</v>
      </c>
      <c r="C279" s="206" t="str">
        <f>VLOOKUP($A279,'Case-Specific'!$A$13:$E$85,3,0)&amp;""</f>
        <v/>
      </c>
      <c r="D279" s="209" t="str">
        <f>IF(LEFT(VLOOKUP($A279,'Case-Specific'!$A$13:$E$85,5,0),21)='Auto Responses'!$A$32,'Auto Responses'!$A$33,VLOOKUP($A279,'Case-Specific'!$A$13:$E$85,4,0))&amp;""</f>
        <v>This question does not apply.</v>
      </c>
      <c r="E279" s="214" t="str">
        <f>VLOOKUP($A279,'Case-Specific'!$A$13:$E$85,5,0)&amp;""</f>
        <v>Based on the response to REQU-05 on the "START HERE" tab, this question does not apply to this product or service.</v>
      </c>
      <c r="F279" s="220"/>
      <c r="G279" s="204" t="str">
        <f>VLOOKUP($A279,Questions!$A$2:$X$333,21,0)&amp;""</f>
        <v>Yes</v>
      </c>
      <c r="H279" s="205"/>
      <c r="I279" s="206" t="str">
        <f>VLOOKUP($A279,Questions!$A$2:$X$333,23,0)&amp;""</f>
        <v>Standard Importance</v>
      </c>
      <c r="J279" s="205"/>
      <c r="K279" s="207" t="b">
        <v>0</v>
      </c>
      <c r="L279" s="2"/>
      <c r="M279" s="197"/>
      <c r="N279" s="197"/>
      <c r="O279" s="197"/>
      <c r="P279" s="197"/>
      <c r="Q279" s="197"/>
      <c r="R279" s="197"/>
      <c r="S279" s="197"/>
      <c r="T279" s="197"/>
      <c r="U279" s="197"/>
      <c r="V279" s="197"/>
      <c r="W279" s="197"/>
      <c r="X279" s="197"/>
      <c r="Y279" s="197"/>
      <c r="Z279" s="197"/>
    </row>
    <row r="280" ht="15.75" customHeight="1">
      <c r="A280" s="34" t="str">
        <f>'Case-Specific'!A56</f>
        <v>HIPA-24</v>
      </c>
      <c r="B280" s="35" t="str">
        <f>VLOOKUP($A280,'Case-Specific'!$A$13:$E$85,2,0)&amp;""</f>
        <v>Can the application logs be archived?</v>
      </c>
      <c r="C280" s="206" t="str">
        <f>VLOOKUP($A280,'Case-Specific'!$A$13:$E$85,3,0)&amp;""</f>
        <v/>
      </c>
      <c r="D280" s="209" t="str">
        <f>IF(LEFT(VLOOKUP($A280,'Case-Specific'!$A$13:$E$85,5,0),21)='Auto Responses'!$A$32,'Auto Responses'!$A$33,VLOOKUP($A280,'Case-Specific'!$A$13:$E$85,4,0))&amp;""</f>
        <v>This question does not apply.</v>
      </c>
      <c r="E280" s="214" t="str">
        <f>VLOOKUP($A280,'Case-Specific'!$A$13:$E$85,5,0)&amp;""</f>
        <v>Based on the response to REQU-05 on the "START HERE" tab, this question does not apply to this product or service.</v>
      </c>
      <c r="F280" s="220"/>
      <c r="G280" s="204" t="str">
        <f>VLOOKUP($A280,Questions!$A$2:$X$333,21,0)&amp;""</f>
        <v>Yes</v>
      </c>
      <c r="H280" s="205"/>
      <c r="I280" s="206" t="str">
        <f>VLOOKUP($A280,Questions!$A$2:$X$333,23,0)&amp;""</f>
        <v>Standard Importance</v>
      </c>
      <c r="J280" s="205"/>
      <c r="K280" s="207" t="b">
        <v>0</v>
      </c>
      <c r="L280" s="2"/>
      <c r="M280" s="197"/>
      <c r="N280" s="197"/>
      <c r="O280" s="197"/>
      <c r="P280" s="197"/>
      <c r="Q280" s="197"/>
      <c r="R280" s="197"/>
      <c r="S280" s="197"/>
      <c r="T280" s="197"/>
      <c r="U280" s="197"/>
      <c r="V280" s="197"/>
      <c r="W280" s="197"/>
      <c r="X280" s="197"/>
      <c r="Y280" s="197"/>
      <c r="Z280" s="197"/>
    </row>
    <row r="281" ht="15.75" customHeight="1">
      <c r="A281" s="34" t="str">
        <f>'Case-Specific'!A57</f>
        <v>HIPA-25</v>
      </c>
      <c r="B281" s="35" t="str">
        <f>VLOOKUP($A281,'Case-Specific'!$A$13:$E$85,2,0)&amp;""</f>
        <v>Can the application logs be saved externally?</v>
      </c>
      <c r="C281" s="206" t="str">
        <f>VLOOKUP($A281,'Case-Specific'!$A$13:$E$85,3,0)&amp;""</f>
        <v/>
      </c>
      <c r="D281" s="209" t="str">
        <f>IF(LEFT(VLOOKUP($A281,'Case-Specific'!$A$13:$E$85,5,0),21)='Auto Responses'!$A$32,'Auto Responses'!$A$33,VLOOKUP($A281,'Case-Specific'!$A$13:$E$85,4,0))&amp;""</f>
        <v>This question does not apply.</v>
      </c>
      <c r="E281" s="214" t="str">
        <f>VLOOKUP($A281,'Case-Specific'!$A$13:$E$85,5,0)&amp;""</f>
        <v>Based on the response to REQU-05 on the "START HERE" tab, this question does not apply to this product or service.</v>
      </c>
      <c r="F281" s="220"/>
      <c r="G281" s="204" t="str">
        <f>VLOOKUP($A281,Questions!$A$2:$X$333,21,0)&amp;""</f>
        <v>Yes</v>
      </c>
      <c r="H281" s="205"/>
      <c r="I281" s="206" t="str">
        <f>VLOOKUP($A281,Questions!$A$2:$X$333,23,0)&amp;""</f>
        <v>Standard Importance</v>
      </c>
      <c r="J281" s="205"/>
      <c r="K281" s="207" t="b">
        <v>0</v>
      </c>
      <c r="L281" s="2"/>
      <c r="M281" s="197"/>
      <c r="N281" s="197"/>
      <c r="O281" s="197"/>
      <c r="P281" s="197"/>
      <c r="Q281" s="197"/>
      <c r="R281" s="197"/>
      <c r="S281" s="197"/>
      <c r="T281" s="197"/>
      <c r="U281" s="197"/>
      <c r="V281" s="197"/>
      <c r="W281" s="197"/>
      <c r="X281" s="197"/>
      <c r="Y281" s="197"/>
      <c r="Z281" s="197"/>
    </row>
    <row r="282" ht="15.75" customHeight="1">
      <c r="A282" s="34" t="str">
        <f>'Case-Specific'!A58</f>
        <v>HIPA-26</v>
      </c>
      <c r="B282" s="35" t="str">
        <f>VLOOKUP($A282,'Case-Specific'!$A$13:$E$85,2,0)&amp;""</f>
        <v>Do you have a disaster recovery plan and emergency mode operation plan?</v>
      </c>
      <c r="C282" s="206" t="str">
        <f>VLOOKUP($A282,'Case-Specific'!$A$13:$E$85,3,0)&amp;""</f>
        <v/>
      </c>
      <c r="D282" s="209" t="str">
        <f>IF(LEFT(VLOOKUP($A282,'Case-Specific'!$A$13:$E$85,5,0),21)='Auto Responses'!$A$32,'Auto Responses'!$A$33,VLOOKUP($A282,'Case-Specific'!$A$13:$E$85,4,0))&amp;""</f>
        <v>This question does not apply.</v>
      </c>
      <c r="E282" s="214" t="str">
        <f>VLOOKUP($A282,'Case-Specific'!$A$13:$E$85,5,0)&amp;""</f>
        <v>Based on the response to REQU-05 on the "START HERE" tab, this question does not apply to this product or service.</v>
      </c>
      <c r="F282" s="220"/>
      <c r="G282" s="204" t="str">
        <f>VLOOKUP($A282,Questions!$A$2:$X$333,21,0)&amp;""</f>
        <v>Yes</v>
      </c>
      <c r="H282" s="205"/>
      <c r="I282" s="206" t="str">
        <f>VLOOKUP($A282,Questions!$A$2:$X$333,23,0)&amp;""</f>
        <v>Standard Importance</v>
      </c>
      <c r="J282" s="205"/>
      <c r="K282" s="207" t="b">
        <v>0</v>
      </c>
      <c r="L282" s="2"/>
      <c r="M282" s="197"/>
      <c r="N282" s="197"/>
      <c r="O282" s="197"/>
      <c r="P282" s="197"/>
      <c r="Q282" s="197"/>
      <c r="R282" s="197"/>
      <c r="S282" s="197"/>
      <c r="T282" s="197"/>
      <c r="U282" s="197"/>
      <c r="V282" s="197"/>
      <c r="W282" s="197"/>
      <c r="X282" s="197"/>
      <c r="Y282" s="197"/>
      <c r="Z282" s="197"/>
    </row>
    <row r="283" ht="15.75" customHeight="1">
      <c r="A283" s="34" t="str">
        <f>'Case-Specific'!A59</f>
        <v>HIPA-27</v>
      </c>
      <c r="B283" s="35" t="str">
        <f>VLOOKUP($A283,'Case-Specific'!$A$13:$E$85,2,0)&amp;""</f>
        <v>Can you provide a HIPAA compliance attestation document?</v>
      </c>
      <c r="C283" s="206" t="str">
        <f>VLOOKUP($A283,'Case-Specific'!$A$13:$E$85,3,0)&amp;""</f>
        <v/>
      </c>
      <c r="D283" s="209" t="str">
        <f>IF(LEFT(VLOOKUP($A283,'Case-Specific'!$A$13:$E$85,5,0),21)='Auto Responses'!$A$32,'Auto Responses'!$A$33,VLOOKUP($A283,'Case-Specific'!$A$13:$E$85,4,0))&amp;""</f>
        <v>This question does not apply.</v>
      </c>
      <c r="E283" s="214" t="str">
        <f>VLOOKUP($A283,'Case-Specific'!$A$13:$E$85,5,0)&amp;""</f>
        <v>Based on the response to REQU-05 on the "START HERE" tab, this question does not apply to this product or service.</v>
      </c>
      <c r="F283" s="220"/>
      <c r="G283" s="204" t="str">
        <f>VLOOKUP($A283,Questions!$A$2:$X$333,21,0)&amp;""</f>
        <v>Yes</v>
      </c>
      <c r="H283" s="205"/>
      <c r="I283" s="206" t="str">
        <f>VLOOKUP($A283,Questions!$A$2:$X$333,23,0)&amp;""</f>
        <v>Standard Importance</v>
      </c>
      <c r="J283" s="205"/>
      <c r="K283" s="207" t="b">
        <v>0</v>
      </c>
      <c r="L283" s="2"/>
      <c r="M283" s="197"/>
      <c r="N283" s="197"/>
      <c r="O283" s="197"/>
      <c r="P283" s="197"/>
      <c r="Q283" s="197"/>
      <c r="R283" s="197"/>
      <c r="S283" s="197"/>
      <c r="T283" s="197"/>
      <c r="U283" s="197"/>
      <c r="V283" s="197"/>
      <c r="W283" s="197"/>
      <c r="X283" s="197"/>
      <c r="Y283" s="197"/>
      <c r="Z283" s="197"/>
    </row>
    <row r="284" ht="15.75" customHeight="1">
      <c r="A284" s="34" t="str">
        <f>'Case-Specific'!A60</f>
        <v>HIPA-28</v>
      </c>
      <c r="B284" s="35" t="str">
        <f>VLOOKUP($A284,'Case-Specific'!$A$13:$E$85,2,0)&amp;""</f>
        <v>Are you willing to enter into a Business Associate Agreement (BAA)?</v>
      </c>
      <c r="C284" s="206" t="str">
        <f>VLOOKUP($A284,'Case-Specific'!$A$13:$E$85,3,0)&amp;""</f>
        <v/>
      </c>
      <c r="D284" s="209" t="str">
        <f>IF(LEFT(VLOOKUP($A284,'Case-Specific'!$A$13:$E$85,5,0),21)='Auto Responses'!$A$32,'Auto Responses'!$A$33,VLOOKUP($A284,'Case-Specific'!$A$13:$E$85,4,0))&amp;""</f>
        <v>This question does not apply.</v>
      </c>
      <c r="E284" s="214" t="str">
        <f>VLOOKUP($A284,'Case-Specific'!$A$13:$E$85,5,0)&amp;""</f>
        <v>Based on the response to REQU-05 on the "START HERE" tab, this question does not apply to this product or service.</v>
      </c>
      <c r="F284" s="220"/>
      <c r="G284" s="204" t="str">
        <f>VLOOKUP($A284,Questions!$A$2:$X$333,21,0)&amp;""</f>
        <v>Yes</v>
      </c>
      <c r="H284" s="205"/>
      <c r="I284" s="206" t="str">
        <f>VLOOKUP($A284,Questions!$A$2:$X$333,23,0)&amp;""</f>
        <v>Standard Importance</v>
      </c>
      <c r="J284" s="205"/>
      <c r="K284" s="207" t="b">
        <v>0</v>
      </c>
      <c r="L284" s="2"/>
      <c r="M284" s="197"/>
      <c r="N284" s="197"/>
      <c r="O284" s="197"/>
      <c r="P284" s="197"/>
      <c r="Q284" s="197"/>
      <c r="R284" s="197"/>
      <c r="S284" s="197"/>
      <c r="T284" s="197"/>
      <c r="U284" s="197"/>
      <c r="V284" s="197"/>
      <c r="W284" s="197"/>
      <c r="X284" s="197"/>
      <c r="Y284" s="197"/>
      <c r="Z284" s="197"/>
    </row>
    <row r="285" ht="15.75" customHeight="1">
      <c r="A285" s="34" t="str">
        <f>'Case-Specific'!A61</f>
        <v>HIPA-29</v>
      </c>
      <c r="B285" s="35" t="str">
        <f>VLOOKUP($A285,'Case-Specific'!$A$13:$E$85,2,0)&amp;""</f>
        <v>Do your data backup and retention policies and practices meet HIPAA requirements?</v>
      </c>
      <c r="C285" s="206" t="str">
        <f>VLOOKUP($A285,'Case-Specific'!$A$13:$E$85,3,0)&amp;""</f>
        <v/>
      </c>
      <c r="D285" s="209" t="str">
        <f>IF(LEFT(VLOOKUP($A285,'Case-Specific'!$A$13:$E$85,5,0),21)='Auto Responses'!$A$32,'Auto Responses'!$A$33,VLOOKUP($A285,'Case-Specific'!$A$13:$E$85,4,0))&amp;""</f>
        <v>This question does not apply.</v>
      </c>
      <c r="E285" s="214" t="str">
        <f>VLOOKUP($A285,'Case-Specific'!$A$13:$E$85,5,0)&amp;""</f>
        <v>Based on the response to REQU-05 on the "START HERE" tab, this question does not apply to this product or service.</v>
      </c>
      <c r="F285" s="220"/>
      <c r="G285" s="204" t="str">
        <f>VLOOKUP($A285,Questions!$A$2:$X$333,21,0)&amp;""</f>
        <v>Yes</v>
      </c>
      <c r="H285" s="205"/>
      <c r="I285" s="206" t="str">
        <f>VLOOKUP($A285,Questions!$A$2:$X$333,23,0)&amp;""</f>
        <v>Minor Importance</v>
      </c>
      <c r="J285" s="205"/>
      <c r="K285" s="207" t="b">
        <v>0</v>
      </c>
      <c r="L285" s="2"/>
      <c r="M285" s="197"/>
      <c r="N285" s="197"/>
      <c r="O285" s="197"/>
      <c r="P285" s="197"/>
      <c r="Q285" s="197"/>
      <c r="R285" s="197"/>
      <c r="S285" s="197"/>
      <c r="T285" s="197"/>
      <c r="U285" s="197"/>
      <c r="V285" s="197"/>
      <c r="W285" s="197"/>
      <c r="X285" s="197"/>
      <c r="Y285" s="197"/>
      <c r="Z285" s="197"/>
    </row>
    <row r="286" ht="15.75" customHeight="1">
      <c r="A286" s="18" t="str">
        <f>VLOOKUP(LEFT($A287,4),'Auto Responses'!$N$4:$O$38,2,0)&amp;""</f>
        <v> Payment Card Industry Data Security Standard (PCI DSS)</v>
      </c>
      <c r="B286" s="40"/>
      <c r="C286" s="41"/>
      <c r="D286" s="41"/>
      <c r="E286" s="212"/>
      <c r="F286" s="199" t="s">
        <v>653</v>
      </c>
      <c r="G286" s="208" t="s">
        <v>648</v>
      </c>
      <c r="H286" s="208" t="s">
        <v>649</v>
      </c>
      <c r="I286" s="208" t="s">
        <v>650</v>
      </c>
      <c r="J286" s="208" t="s">
        <v>651</v>
      </c>
      <c r="K286" s="41"/>
      <c r="L286" s="2"/>
      <c r="M286" s="2"/>
      <c r="N286" s="2"/>
      <c r="O286" s="2"/>
      <c r="P286" s="2"/>
      <c r="Q286" s="2"/>
      <c r="R286" s="2"/>
      <c r="S286" s="2"/>
      <c r="T286" s="2"/>
      <c r="U286" s="2"/>
      <c r="V286" s="2"/>
      <c r="W286" s="2"/>
      <c r="X286" s="2"/>
      <c r="Y286" s="2"/>
      <c r="Z286" s="2"/>
    </row>
    <row r="287" ht="15.75" customHeight="1">
      <c r="A287" s="34" t="str">
        <f>'Case-Specific'!A63</f>
        <v>PCID-01</v>
      </c>
      <c r="B287" s="35" t="str">
        <f>VLOOKUP($A287,'Case-Specific'!$A$13:$E$85,2,0)&amp;""</f>
        <v>Do you have a current, executed within the past year, Attestation of Compliance (AoC) or Report on Compliance (RoC)?*</v>
      </c>
      <c r="C287" s="206" t="str">
        <f>VLOOKUP($A287,'Case-Specific'!$A$13:$E$85,3,0)&amp;""</f>
        <v>No</v>
      </c>
      <c r="D287" s="209" t="str">
        <f>IF(LEFT(VLOOKUP($A287,'Case-Specific'!$A$13:$E$85,5,0),21)='Auto Responses'!$A$32,'Auto Responses'!$A$33,VLOOKUP($A287,'Case-Specific'!$A$13:$E$85,4,0))&amp;""</f>
        <v>This question does not apply.</v>
      </c>
      <c r="E287" s="214" t="str">
        <f>VLOOKUP($A287,'Case-Specific'!$A$13:$E$85,5,0)&amp;""</f>
        <v>Based on the response to REQU-06 on the "START HERE" tab, this question does not apply to this product or service.</v>
      </c>
      <c r="F287" s="220"/>
      <c r="G287" s="204" t="str">
        <f>VLOOKUP($A287,Questions!$A$2:$X$333,21,0)&amp;""</f>
        <v>Yes</v>
      </c>
      <c r="H287" s="205"/>
      <c r="I287" s="206" t="str">
        <f>VLOOKUP($A287,Questions!$A$2:$X$333,23,0)&amp;""</f>
        <v>Critical Importance</v>
      </c>
      <c r="J287" s="205"/>
      <c r="K287" s="207" t="b">
        <v>0</v>
      </c>
      <c r="L287" s="2"/>
      <c r="M287" s="197"/>
      <c r="N287" s="197"/>
      <c r="O287" s="197"/>
      <c r="P287" s="197"/>
      <c r="Q287" s="197"/>
      <c r="R287" s="197"/>
      <c r="S287" s="197"/>
      <c r="T287" s="197"/>
      <c r="U287" s="197"/>
      <c r="V287" s="197"/>
      <c r="W287" s="197"/>
      <c r="X287" s="197"/>
      <c r="Y287" s="197"/>
      <c r="Z287" s="197"/>
    </row>
    <row r="288" ht="15.75" customHeight="1">
      <c r="A288" s="34" t="str">
        <f>'Case-Specific'!A64</f>
        <v>PCID-02</v>
      </c>
      <c r="B288" s="35" t="str">
        <f>VLOOKUP($A288,'Case-Specific'!$A$13:$E$85,2,0)&amp;""</f>
        <v>Is the application listed as an approved Payment Application Data Security Standard (PA-DSS) application?*</v>
      </c>
      <c r="C288" s="206" t="str">
        <f>VLOOKUP($A288,'Case-Specific'!$A$13:$E$85,3,0)&amp;""</f>
        <v>No</v>
      </c>
      <c r="D288" s="209" t="str">
        <f>IF(LEFT(VLOOKUP($A288,'Case-Specific'!$A$13:$E$85,5,0),21)='Auto Responses'!$A$32,'Auto Responses'!$A$33,VLOOKUP($A288,'Case-Specific'!$A$13:$E$85,4,0))&amp;""</f>
        <v>This question does not apply.</v>
      </c>
      <c r="E288" s="214" t="str">
        <f>VLOOKUP($A288,'Case-Specific'!$A$13:$E$85,5,0)&amp;""</f>
        <v>Based on the response to REQU-06 on the "START HERE" tab, this question does not apply to this product or service.</v>
      </c>
      <c r="F288" s="220"/>
      <c r="G288" s="204" t="str">
        <f>VLOOKUP($A288,Questions!$A$2:$X$333,21,0)&amp;""</f>
        <v>No</v>
      </c>
      <c r="H288" s="205"/>
      <c r="I288" s="206" t="str">
        <f>VLOOKUP($A288,Questions!$A$2:$X$333,23,0)&amp;""</f>
        <v>Critical Importance</v>
      </c>
      <c r="J288" s="205"/>
      <c r="K288" s="207" t="b">
        <v>0</v>
      </c>
      <c r="L288" s="2"/>
      <c r="M288" s="197"/>
      <c r="N288" s="197"/>
      <c r="O288" s="197"/>
      <c r="P288" s="197"/>
      <c r="Q288" s="197"/>
      <c r="R288" s="197"/>
      <c r="S288" s="197"/>
      <c r="T288" s="197"/>
      <c r="U288" s="197"/>
      <c r="V288" s="197"/>
      <c r="W288" s="197"/>
      <c r="X288" s="197"/>
      <c r="Y288" s="197"/>
      <c r="Z288" s="197"/>
    </row>
    <row r="289" ht="15.75" customHeight="1">
      <c r="A289" s="34" t="str">
        <f>'Case-Specific'!A65</f>
        <v>PCID-03</v>
      </c>
      <c r="B289" s="35" t="str">
        <f>VLOOKUP($A289,'Case-Specific'!$A$13:$E$85,2,0)&amp;""</f>
        <v>Does the system or solutions use a third party to collect, store, process, or transmit cardholder (payment/credit/debt card) data?*</v>
      </c>
      <c r="C289" s="206" t="str">
        <f>VLOOKUP($A289,'Case-Specific'!$A$13:$E$85,3,0)&amp;""</f>
        <v>Yes</v>
      </c>
      <c r="D289" s="209" t="str">
        <f>IF(LEFT(VLOOKUP($A289,'Case-Specific'!$A$13:$E$85,5,0),21)='Auto Responses'!$A$32,'Auto Responses'!$A$33,VLOOKUP($A289,'Case-Specific'!$A$13:$E$85,4,0))&amp;""</f>
        <v>This question does not apply.</v>
      </c>
      <c r="E289" s="214" t="str">
        <f>VLOOKUP($A289,'Case-Specific'!$A$13:$E$85,5,0)&amp;""</f>
        <v>Based on the response to REQU-06 on the "START HERE" tab, this question does not apply to this product or service.</v>
      </c>
      <c r="F289" s="220"/>
      <c r="G289" s="204" t="str">
        <f>VLOOKUP($A289,Questions!$A$2:$X$333,21,0)&amp;""</f>
        <v>No</v>
      </c>
      <c r="H289" s="205"/>
      <c r="I289" s="206" t="str">
        <f>VLOOKUP($A289,Questions!$A$2:$X$333,23,0)&amp;""</f>
        <v>Critical Importance</v>
      </c>
      <c r="J289" s="205"/>
      <c r="K289" s="207" t="b">
        <v>0</v>
      </c>
      <c r="L289" s="2"/>
      <c r="M289" s="197"/>
      <c r="N289" s="197"/>
      <c r="O289" s="197"/>
      <c r="P289" s="197"/>
      <c r="Q289" s="197"/>
      <c r="R289" s="197"/>
      <c r="S289" s="197"/>
      <c r="T289" s="197"/>
      <c r="U289" s="197"/>
      <c r="V289" s="197"/>
      <c r="W289" s="197"/>
      <c r="X289" s="197"/>
      <c r="Y289" s="197"/>
      <c r="Z289" s="197"/>
    </row>
    <row r="290" ht="15.75" customHeight="1">
      <c r="A290" s="34" t="str">
        <f>'Case-Specific'!A66</f>
        <v>PCID-04</v>
      </c>
      <c r="B290" s="35" t="str">
        <f>VLOOKUP($A290,'Case-Specific'!$A$13:$E$85,2,0)&amp;""</f>
        <v>Do your systems or solutions store, process, or transmit cardholder (payment/credit/debt card) data?</v>
      </c>
      <c r="C290" s="206" t="str">
        <f>VLOOKUP($A290,'Case-Specific'!$A$13:$E$85,3,0)&amp;""</f>
        <v>Yes</v>
      </c>
      <c r="D290" s="209" t="str">
        <f>IF(LEFT(VLOOKUP($A290,'Case-Specific'!$A$13:$E$85,5,0),21)='Auto Responses'!$A$32,'Auto Responses'!$A$33,VLOOKUP($A290,'Case-Specific'!$A$13:$E$85,4,0))&amp;""</f>
        <v>This question does not apply.</v>
      </c>
      <c r="E290" s="214" t="str">
        <f>VLOOKUP($A290,'Case-Specific'!$A$13:$E$85,5,0)&amp;""</f>
        <v>Based on the response to REQU-06 on the "START HERE" tab, this question does not apply to this product or service.</v>
      </c>
      <c r="F290" s="220"/>
      <c r="G290" s="204" t="str">
        <f>VLOOKUP($A290,Questions!$A$2:$X$333,21,0)&amp;""</f>
        <v>Yes</v>
      </c>
      <c r="H290" s="205"/>
      <c r="I290" s="206" t="str">
        <f>VLOOKUP($A290,Questions!$A$2:$X$333,23,0)&amp;""</f>
        <v>Standard Importance</v>
      </c>
      <c r="J290" s="205"/>
      <c r="K290" s="207" t="b">
        <v>0</v>
      </c>
      <c r="L290" s="2"/>
      <c r="M290" s="197"/>
      <c r="N290" s="197"/>
      <c r="O290" s="197"/>
      <c r="P290" s="197"/>
      <c r="Q290" s="197"/>
      <c r="R290" s="197"/>
      <c r="S290" s="197"/>
      <c r="T290" s="197"/>
      <c r="U290" s="197"/>
      <c r="V290" s="197"/>
      <c r="W290" s="197"/>
      <c r="X290" s="197"/>
      <c r="Y290" s="197"/>
      <c r="Z290" s="197"/>
    </row>
    <row r="291" ht="15.75" customHeight="1">
      <c r="A291" s="34" t="str">
        <f>'Case-Specific'!A67</f>
        <v>PCID-05</v>
      </c>
      <c r="B291" s="35" t="str">
        <f>VLOOKUP($A291,'Case-Specific'!$A$13:$E$85,2,0)&amp;""</f>
        <v>Are you compliant with the Payment Card Industry Data Security Standard (PCI DSS)?</v>
      </c>
      <c r="C291" s="206" t="str">
        <f>VLOOKUP($A291,'Case-Specific'!$A$13:$E$85,3,0)&amp;""</f>
        <v>No</v>
      </c>
      <c r="D291" s="209" t="str">
        <f>IF(LEFT(VLOOKUP($A291,'Case-Specific'!$A$13:$E$85,5,0),21)='Auto Responses'!$A$32,'Auto Responses'!$A$33,VLOOKUP($A291,'Case-Specific'!$A$13:$E$85,4,0))&amp;""</f>
        <v>This question does not apply.</v>
      </c>
      <c r="E291" s="214" t="str">
        <f>VLOOKUP($A291,'Case-Specific'!$A$13:$E$85,5,0)&amp;""</f>
        <v>Based on the response to REQU-06 on the "START HERE" tab, this question does not apply to this product or service.</v>
      </c>
      <c r="F291" s="220"/>
      <c r="G291" s="204" t="str">
        <f>VLOOKUP($A291,Questions!$A$2:$X$333,21,0)&amp;""</f>
        <v>Yes</v>
      </c>
      <c r="H291" s="205"/>
      <c r="I291" s="206" t="str">
        <f>VLOOKUP($A291,Questions!$A$2:$X$333,23,0)&amp;""</f>
        <v>Standard Importance</v>
      </c>
      <c r="J291" s="205"/>
      <c r="K291" s="207" t="b">
        <v>0</v>
      </c>
      <c r="L291" s="2"/>
      <c r="M291" s="197"/>
      <c r="N291" s="197"/>
      <c r="O291" s="197"/>
      <c r="P291" s="197"/>
      <c r="Q291" s="197"/>
      <c r="R291" s="197"/>
      <c r="S291" s="197"/>
      <c r="T291" s="197"/>
      <c r="U291" s="197"/>
      <c r="V291" s="197"/>
      <c r="W291" s="197"/>
      <c r="X291" s="197"/>
      <c r="Y291" s="197"/>
      <c r="Z291" s="197"/>
    </row>
    <row r="292" ht="15.75" customHeight="1">
      <c r="A292" s="34" t="str">
        <f>'Case-Specific'!A68</f>
        <v>PCID-06</v>
      </c>
      <c r="B292" s="35" t="str">
        <f>VLOOKUP($A292,'Case-Specific'!$A$13:$E$85,2,0)&amp;""</f>
        <v>Are you classified as a service provider?</v>
      </c>
      <c r="C292" s="206" t="str">
        <f>VLOOKUP($A292,'Case-Specific'!$A$13:$E$85,3,0)&amp;""</f>
        <v>Yes</v>
      </c>
      <c r="D292" s="209" t="str">
        <f>IF(LEFT(VLOOKUP($A292,'Case-Specific'!$A$13:$E$85,5,0),21)='Auto Responses'!$A$32,'Auto Responses'!$A$33,VLOOKUP($A292,'Case-Specific'!$A$13:$E$85,4,0))&amp;""</f>
        <v>This question does not apply.</v>
      </c>
      <c r="E292" s="214" t="str">
        <f>VLOOKUP($A292,'Case-Specific'!$A$13:$E$85,5,0)&amp;""</f>
        <v>Based on the response to REQU-06 on the "START HERE" tab, this question does not apply to this product or service.</v>
      </c>
      <c r="F292" s="220"/>
      <c r="G292" s="204" t="str">
        <f>VLOOKUP($A292,Questions!$A$2:$X$333,21,0)&amp;""</f>
        <v>Yes</v>
      </c>
      <c r="H292" s="205"/>
      <c r="I292" s="206" t="str">
        <f>VLOOKUP($A292,Questions!$A$2:$X$333,23,0)&amp;""</f>
        <v>Standard Importance</v>
      </c>
      <c r="J292" s="205"/>
      <c r="K292" s="207" t="b">
        <v>0</v>
      </c>
      <c r="L292" s="2"/>
      <c r="M292" s="197"/>
      <c r="N292" s="197"/>
      <c r="O292" s="197"/>
      <c r="P292" s="197"/>
      <c r="Q292" s="197"/>
      <c r="R292" s="197"/>
      <c r="S292" s="197"/>
      <c r="T292" s="197"/>
      <c r="U292" s="197"/>
      <c r="V292" s="197"/>
      <c r="W292" s="197"/>
      <c r="X292" s="197"/>
      <c r="Y292" s="197"/>
      <c r="Z292" s="197"/>
    </row>
    <row r="293" ht="15.75" customHeight="1">
      <c r="A293" s="34" t="str">
        <f>'Case-Specific'!A69</f>
        <v>PCID-07</v>
      </c>
      <c r="B293" s="35" t="str">
        <f>VLOOKUP($A293,'Case-Specific'!$A$13:$E$85,2,0)&amp;""</f>
        <v>Are you on the list of Visa approved service providers?</v>
      </c>
      <c r="C293" s="206" t="str">
        <f>VLOOKUP($A293,'Case-Specific'!$A$13:$E$85,3,0)&amp;""</f>
        <v>No</v>
      </c>
      <c r="D293" s="209" t="str">
        <f>IF(LEFT(VLOOKUP($A293,'Case-Specific'!$A$13:$E$85,5,0),21)='Auto Responses'!$A$32,'Auto Responses'!$A$33,VLOOKUP($A293,'Case-Specific'!$A$13:$E$85,4,0))&amp;""</f>
        <v>This question does not apply.</v>
      </c>
      <c r="E293" s="214" t="str">
        <f>VLOOKUP($A293,'Case-Specific'!$A$13:$E$85,5,0)&amp;""</f>
        <v>Based on the response to REQU-06 on the "START HERE" tab, this question does not apply to this product or service.</v>
      </c>
      <c r="F293" s="220"/>
      <c r="G293" s="204" t="str">
        <f>VLOOKUP($A293,Questions!$A$2:$X$333,21,0)&amp;""</f>
        <v>Yes</v>
      </c>
      <c r="H293" s="205"/>
      <c r="I293" s="206" t="str">
        <f>VLOOKUP($A293,Questions!$A$2:$X$333,23,0)&amp;""</f>
        <v>Standard Importance</v>
      </c>
      <c r="J293" s="205"/>
      <c r="K293" s="207" t="b">
        <v>0</v>
      </c>
      <c r="L293" s="2"/>
      <c r="M293" s="197"/>
      <c r="N293" s="197"/>
      <c r="O293" s="197"/>
      <c r="P293" s="197"/>
      <c r="Q293" s="197"/>
      <c r="R293" s="197"/>
      <c r="S293" s="197"/>
      <c r="T293" s="197"/>
      <c r="U293" s="197"/>
      <c r="V293" s="197"/>
      <c r="W293" s="197"/>
      <c r="X293" s="197"/>
      <c r="Y293" s="197"/>
      <c r="Z293" s="197"/>
    </row>
    <row r="294" ht="15.75" customHeight="1">
      <c r="A294" s="34" t="str">
        <f>'Case-Specific'!A70</f>
        <v>PCID-08</v>
      </c>
      <c r="B294" s="35" t="str">
        <f>VLOOKUP($A294,'Case-Specific'!$A$13:$E$85,2,0)&amp;""</f>
        <v>Are you classified as a merchant? If so, what level (1, 2, 3, 4)?</v>
      </c>
      <c r="C294" s="206" t="str">
        <f>VLOOKUP($A294,'Case-Specific'!$A$13:$E$85,3,0)&amp;""</f>
        <v>No</v>
      </c>
      <c r="D294" s="209" t="str">
        <f>IF(LEFT(VLOOKUP($A294,'Case-Specific'!$A$13:$E$85,5,0),21)='Auto Responses'!$A$32,'Auto Responses'!$A$33,VLOOKUP($A294,'Case-Specific'!$A$13:$E$85,4,0))&amp;""</f>
        <v>This question does not apply.</v>
      </c>
      <c r="E294" s="214" t="str">
        <f>VLOOKUP($A294,'Case-Specific'!$A$13:$E$85,5,0)&amp;""</f>
        <v>Based on the response to REQU-06 on the "START HERE" tab, this question does not apply to this product or service.</v>
      </c>
      <c r="F294" s="220"/>
      <c r="G294" s="204" t="str">
        <f>VLOOKUP($A294,Questions!$A$2:$X$333,21,0)&amp;""</f>
        <v>Yes</v>
      </c>
      <c r="H294" s="205"/>
      <c r="I294" s="206" t="str">
        <f>VLOOKUP($A294,Questions!$A$2:$X$333,23,0)&amp;""</f>
        <v>Standard Importance</v>
      </c>
      <c r="J294" s="205"/>
      <c r="K294" s="207" t="b">
        <v>0</v>
      </c>
      <c r="L294" s="2"/>
      <c r="M294" s="197"/>
      <c r="N294" s="197"/>
      <c r="O294" s="197"/>
      <c r="P294" s="197"/>
      <c r="Q294" s="197"/>
      <c r="R294" s="197"/>
      <c r="S294" s="197"/>
      <c r="T294" s="197"/>
      <c r="U294" s="197"/>
      <c r="V294" s="197"/>
      <c r="W294" s="197"/>
      <c r="X294" s="197"/>
      <c r="Y294" s="197"/>
      <c r="Z294" s="197"/>
    </row>
    <row r="295" ht="15.75" customHeight="1">
      <c r="A295" s="34" t="str">
        <f>'Case-Specific'!A71</f>
        <v>PCID-09</v>
      </c>
      <c r="B295" s="35" t="str">
        <f>VLOOKUP($A295,'Case-Specific'!$A$13:$E$85,2,0)&amp;""</f>
        <v>Describe the architecture employed by the system to verify and authorize credit card transactions.</v>
      </c>
      <c r="C295" s="211" t="str">
        <f>VLOOKUP($A295,'Case-Specific'!$A$13:$E$85,3,0)&amp;""</f>
        <v/>
      </c>
      <c r="D295" s="166" t="str">
        <f>IF(LEFT(VLOOKUP($A295,'Case-Specific'!$A$13:$E$85,5,0),21)='Auto Responses'!$A$32,'Auto Responses'!$A$33,VLOOKUP($A295,'Case-Specific'!$A$13:$E$85,4,0))&amp;""</f>
        <v>This question does not apply.</v>
      </c>
      <c r="E295" s="214" t="str">
        <f>VLOOKUP($A295,'Case-Specific'!$A$13:$E$85,5,0)&amp;""</f>
        <v>Based on the response to REQU-06 on the "START HERE" tab, this question does not apply to this product or service.</v>
      </c>
      <c r="F295" s="220"/>
      <c r="G295" s="204" t="str">
        <f>VLOOKUP($A295,Questions!$A$2:$X$333,21,0)&amp;""</f>
        <v>Not scored</v>
      </c>
      <c r="H295" s="205"/>
      <c r="I295" s="206" t="str">
        <f>VLOOKUP($A295,Questions!$A$2:$X$333,23,0)&amp;""</f>
        <v/>
      </c>
      <c r="J295" s="205"/>
      <c r="K295" s="207" t="b">
        <v>0</v>
      </c>
      <c r="L295" s="2"/>
      <c r="M295" s="197"/>
      <c r="N295" s="197"/>
      <c r="O295" s="197"/>
      <c r="P295" s="197"/>
      <c r="Q295" s="197"/>
      <c r="R295" s="197"/>
      <c r="S295" s="197"/>
      <c r="T295" s="197"/>
      <c r="U295" s="197"/>
      <c r="V295" s="197"/>
      <c r="W295" s="197"/>
      <c r="X295" s="197"/>
      <c r="Y295" s="197"/>
      <c r="Z295" s="197"/>
    </row>
    <row r="296" ht="15.75" customHeight="1">
      <c r="A296" s="34" t="str">
        <f>'Case-Specific'!A72</f>
        <v>PCID-10</v>
      </c>
      <c r="B296" s="35" t="str">
        <f>VLOOKUP($A296,'Case-Specific'!$A$13:$E$85,2,0)&amp;""</f>
        <v>What payment processors/gateways does the system support?</v>
      </c>
      <c r="C296" s="206" t="str">
        <f>VLOOKUP($A296,'Case-Specific'!$A$13:$E$85,3,0)&amp;""</f>
        <v>Customer-selected PCI-compliant processors (implemented during onboarding).</v>
      </c>
      <c r="D296" s="209" t="str">
        <f>IF(LEFT(VLOOKUP($A296,'Case-Specific'!$A$13:$E$85,5,0),21)='Auto Responses'!$A$32,'Auto Responses'!$A$33,VLOOKUP($A296,'Case-Specific'!$A$13:$E$85,4,0))&amp;""</f>
        <v>This question does not apply.</v>
      </c>
      <c r="E296" s="214" t="str">
        <f>VLOOKUP($A296,'Case-Specific'!$A$13:$E$85,5,0)&amp;""</f>
        <v>Based on the response to REQU-06 on the "START HERE" tab, this question does not apply to this product or service.</v>
      </c>
      <c r="F296" s="220"/>
      <c r="G296" s="204" t="str">
        <f>VLOOKUP($A296,Questions!$A$2:$X$333,21,0)&amp;""</f>
        <v>Not scored</v>
      </c>
      <c r="H296" s="205"/>
      <c r="I296" s="206" t="str">
        <f>VLOOKUP($A296,Questions!$A$2:$X$333,23,0)&amp;""</f>
        <v/>
      </c>
      <c r="J296" s="205"/>
      <c r="K296" s="207" t="b">
        <v>0</v>
      </c>
      <c r="L296" s="2"/>
      <c r="M296" s="197"/>
      <c r="N296" s="197"/>
      <c r="O296" s="197"/>
      <c r="P296" s="197"/>
      <c r="Q296" s="197"/>
      <c r="R296" s="197"/>
      <c r="S296" s="197"/>
      <c r="T296" s="197"/>
      <c r="U296" s="197"/>
      <c r="V296" s="197"/>
      <c r="W296" s="197"/>
      <c r="X296" s="197"/>
      <c r="Y296" s="197"/>
      <c r="Z296" s="197"/>
    </row>
    <row r="297" ht="15.75" customHeight="1">
      <c r="A297" s="34" t="str">
        <f>'Case-Specific'!A73</f>
        <v>PCID-11</v>
      </c>
      <c r="B297" s="35" t="str">
        <f>VLOOKUP($A297,'Case-Specific'!$A$13:$E$85,2,0)&amp;""</f>
        <v>Can the application be installed in a PCI DSS–compliant manner?</v>
      </c>
      <c r="C297" s="206" t="str">
        <f>VLOOKUP($A297,'Case-Specific'!$A$13:$E$85,3,0)&amp;""</f>
        <v>No</v>
      </c>
      <c r="D297" s="209" t="str">
        <f>IF(LEFT(VLOOKUP($A297,'Case-Specific'!$A$13:$E$85,5,0),21)='Auto Responses'!$A$32,'Auto Responses'!$A$33,VLOOKUP($A297,'Case-Specific'!$A$13:$E$85,4,0))&amp;""</f>
        <v>This question does not apply.</v>
      </c>
      <c r="E297" s="214" t="str">
        <f>VLOOKUP($A297,'Case-Specific'!$A$13:$E$85,5,0)&amp;""</f>
        <v>Based on the response to REQU-06 on the "START HERE" tab, this question does not apply to this product or service.</v>
      </c>
      <c r="F297" s="220"/>
      <c r="G297" s="204" t="str">
        <f>VLOOKUP($A297,Questions!$A$2:$X$333,21,0)&amp;""</f>
        <v>Yes</v>
      </c>
      <c r="H297" s="205"/>
      <c r="I297" s="206" t="str">
        <f>VLOOKUP($A297,Questions!$A$2:$X$333,23,0)&amp;""</f>
        <v>Minor Importance</v>
      </c>
      <c r="J297" s="205"/>
      <c r="K297" s="207" t="b">
        <v>0</v>
      </c>
      <c r="L297" s="2"/>
      <c r="M297" s="197"/>
      <c r="N297" s="197"/>
      <c r="O297" s="197"/>
      <c r="P297" s="197"/>
      <c r="Q297" s="197"/>
      <c r="R297" s="197"/>
      <c r="S297" s="197"/>
      <c r="T297" s="197"/>
      <c r="U297" s="197"/>
      <c r="V297" s="197"/>
      <c r="W297" s="197"/>
      <c r="X297" s="197"/>
      <c r="Y297" s="197"/>
      <c r="Z297" s="197"/>
    </row>
    <row r="298" ht="15.75" customHeight="1">
      <c r="A298" s="34" t="str">
        <f>'Case-Specific'!A74</f>
        <v>PCID-12</v>
      </c>
      <c r="B298" s="35" t="str">
        <f>VLOOKUP($A298,'Case-Specific'!$A$13:$E$85,2,0)&amp;""</f>
        <v>Include documentation describing the system's abilities to comply with the PCI DSS and any features or capabilities of the system that must be added or changed in order to operate in compliance with the standards.</v>
      </c>
      <c r="C298" s="211" t="str">
        <f>VLOOKUP($A298,'Case-Specific'!$A$13:$E$85,3,0)&amp;""</f>
        <v/>
      </c>
      <c r="D298" s="166" t="str">
        <f>IF(LEFT(VLOOKUP($A298,'Case-Specific'!$A$13:$E$85,5,0),21)='Auto Responses'!$A$32,'Auto Responses'!$A$33,VLOOKUP($A298,'Case-Specific'!$A$13:$E$85,4,0))&amp;""</f>
        <v>This question does not apply.</v>
      </c>
      <c r="E298" s="214" t="str">
        <f>VLOOKUP($A298,'Case-Specific'!$A$13:$E$85,5,0)&amp;""</f>
        <v>Based on the response to REQU-06 on the "START HERE" tab, this question does not apply to this product or service.</v>
      </c>
      <c r="F298" s="220"/>
      <c r="G298" s="204" t="str">
        <f>VLOOKUP($A298,Questions!$A$2:$X$333,21,0)&amp;""</f>
        <v>Not scored</v>
      </c>
      <c r="H298" s="205"/>
      <c r="I298" s="206" t="str">
        <f>VLOOKUP($A298,Questions!$A$2:$X$333,23,0)&amp;""</f>
        <v/>
      </c>
      <c r="J298" s="205"/>
      <c r="K298" s="207" t="b">
        <v>0</v>
      </c>
      <c r="L298" s="2"/>
      <c r="M298" s="197"/>
      <c r="N298" s="197"/>
      <c r="O298" s="197"/>
      <c r="P298" s="197"/>
      <c r="Q298" s="197"/>
      <c r="R298" s="197"/>
      <c r="S298" s="197"/>
      <c r="T298" s="197"/>
      <c r="U298" s="197"/>
      <c r="V298" s="197"/>
      <c r="W298" s="197"/>
      <c r="X298" s="197"/>
      <c r="Y298" s="197"/>
      <c r="Z298" s="197"/>
    </row>
    <row r="299" ht="15.75" customHeight="1">
      <c r="A299" s="18" t="str">
        <f>VLOOKUP(LEFT($A300,4),'Auto Responses'!$N$4:$O$38,2,0)&amp;""</f>
        <v> On-Premises Data Solutions</v>
      </c>
      <c r="B299" s="40"/>
      <c r="C299" s="41"/>
      <c r="D299" s="41"/>
      <c r="E299" s="212"/>
      <c r="F299" s="199" t="s">
        <v>653</v>
      </c>
      <c r="G299" s="208" t="s">
        <v>648</v>
      </c>
      <c r="H299" s="208" t="s">
        <v>649</v>
      </c>
      <c r="I299" s="208" t="s">
        <v>650</v>
      </c>
      <c r="J299" s="208" t="s">
        <v>651</v>
      </c>
      <c r="K299" s="41"/>
      <c r="L299" s="2"/>
      <c r="M299" s="2"/>
      <c r="N299" s="2"/>
      <c r="O299" s="2"/>
      <c r="P299" s="2"/>
      <c r="Q299" s="2"/>
      <c r="R299" s="2"/>
      <c r="S299" s="2"/>
      <c r="T299" s="2"/>
      <c r="U299" s="2"/>
      <c r="V299" s="2"/>
      <c r="W299" s="2"/>
      <c r="X299" s="2"/>
      <c r="Y299" s="2"/>
      <c r="Z299" s="2"/>
    </row>
    <row r="300" ht="15.75" customHeight="1">
      <c r="A300" s="34" t="str">
        <f>'Case-Specific'!A76</f>
        <v>OPEM-01</v>
      </c>
      <c r="B300" s="35" t="str">
        <f>VLOOKUP($A300,'Case-Specific'!$A$13:$E$85,2,0)&amp;""</f>
        <v>Do you support role-based access control (RBAC) for system administrators?</v>
      </c>
      <c r="C300" s="206" t="str">
        <f>VLOOKUP($A300,'Case-Specific'!$A$13:$E$85,3,0)&amp;""</f>
        <v/>
      </c>
      <c r="D300" s="209" t="str">
        <f>IF(LEFT(VLOOKUP($A300,'Case-Specific'!$A$13:$E$85,5,0),21)='Auto Responses'!$A$32,'Auto Responses'!$A$33,VLOOKUP($A300,'Case-Specific'!$A$13:$E$85,4,0))&amp;""</f>
        <v>This question does not apply.</v>
      </c>
      <c r="E300" s="214" t="str">
        <f>VLOOKUP($A300,'Case-Specific'!$A$13:$E$85,5,0)&amp;""</f>
        <v>Based on the response to REQU-07 on the "START HERE" tab, this question does not apply to this product or service.</v>
      </c>
      <c r="F300" s="220"/>
      <c r="G300" s="204" t="str">
        <f>VLOOKUP($A300,Questions!$A$2:$X$333,21,0)&amp;""</f>
        <v>Yes</v>
      </c>
      <c r="H300" s="205"/>
      <c r="I300" s="206" t="str">
        <f>VLOOKUP($A300,Questions!$A$2:$X$333,23,0)&amp;""</f>
        <v>Standard Importance</v>
      </c>
      <c r="J300" s="205"/>
      <c r="K300" s="207" t="b">
        <v>0</v>
      </c>
      <c r="L300" s="2"/>
      <c r="M300" s="197"/>
      <c r="N300" s="197"/>
      <c r="O300" s="197"/>
      <c r="P300" s="197"/>
      <c r="Q300" s="197"/>
      <c r="R300" s="197"/>
      <c r="S300" s="197"/>
      <c r="T300" s="197"/>
      <c r="U300" s="197"/>
      <c r="V300" s="197"/>
      <c r="W300" s="197"/>
      <c r="X300" s="197"/>
      <c r="Y300" s="197"/>
      <c r="Z300" s="197"/>
    </row>
    <row r="301" ht="15.75" customHeight="1">
      <c r="A301" s="34" t="str">
        <f>'Case-Specific'!A77</f>
        <v>OPEM-02</v>
      </c>
      <c r="B301" s="35" t="str">
        <f>VLOOKUP($A301,'Case-Specific'!$A$13:$E$85,2,0)&amp;""</f>
        <v>Can your employees access customer systems remotely?</v>
      </c>
      <c r="C301" s="206" t="str">
        <f>VLOOKUP($A301,'Case-Specific'!$A$13:$E$85,3,0)&amp;""</f>
        <v/>
      </c>
      <c r="D301" s="209" t="str">
        <f>IF(LEFT(VLOOKUP($A301,'Case-Specific'!$A$13:$E$85,5,0),21)='Auto Responses'!$A$32,'Auto Responses'!$A$33,VLOOKUP($A301,'Case-Specific'!$A$13:$E$85,4,0))&amp;""</f>
        <v>This question does not apply.</v>
      </c>
      <c r="E301" s="214" t="str">
        <f>VLOOKUP($A301,'Case-Specific'!$A$13:$E$85,5,0)&amp;""</f>
        <v>Based on the response to REQU-07 on the "START HERE" tab, this question does not apply to this product or service.</v>
      </c>
      <c r="F301" s="220"/>
      <c r="G301" s="204" t="str">
        <f>VLOOKUP($A301,Questions!$A$2:$X$333,21,0)&amp;""</f>
        <v>No</v>
      </c>
      <c r="H301" s="205"/>
      <c r="I301" s="206" t="str">
        <f>VLOOKUP($A301,Questions!$A$2:$X$333,23,0)&amp;""</f>
        <v>Standard Importance</v>
      </c>
      <c r="J301" s="205"/>
      <c r="K301" s="207" t="b">
        <v>0</v>
      </c>
      <c r="L301" s="2"/>
      <c r="M301" s="197"/>
      <c r="N301" s="197"/>
      <c r="O301" s="197"/>
      <c r="P301" s="197"/>
      <c r="Q301" s="197"/>
      <c r="R301" s="197"/>
      <c r="S301" s="197"/>
      <c r="T301" s="197"/>
      <c r="U301" s="197"/>
      <c r="V301" s="197"/>
      <c r="W301" s="197"/>
      <c r="X301" s="197"/>
      <c r="Y301" s="197"/>
      <c r="Z301" s="197"/>
    </row>
    <row r="302" ht="15.75" customHeight="1">
      <c r="A302" s="34" t="str">
        <f>'Case-Specific'!A78</f>
        <v>OPEM-03</v>
      </c>
      <c r="B302" s="35" t="str">
        <f>VLOOKUP($A302,'Case-Specific'!$A$13:$E$85,2,0)&amp;""</f>
        <v>Can you provide overall system and/or application architecture diagrams including a full description of the data communications architecture for all components of the system?</v>
      </c>
      <c r="C302" s="206" t="str">
        <f>VLOOKUP($A302,'Case-Specific'!$A$13:$E$85,3,0)&amp;""</f>
        <v/>
      </c>
      <c r="D302" s="209" t="str">
        <f>IF(LEFT(VLOOKUP($A302,'Case-Specific'!$A$13:$E$85,5,0),21)='Auto Responses'!$A$32,'Auto Responses'!$A$33,VLOOKUP($A302,'Case-Specific'!$A$13:$E$85,4,0))&amp;""</f>
        <v>This question does not apply.</v>
      </c>
      <c r="E302" s="214" t="str">
        <f>VLOOKUP($A302,'Case-Specific'!$A$13:$E$85,5,0)&amp;""</f>
        <v>Based on the response to REQU-07 on the "START HERE" tab, this question does not apply to this product or service.</v>
      </c>
      <c r="F302" s="220"/>
      <c r="G302" s="204" t="str">
        <f>VLOOKUP($A302,Questions!$A$2:$X$333,21,0)&amp;""</f>
        <v>Yes</v>
      </c>
      <c r="H302" s="205"/>
      <c r="I302" s="206" t="str">
        <f>VLOOKUP($A302,Questions!$A$2:$X$333,23,0)&amp;""</f>
        <v>Standard Importance</v>
      </c>
      <c r="J302" s="205"/>
      <c r="K302" s="207" t="b">
        <v>0</v>
      </c>
      <c r="L302" s="2"/>
      <c r="M302" s="197"/>
      <c r="N302" s="197"/>
      <c r="O302" s="197"/>
      <c r="P302" s="197"/>
      <c r="Q302" s="197"/>
      <c r="R302" s="197"/>
      <c r="S302" s="197"/>
      <c r="T302" s="197"/>
      <c r="U302" s="197"/>
      <c r="V302" s="197"/>
      <c r="W302" s="197"/>
      <c r="X302" s="197"/>
      <c r="Y302" s="197"/>
      <c r="Z302" s="197"/>
    </row>
    <row r="303" ht="15.75" customHeight="1">
      <c r="A303" s="34" t="str">
        <f>'Case-Specific'!A79</f>
        <v>OPEM-04</v>
      </c>
      <c r="B303" s="35" t="str">
        <f>VLOOKUP($A303,'Case-Specific'!$A$13:$E$85,2,0)&amp;""</f>
        <v>Do you require remote management of the system?</v>
      </c>
      <c r="C303" s="206" t="str">
        <f>VLOOKUP($A303,'Case-Specific'!$A$13:$E$85,3,0)&amp;""</f>
        <v/>
      </c>
      <c r="D303" s="209" t="str">
        <f>IF(LEFT(VLOOKUP($A303,'Case-Specific'!$A$13:$E$85,5,0),21)='Auto Responses'!$A$32,'Auto Responses'!$A$33,VLOOKUP($A303,'Case-Specific'!$A$13:$E$85,4,0))&amp;""</f>
        <v>This question does not apply.</v>
      </c>
      <c r="E303" s="214" t="str">
        <f>VLOOKUP($A303,'Case-Specific'!$A$13:$E$85,5,0)&amp;""</f>
        <v>Based on the response to REQU-07 on the "START HERE" tab, this question does not apply to this product or service.</v>
      </c>
      <c r="F303" s="220"/>
      <c r="G303" s="204" t="str">
        <f>VLOOKUP($A303,Questions!$A$2:$X$333,21,0)&amp;""</f>
        <v>No</v>
      </c>
      <c r="H303" s="205"/>
      <c r="I303" s="206" t="str">
        <f>VLOOKUP($A303,Questions!$A$2:$X$333,23,0)&amp;""</f>
        <v>Standard Importance</v>
      </c>
      <c r="J303" s="205"/>
      <c r="K303" s="207" t="b">
        <v>0</v>
      </c>
      <c r="L303" s="2"/>
      <c r="M303" s="197"/>
      <c r="N303" s="197"/>
      <c r="O303" s="197"/>
      <c r="P303" s="197"/>
      <c r="Q303" s="197"/>
      <c r="R303" s="197"/>
      <c r="S303" s="197"/>
      <c r="T303" s="197"/>
      <c r="U303" s="197"/>
      <c r="V303" s="197"/>
      <c r="W303" s="197"/>
      <c r="X303" s="197"/>
      <c r="Y303" s="197"/>
      <c r="Z303" s="197"/>
    </row>
    <row r="304" ht="15.75" customHeight="1">
      <c r="A304" s="34" t="str">
        <f>'Case-Specific'!A80</f>
        <v>OPEM-05</v>
      </c>
      <c r="B304" s="35" t="str">
        <f>VLOOKUP($A304,'Case-Specific'!$A$13:$E$85,2,0)&amp;""</f>
        <v>If you answered "yes" to OPEM-04, are your remote actions and changes logged or otherwise visible to the campus?</v>
      </c>
      <c r="C304" s="206" t="str">
        <f>VLOOKUP($A304,'Case-Specific'!$A$13:$E$85,3,0)&amp;""</f>
        <v/>
      </c>
      <c r="D304" s="209" t="str">
        <f>IF(LEFT(VLOOKUP($A304,'Case-Specific'!$A$13:$E$85,5,0),21)='Auto Responses'!$A$32,'Auto Responses'!$A$33,VLOOKUP($A304,'Case-Specific'!$A$13:$E$85,4,0))&amp;""</f>
        <v>This question does not apply.</v>
      </c>
      <c r="E304" s="214" t="str">
        <f>VLOOKUP($A304,'Case-Specific'!$A$13:$E$85,5,0)&amp;""</f>
        <v>Based on the response to REQU-07 on the "START HERE" tab, this question does not apply to this product or service.</v>
      </c>
      <c r="F304" s="220"/>
      <c r="G304" s="204" t="str">
        <f>VLOOKUP($A304,Questions!$A$2:$X$333,21,0)&amp;""</f>
        <v>Yes</v>
      </c>
      <c r="H304" s="205"/>
      <c r="I304" s="206" t="str">
        <f>VLOOKUP($A304,Questions!$A$2:$X$333,23,0)&amp;""</f>
        <v>Standard Importance</v>
      </c>
      <c r="J304" s="205"/>
      <c r="K304" s="207" t="b">
        <v>0</v>
      </c>
      <c r="L304" s="2"/>
      <c r="M304" s="197"/>
      <c r="N304" s="197"/>
      <c r="O304" s="197"/>
      <c r="P304" s="197"/>
      <c r="Q304" s="197"/>
      <c r="R304" s="197"/>
      <c r="S304" s="197"/>
      <c r="T304" s="197"/>
      <c r="U304" s="197"/>
      <c r="V304" s="197"/>
      <c r="W304" s="197"/>
      <c r="X304" s="197"/>
      <c r="Y304" s="197"/>
      <c r="Z304" s="197"/>
    </row>
    <row r="305" ht="15.75" customHeight="1">
      <c r="A305" s="34" t="str">
        <f>'Case-Specific'!A81</f>
        <v>OPEM-06</v>
      </c>
      <c r="B305" s="35" t="str">
        <f>VLOOKUP($A305,'Case-Specific'!$A$13:$E$85,2,0)&amp;""</f>
        <v>If you maintain remote access to the system, will you handle data in a FERPA-compliant manner?</v>
      </c>
      <c r="C305" s="206" t="str">
        <f>VLOOKUP($A305,'Case-Specific'!$A$13:$E$85,3,0)&amp;""</f>
        <v/>
      </c>
      <c r="D305" s="209" t="str">
        <f>IF(LEFT(VLOOKUP($A305,'Case-Specific'!$A$13:$E$85,5,0),21)='Auto Responses'!$A$32,'Auto Responses'!$A$33,VLOOKUP($A305,'Case-Specific'!$A$13:$E$85,4,0))&amp;""</f>
        <v>This question does not apply.</v>
      </c>
      <c r="E305" s="214" t="str">
        <f>VLOOKUP($A305,'Case-Specific'!$A$13:$E$85,5,0)&amp;""</f>
        <v>Based on the response to REQU-07 on the "START HERE" tab, this question does not apply to this product or service.</v>
      </c>
      <c r="F305" s="220"/>
      <c r="G305" s="204" t="str">
        <f>VLOOKUP($A305,Questions!$A$2:$X$333,21,0)&amp;""</f>
        <v>Yes</v>
      </c>
      <c r="H305" s="205"/>
      <c r="I305" s="206" t="str">
        <f>VLOOKUP($A305,Questions!$A$2:$X$333,23,0)&amp;""</f>
        <v>Standard Importance</v>
      </c>
      <c r="J305" s="205"/>
      <c r="K305" s="207" t="b">
        <v>0</v>
      </c>
      <c r="L305" s="2"/>
      <c r="M305" s="197"/>
      <c r="N305" s="197"/>
      <c r="O305" s="197"/>
      <c r="P305" s="197"/>
      <c r="Q305" s="197"/>
      <c r="R305" s="197"/>
      <c r="S305" s="197"/>
      <c r="T305" s="197"/>
      <c r="U305" s="197"/>
      <c r="V305" s="197"/>
      <c r="W305" s="197"/>
      <c r="X305" s="197"/>
      <c r="Y305" s="197"/>
      <c r="Z305" s="197"/>
    </row>
    <row r="306" ht="15.75" customHeight="1">
      <c r="A306" s="34" t="str">
        <f>'Case-Specific'!A82</f>
        <v>OPEM-07</v>
      </c>
      <c r="B306" s="35" t="str">
        <f>VLOOKUP($A306,'Case-Specific'!$A$13:$E$85,2,0)&amp;""</f>
        <v>Do you support campus status monitoring through SNMPv3 or other means?</v>
      </c>
      <c r="C306" s="206" t="str">
        <f>VLOOKUP($A306,'Case-Specific'!$A$13:$E$85,3,0)&amp;""</f>
        <v/>
      </c>
      <c r="D306" s="209" t="str">
        <f>IF(LEFT(VLOOKUP($A306,'Case-Specific'!$A$13:$E$85,5,0),21)='Auto Responses'!$A$32,'Auto Responses'!$A$33,VLOOKUP($A306,'Case-Specific'!$A$13:$E$85,4,0))&amp;""</f>
        <v>This question does not apply.</v>
      </c>
      <c r="E306" s="210" t="str">
        <f>VLOOKUP($A306,'Case-Specific'!$A$13:$E$85,5,0)&amp;""</f>
        <v>Based on the response to REQU-07 on the "START HERE" tab, this question does not apply to this product or service.</v>
      </c>
      <c r="F306" s="220"/>
      <c r="G306" s="204" t="str">
        <f>VLOOKUP($A306,Questions!$A$2:$X$333,21,0)&amp;""</f>
        <v>Yes</v>
      </c>
      <c r="H306" s="205"/>
      <c r="I306" s="206" t="str">
        <f>VLOOKUP($A306,Questions!$A$2:$X$333,23,0)&amp;""</f>
        <v>Standard Importance</v>
      </c>
      <c r="J306" s="205"/>
      <c r="K306" s="207" t="b">
        <v>0</v>
      </c>
      <c r="L306" s="2"/>
      <c r="M306" s="197"/>
      <c r="N306" s="197"/>
      <c r="O306" s="197"/>
      <c r="P306" s="197"/>
      <c r="Q306" s="197"/>
      <c r="R306" s="197"/>
      <c r="S306" s="197"/>
      <c r="T306" s="197"/>
      <c r="U306" s="197"/>
      <c r="V306" s="197"/>
      <c r="W306" s="197"/>
      <c r="X306" s="197"/>
      <c r="Y306" s="197"/>
      <c r="Z306" s="197"/>
    </row>
    <row r="307" ht="15.75" customHeight="1">
      <c r="A307" s="34" t="str">
        <f>'Case-Specific'!A83</f>
        <v>OPEM-08</v>
      </c>
      <c r="B307" s="35" t="str">
        <f>VLOOKUP($A307,'Case-Specific'!$A$13:$E$85,2,0)&amp;""</f>
        <v>Describe or provide a reference to any other safeguards used to monitor for malicious activity.</v>
      </c>
      <c r="C307" s="211" t="str">
        <f>VLOOKUP($A307,'Case-Specific'!$A$13:$E$85,3,0)&amp;""</f>
        <v/>
      </c>
      <c r="D307" s="201" t="str">
        <f>IF(LEFT(VLOOKUP($A307,'Case-Specific'!$A$13:$E$85,5,0),21)='Auto Responses'!$A$32,'Auto Responses'!$A$33,VLOOKUP($A307,'Case-Specific'!$A$13:$E$85,4,0))&amp;""</f>
        <v>This question does not apply.</v>
      </c>
      <c r="E307" s="210" t="str">
        <f>VLOOKUP($A307,'Case-Specific'!$A$13:$E$85,5,0)&amp;""</f>
        <v>Based on the response to REQU-07 on the "START HERE" tab, this question does not apply to this product or service.</v>
      </c>
      <c r="F307" s="220"/>
      <c r="G307" s="204" t="str">
        <f>VLOOKUP($A307,Questions!$A$2:$X$333,21,0)&amp;""</f>
        <v>Not scored</v>
      </c>
      <c r="H307" s="205"/>
      <c r="I307" s="206" t="str">
        <f>VLOOKUP($A307,Questions!$A$2:$X$333,23,0)&amp;""</f>
        <v/>
      </c>
      <c r="J307" s="205"/>
      <c r="K307" s="207" t="b">
        <v>0</v>
      </c>
      <c r="L307" s="2"/>
      <c r="M307" s="197"/>
      <c r="N307" s="197"/>
      <c r="O307" s="197"/>
      <c r="P307" s="197"/>
      <c r="Q307" s="197"/>
      <c r="R307" s="197"/>
      <c r="S307" s="197"/>
      <c r="T307" s="197"/>
      <c r="U307" s="197"/>
      <c r="V307" s="197"/>
      <c r="W307" s="197"/>
      <c r="X307" s="197"/>
      <c r="Y307" s="197"/>
      <c r="Z307" s="197"/>
    </row>
    <row r="308" ht="15.75" customHeight="1">
      <c r="A308" s="34" t="str">
        <f>'Case-Specific'!A84</f>
        <v>OPEM-09</v>
      </c>
      <c r="B308" s="35" t="str">
        <f>VLOOKUP($A308,'Case-Specific'!$A$13:$E$85,2,0)&amp;""</f>
        <v>Describe how long your organization has conducted business in this area.</v>
      </c>
      <c r="C308" s="211" t="str">
        <f>VLOOKUP($A308,'Case-Specific'!$A$13:$E$85,3,0)&amp;""</f>
        <v/>
      </c>
      <c r="D308" s="201" t="str">
        <f>IF(LEFT(VLOOKUP($A308,'Case-Specific'!$A$13:$E$85,5,0),21)='Auto Responses'!$A$32,'Auto Responses'!$A$33,VLOOKUP($A308,'Case-Specific'!$A$13:$E$85,4,0))&amp;""</f>
        <v>This question does not apply.</v>
      </c>
      <c r="E308" s="210" t="str">
        <f>VLOOKUP($A308,'Case-Specific'!$A$13:$E$85,5,0)&amp;""</f>
        <v>Based on the response to REQU-07 on the "START HERE" tab, this question does not apply to this product or service.</v>
      </c>
      <c r="F308" s="220"/>
      <c r="G308" s="204" t="str">
        <f>VLOOKUP($A308,Questions!$A$2:$X$333,21,0)&amp;""</f>
        <v>Not scored</v>
      </c>
      <c r="H308" s="205"/>
      <c r="I308" s="206" t="str">
        <f>VLOOKUP($A308,Questions!$A$2:$X$333,23,0)&amp;""</f>
        <v/>
      </c>
      <c r="J308" s="205"/>
      <c r="K308" s="207" t="b">
        <v>0</v>
      </c>
      <c r="L308" s="2"/>
      <c r="M308" s="197"/>
      <c r="N308" s="197"/>
      <c r="O308" s="197"/>
      <c r="P308" s="197"/>
      <c r="Q308" s="197"/>
      <c r="R308" s="197"/>
      <c r="S308" s="197"/>
      <c r="T308" s="197"/>
      <c r="U308" s="197"/>
      <c r="V308" s="197"/>
      <c r="W308" s="197"/>
      <c r="X308" s="197"/>
      <c r="Y308" s="197"/>
      <c r="Z308" s="197"/>
    </row>
    <row r="309" ht="15.75" customHeight="1">
      <c r="A309" s="34" t="str">
        <f>'Case-Specific'!A85</f>
        <v>OPEM-10</v>
      </c>
      <c r="B309" s="35" t="str">
        <f>VLOOKUP($A309,'Case-Specific'!$A$13:$E$85,2,0)&amp;""</f>
        <v>Do you have existing higher education customers?</v>
      </c>
      <c r="C309" s="206" t="str">
        <f>VLOOKUP($A309,'Case-Specific'!$A$13:$E$85,3,0)&amp;""</f>
        <v/>
      </c>
      <c r="D309" s="209" t="str">
        <f>IF(LEFT(VLOOKUP($A309,'Case-Specific'!$A$13:$E$85,5,0),21)='Auto Responses'!$A$32,'Auto Responses'!$A$33,VLOOKUP($A309,'Case-Specific'!$A$13:$E$85,4,0))&amp;""</f>
        <v>This question does not apply.</v>
      </c>
      <c r="E309" s="210" t="str">
        <f>VLOOKUP($A309,'Case-Specific'!$A$13:$E$85,5,0)&amp;""</f>
        <v>Based on the response to REQU-07 on the "START HERE" tab, this question does not apply to this product or service.</v>
      </c>
      <c r="F309" s="220"/>
      <c r="G309" s="204" t="str">
        <f>VLOOKUP($A309,Questions!$A$2:$X$333,21,0)&amp;""</f>
        <v>Yes</v>
      </c>
      <c r="H309" s="205"/>
      <c r="I309" s="206" t="str">
        <f>VLOOKUP($A309,Questions!$A$2:$X$333,23,0)&amp;""</f>
        <v>Minor Importance</v>
      </c>
      <c r="J309" s="205"/>
      <c r="K309" s="222" t="b">
        <v>0</v>
      </c>
      <c r="L309" s="2"/>
      <c r="M309" s="197"/>
      <c r="N309" s="197"/>
      <c r="O309" s="197"/>
      <c r="P309" s="197"/>
      <c r="Q309" s="197"/>
      <c r="R309" s="197"/>
      <c r="S309" s="197"/>
      <c r="T309" s="197"/>
      <c r="U309" s="197"/>
      <c r="V309" s="197"/>
      <c r="W309" s="197"/>
      <c r="X309" s="197"/>
      <c r="Y309" s="197"/>
      <c r="Z309" s="197"/>
    </row>
    <row r="310" ht="15.75" customHeight="1">
      <c r="A310" s="18" t="str">
        <f>VLOOKUP(LEFT($A311,4),'Auto Responses'!$N$4:$O$38,2,0)&amp;""</f>
        <v> AI Qualifying Questions</v>
      </c>
      <c r="B310" s="40"/>
      <c r="C310" s="41"/>
      <c r="D310" s="41"/>
      <c r="E310" s="212"/>
      <c r="F310" s="199" t="s">
        <v>653</v>
      </c>
      <c r="G310" s="208" t="s">
        <v>648</v>
      </c>
      <c r="H310" s="208" t="s">
        <v>649</v>
      </c>
      <c r="I310" s="208" t="s">
        <v>650</v>
      </c>
      <c r="J310" s="208" t="s">
        <v>651</v>
      </c>
      <c r="K310" s="41"/>
      <c r="L310" s="2"/>
      <c r="M310" s="2"/>
      <c r="N310" s="2"/>
      <c r="O310" s="2"/>
      <c r="P310" s="2"/>
      <c r="Q310" s="2"/>
      <c r="R310" s="2"/>
      <c r="S310" s="2"/>
      <c r="T310" s="2"/>
      <c r="U310" s="2"/>
      <c r="V310" s="2"/>
      <c r="W310" s="2"/>
      <c r="X310" s="2"/>
      <c r="Y310" s="2"/>
      <c r="Z310" s="2"/>
    </row>
    <row r="311" ht="15.75" customHeight="1">
      <c r="A311" s="34" t="str">
        <f>AI!$A$20</f>
        <v>AIQU-01</v>
      </c>
      <c r="B311" s="35" t="str">
        <f>VLOOKUP($A311,AI!$A$13:$E$55,2,0)&amp;""</f>
        <v>Does your solution leverage machine learning (ML) or do you plan to do so in the next 12 months?</v>
      </c>
      <c r="C311" s="206" t="str">
        <f>VLOOKUP($A311,AI!$A$13:$E$55,3,0)&amp;""</f>
        <v>Yes</v>
      </c>
      <c r="D311" s="209" t="str">
        <f>IF(LEFT(VLOOKUP($A311,AI!$A$13:$E$55,5,0),21)='Auto Responses'!$A$32,'Auto Responses'!$A$33,VLOOKUP($A311,AI!$A$13:$E$55,4,0))&amp;""</f>
        <v>CoGrader plans to use ML techniques as part of its scoring and feedback pipeline (model components for rubric-aligned scoring and feature extraction). </v>
      </c>
      <c r="E311" s="214" t="str">
        <f>VLOOKUP($A311,AI!$A$13:$E$55,5,0)&amp;""</f>
        <v/>
      </c>
      <c r="F311" s="220"/>
      <c r="G311" s="204" t="str">
        <f>VLOOKUP($A311,Questions!$A$2:$X$333,21,0)&amp;""</f>
        <v>Not scored</v>
      </c>
      <c r="H311" s="205"/>
      <c r="I311" s="206" t="str">
        <f>VLOOKUP($A311,Questions!$A$2:$X$333,23,0)&amp;""</f>
        <v/>
      </c>
      <c r="J311" s="205"/>
      <c r="K311" s="207" t="b">
        <v>0</v>
      </c>
      <c r="L311" s="2"/>
      <c r="M311" s="197"/>
      <c r="N311" s="197"/>
      <c r="O311" s="197"/>
      <c r="P311" s="197"/>
      <c r="Q311" s="197"/>
      <c r="R311" s="197"/>
      <c r="S311" s="197"/>
      <c r="T311" s="197"/>
      <c r="U311" s="197"/>
      <c r="V311" s="197"/>
      <c r="W311" s="197"/>
      <c r="X311" s="197"/>
      <c r="Y311" s="197"/>
      <c r="Z311" s="197"/>
    </row>
    <row r="312" ht="15.75" customHeight="1">
      <c r="A312" s="34" t="str">
        <f>AI!$A$21</f>
        <v>AIQU-02</v>
      </c>
      <c r="B312" s="35" t="str">
        <f>VLOOKUP($A312,AI!$A$13:$E$55,2,0)&amp;""</f>
        <v>Does your solution leverage a large language model (LLM) or do you plan to do so in the next 12 months?</v>
      </c>
      <c r="C312" s="206" t="str">
        <f>VLOOKUP($A312,AI!$A$13:$E$55,3,0)&amp;""</f>
        <v>Yes</v>
      </c>
      <c r="D312" s="209" t="str">
        <f>IF(LEFT(VLOOKUP($A312,AI!$A$13:$E$55,5,0),21)='Auto Responses'!$A$32,'Auto Responses'!$A$33,VLOOKUP($A312,AI!$A$13:$E$55,4,0))&amp;""</f>
        <v>CoGrader leverages third-party LLM providers (enterprise LLM services) to generate rubric-aligned, teacher-facing feedback. Use of LLMs is governed by model governance, vendor due diligence and contractual protections described below. </v>
      </c>
      <c r="E312" s="214" t="str">
        <f>VLOOKUP($A312,AI!$A$13:$E$55,5,0)&amp;""</f>
        <v/>
      </c>
      <c r="F312" s="220"/>
      <c r="G312" s="204" t="str">
        <f>VLOOKUP($A312,Questions!$A$2:$X$333,21,0)&amp;""</f>
        <v>Not scored</v>
      </c>
      <c r="H312" s="205"/>
      <c r="I312" s="206" t="str">
        <f>VLOOKUP($A312,Questions!$A$2:$X$333,23,0)&amp;""</f>
        <v/>
      </c>
      <c r="J312" s="205"/>
      <c r="K312" s="207" t="b">
        <v>0</v>
      </c>
      <c r="L312" s="2"/>
      <c r="M312" s="197"/>
      <c r="N312" s="197"/>
      <c r="O312" s="197"/>
      <c r="P312" s="197"/>
      <c r="Q312" s="197"/>
      <c r="R312" s="197"/>
      <c r="S312" s="197"/>
      <c r="T312" s="197"/>
      <c r="U312" s="197"/>
      <c r="V312" s="197"/>
      <c r="W312" s="197"/>
      <c r="X312" s="197"/>
      <c r="Y312" s="197"/>
      <c r="Z312" s="197"/>
    </row>
    <row r="313" ht="15.75" customHeight="1">
      <c r="A313" s="18" t="str">
        <f>VLOOKUP(LEFT($A314,4),'Auto Responses'!$N$4:$O$38,2,0)&amp;""</f>
        <v> General AI Questions</v>
      </c>
      <c r="B313" s="40"/>
      <c r="C313" s="41"/>
      <c r="D313" s="41"/>
      <c r="E313" s="212"/>
      <c r="F313" s="199" t="s">
        <v>653</v>
      </c>
      <c r="G313" s="208" t="s">
        <v>648</v>
      </c>
      <c r="H313" s="208" t="s">
        <v>649</v>
      </c>
      <c r="I313" s="208" t="s">
        <v>650</v>
      </c>
      <c r="J313" s="208" t="s">
        <v>651</v>
      </c>
      <c r="K313" s="41"/>
      <c r="L313" s="2"/>
      <c r="M313" s="2"/>
      <c r="N313" s="2"/>
      <c r="O313" s="2"/>
      <c r="P313" s="2"/>
      <c r="Q313" s="2"/>
      <c r="R313" s="2"/>
      <c r="S313" s="2"/>
      <c r="T313" s="2"/>
      <c r="U313" s="2"/>
      <c r="V313" s="2"/>
      <c r="W313" s="2"/>
      <c r="X313" s="2"/>
      <c r="Y313" s="2"/>
      <c r="Z313" s="2"/>
    </row>
    <row r="314" ht="15.75" customHeight="1">
      <c r="A314" s="34" t="str">
        <f>AI!$A$23</f>
        <v>AIGN-01</v>
      </c>
      <c r="B314" s="35" t="str">
        <f>VLOOKUP($A314,AI!$A$13:$E$55,2,0)&amp;""</f>
        <v>Does your solution have an AI risk model when developing or implementing your solution's AI model?*</v>
      </c>
      <c r="C314" s="206" t="str">
        <f>VLOOKUP($A314,AI!$A$13:$E$55,3,0)&amp;""</f>
        <v>Yes</v>
      </c>
      <c r="D314" s="209" t="str">
        <f>IF(LEFT(VLOOKUP($A314,AI!$A$13:$E$55,5,0),21)='Auto Responses'!$A$32,'Auto Responses'!$A$33,VLOOKUP($A314,AI!$A$13:$E$55,4,0))&amp;""</f>
        <v/>
      </c>
      <c r="E314" s="214" t="str">
        <f>VLOOKUP($A314,AI!$A$13:$E$55,5,0)&amp;""</f>
        <v/>
      </c>
      <c r="F314" s="220"/>
      <c r="G314" s="204" t="str">
        <f>VLOOKUP($A314,Questions!$A$2:$X$333,21,0)&amp;""</f>
        <v>Yes</v>
      </c>
      <c r="H314" s="205"/>
      <c r="I314" s="206" t="str">
        <f>VLOOKUP($A314,Questions!$A$2:$X$333,23,0)&amp;""</f>
        <v>Critical Importance</v>
      </c>
      <c r="J314" s="205"/>
      <c r="K314" s="207" t="b">
        <v>0</v>
      </c>
      <c r="L314" s="2"/>
      <c r="M314" s="197"/>
      <c r="N314" s="197"/>
      <c r="O314" s="197"/>
      <c r="P314" s="197"/>
      <c r="Q314" s="197"/>
      <c r="R314" s="197"/>
      <c r="S314" s="197"/>
      <c r="T314" s="197"/>
      <c r="U314" s="197"/>
      <c r="V314" s="197"/>
      <c r="W314" s="197"/>
      <c r="X314" s="197"/>
      <c r="Y314" s="197"/>
      <c r="Z314" s="197"/>
    </row>
    <row r="315" ht="15.75" customHeight="1">
      <c r="A315" s="34" t="str">
        <f>AI!$A$24</f>
        <v>AIGN-02</v>
      </c>
      <c r="B315" s="35" t="str">
        <f>VLOOKUP($A315,AI!$A$13:$E$55,2,0)&amp;""</f>
        <v>Can your solution's AI features be disabled by tenant and/or user?*</v>
      </c>
      <c r="C315" s="206" t="str">
        <f>VLOOKUP($A315,AI!$A$13:$E$55,3,0)&amp;""</f>
        <v>No</v>
      </c>
      <c r="D315" s="209" t="str">
        <f>IF(LEFT(VLOOKUP($A315,AI!$A$13:$E$55,5,0),21)='Auto Responses'!$A$32,'Auto Responses'!$A$33,VLOOKUP($A315,AI!$A$13:$E$55,4,0))&amp;""</f>
        <v>However, CoGrader provides user-level controls to manually input feedback. </v>
      </c>
      <c r="E315" s="214" t="str">
        <f>VLOOKUP($A315,AI!$A$13:$E$55,5,0)&amp;""</f>
        <v/>
      </c>
      <c r="F315" s="220"/>
      <c r="G315" s="204" t="str">
        <f>VLOOKUP($A315,Questions!$A$2:$X$333,21,0)&amp;""</f>
        <v>Yes</v>
      </c>
      <c r="H315" s="205"/>
      <c r="I315" s="206" t="str">
        <f>VLOOKUP($A315,Questions!$A$2:$X$333,23,0)&amp;""</f>
        <v>Critical Importance</v>
      </c>
      <c r="J315" s="205"/>
      <c r="K315" s="207" t="b">
        <v>0</v>
      </c>
      <c r="L315" s="2"/>
      <c r="M315" s="197"/>
      <c r="N315" s="197"/>
      <c r="O315" s="197"/>
      <c r="P315" s="197"/>
      <c r="Q315" s="197"/>
      <c r="R315" s="197"/>
      <c r="S315" s="197"/>
      <c r="T315" s="197"/>
      <c r="U315" s="197"/>
      <c r="V315" s="197"/>
      <c r="W315" s="197"/>
      <c r="X315" s="197"/>
      <c r="Y315" s="197"/>
      <c r="Z315" s="197"/>
    </row>
    <row r="316" ht="15.75" customHeight="1">
      <c r="A316" s="34" t="str">
        <f>AI!$A$25</f>
        <v>AIGN-03</v>
      </c>
      <c r="B316" s="35" t="str">
        <f>VLOOKUP($A316,AI!$A$13:$E$55,2,0)&amp;""</f>
        <v>Have your staff completed responsible AI training?*</v>
      </c>
      <c r="C316" s="206" t="str">
        <f>VLOOKUP($A316,AI!$A$13:$E$55,3,0)&amp;""</f>
        <v>Yes</v>
      </c>
      <c r="D316" s="209" t="str">
        <f>IF(LEFT(VLOOKUP($A316,AI!$A$13:$E$55,5,0),21)='Auto Responses'!$A$32,'Auto Responses'!$A$33,VLOOKUP($A316,AI!$A$13:$E$55,4,0))&amp;""</f>
        <v>Product, engineering and model-operational staff receive role-based responsible-AI training covering model risk, bias awareness, privacy, and safe deployment. Training is part of onboarding and refreshed periodically. Training completion is tracked for audit. </v>
      </c>
      <c r="E316" s="214" t="str">
        <f>VLOOKUP($A316,AI!$A$13:$E$55,5,0)&amp;""</f>
        <v/>
      </c>
      <c r="F316" s="220"/>
      <c r="G316" s="204" t="str">
        <f>VLOOKUP($A316,Questions!$A$2:$X$333,21,0)&amp;""</f>
        <v>Yes</v>
      </c>
      <c r="H316" s="205"/>
      <c r="I316" s="206" t="str">
        <f>VLOOKUP($A316,Questions!$A$2:$X$333,23,0)&amp;""</f>
        <v>Critical Importance</v>
      </c>
      <c r="J316" s="205"/>
      <c r="K316" s="207" t="b">
        <v>0</v>
      </c>
      <c r="L316" s="2"/>
      <c r="M316" s="197"/>
      <c r="N316" s="197"/>
      <c r="O316" s="197"/>
      <c r="P316" s="197"/>
      <c r="Q316" s="197"/>
      <c r="R316" s="197"/>
      <c r="S316" s="197"/>
      <c r="T316" s="197"/>
      <c r="U316" s="197"/>
      <c r="V316" s="197"/>
      <c r="W316" s="197"/>
      <c r="X316" s="197"/>
      <c r="Y316" s="197"/>
      <c r="Z316" s="197"/>
    </row>
    <row r="317" ht="15.75" customHeight="1">
      <c r="A317" s="34" t="str">
        <f>AI!$A$26</f>
        <v>AIGN-04</v>
      </c>
      <c r="B317" s="35" t="str">
        <f>VLOOKUP($A317,AI!$A$13:$E$55,2,0)&amp;""</f>
        <v>Please describe the capabilities of your solution's AI features.</v>
      </c>
      <c r="C317" s="211" t="str">
        <f>VLOOKUP($A317,AI!$A$13:$E$55,3,0)&amp;""</f>
        <v>See Additional Information</v>
      </c>
      <c r="D317" s="201" t="str">
        <f>IF(LEFT(VLOOKUP($A317,AI!$A$13:$E$55,5,0),21)='Auto Responses'!$A$32,'Auto Responses'!$A$33,VLOOKUP($A317,AI!$A$13:$E$55,4,0))&amp;""</f>
        <v>CoGrader’s will ingest submitted student work and rubrics and produce rubric-aligned scores and draft, teacher-facing feedback. Capabilities include: natural-language feedback generation, rubric-based scoring, batch grading, API and UI submission, and teacher review workflows (human-in-the-loop). LLM inference is used for text understanding and feedback generation; humans retain final grading authority. Architecture and subservice details are in the system description.</v>
      </c>
      <c r="E317" s="214" t="str">
        <f>VLOOKUP($A317,AI!$A$13:$E$55,5,0)&amp;""</f>
        <v>Looking for the capabilities, use-case, goals, and benefits of the AI model or feature(s).</v>
      </c>
      <c r="F317" s="220"/>
      <c r="G317" s="204" t="str">
        <f>VLOOKUP($A317,Questions!$A$2:$X$333,21,0)&amp;""</f>
        <v>Not scored</v>
      </c>
      <c r="H317" s="205"/>
      <c r="I317" s="206" t="str">
        <f>VLOOKUP($A317,Questions!$A$2:$X$333,23,0)&amp;""</f>
        <v/>
      </c>
      <c r="J317" s="205"/>
      <c r="K317" s="207" t="b">
        <v>0</v>
      </c>
      <c r="L317" s="2"/>
      <c r="M317" s="197"/>
      <c r="N317" s="197"/>
      <c r="O317" s="197"/>
      <c r="P317" s="197"/>
      <c r="Q317" s="197"/>
      <c r="R317" s="197"/>
      <c r="S317" s="197"/>
      <c r="T317" s="197"/>
      <c r="U317" s="197"/>
      <c r="V317" s="197"/>
      <c r="W317" s="197"/>
      <c r="X317" s="197"/>
      <c r="Y317" s="197"/>
      <c r="Z317" s="197"/>
    </row>
    <row r="318" ht="15.75" customHeight="1">
      <c r="A318" s="34" t="str">
        <f>AI!$A$27</f>
        <v>AIGN-05</v>
      </c>
      <c r="B318" s="35" t="str">
        <f>VLOOKUP($A318,AI!$A$13:$E$55,2,0)&amp;""</f>
        <v>Does your solution support business rules to protect sensitive data from being ingested by the AI model?</v>
      </c>
      <c r="C318" s="206" t="str">
        <f>VLOOKUP($A318,AI!$A$13:$E$55,3,0)&amp;""</f>
        <v>Yes</v>
      </c>
      <c r="D318" s="209" t="str">
        <f>IF(LEFT(VLOOKUP($A318,AI!$A$13:$E$55,5,0),21)='Auto Responses'!$A$32,'Auto Responses'!$A$33,VLOOKUP($A318,AI!$A$13:$E$55,4,0))&amp;""</f>
        <v>Yes. CoGrader implements input filtering and business-rule controls to protect sensitive data prior to model calls. Our platform enforces data minimization practices, and system-level controls restrict which structured fields (such as student identifiers) are transmitted to AI models. These rules are part of our model-governance and input-validation controls.
It is important to note that CoGrader processes student-generated written work as submitted by educators for grading and feedback purposes. While we apply technical safeguards to structured data fields, the content of student assignments is necessarily transmitted to AI models to perform the core grading function. Educators retain responsibility for ensuring that assignments submitted for grading do not contain sensitive personal information beyond what is appropriate for the educational context. CoGrader provides guidance to educators on best practices for handling student work, and our data processing practices comply with FERPA requirements for the handling of education records.</v>
      </c>
      <c r="E318" s="214" t="str">
        <f>VLOOKUP($A318,AI!$A$13:$E$55,5,0)&amp;""</f>
        <v/>
      </c>
      <c r="F318" s="220"/>
      <c r="G318" s="204" t="str">
        <f>VLOOKUP($A318,Questions!$A$2:$X$333,21,0)&amp;""</f>
        <v>Yes</v>
      </c>
      <c r="H318" s="205"/>
      <c r="I318" s="206" t="str">
        <f>VLOOKUP($A318,Questions!$A$2:$X$333,23,0)&amp;""</f>
        <v>Standard Importance</v>
      </c>
      <c r="J318" s="205"/>
      <c r="K318" s="207" t="b">
        <v>0</v>
      </c>
      <c r="L318" s="2"/>
      <c r="M318" s="197"/>
      <c r="N318" s="197"/>
      <c r="O318" s="197"/>
      <c r="P318" s="197"/>
      <c r="Q318" s="197"/>
      <c r="R318" s="197"/>
      <c r="S318" s="197"/>
      <c r="T318" s="197"/>
      <c r="U318" s="197"/>
      <c r="V318" s="197"/>
      <c r="W318" s="197"/>
      <c r="X318" s="197"/>
      <c r="Y318" s="197"/>
      <c r="Z318" s="197"/>
    </row>
    <row r="319" ht="15.75" customHeight="1">
      <c r="A319" s="18" t="str">
        <f>VLOOKUP(LEFT($A320,4),'Auto Responses'!$N$4:$O$38,2,0)&amp;""</f>
        <v> AI Policy</v>
      </c>
      <c r="B319" s="40"/>
      <c r="C319" s="41"/>
      <c r="D319" s="41"/>
      <c r="E319" s="212"/>
      <c r="F319" s="199" t="s">
        <v>653</v>
      </c>
      <c r="G319" s="208" t="s">
        <v>648</v>
      </c>
      <c r="H319" s="208" t="s">
        <v>649</v>
      </c>
      <c r="I319" s="208" t="s">
        <v>650</v>
      </c>
      <c r="J319" s="208" t="s">
        <v>651</v>
      </c>
      <c r="K319" s="41"/>
      <c r="L319" s="2"/>
      <c r="M319" s="2"/>
      <c r="N319" s="2"/>
      <c r="O319" s="2"/>
      <c r="P319" s="2"/>
      <c r="Q319" s="2"/>
      <c r="R319" s="2"/>
      <c r="S319" s="2"/>
      <c r="T319" s="2"/>
      <c r="U319" s="2"/>
      <c r="V319" s="2"/>
      <c r="W319" s="2"/>
      <c r="X319" s="2"/>
      <c r="Y319" s="2"/>
      <c r="Z319" s="2"/>
    </row>
    <row r="320" ht="15.75" customHeight="1">
      <c r="A320" s="34" t="str">
        <f>AI!$A$29</f>
        <v>AIPL-01</v>
      </c>
      <c r="B320" s="35" t="str">
        <f>VLOOKUP($A320,AI!$A$13:$E$55,2,0)&amp;""</f>
        <v>Are your AI developer's policies, processes, procedures, and practices across the organization related to the mapping, measuring, and managing of AI risks conspicuously posted, unambiguous, and implemented effectively?*</v>
      </c>
      <c r="C320" s="206" t="str">
        <f>VLOOKUP($A320,AI!$A$13:$E$55,3,0)&amp;""</f>
        <v>Yes</v>
      </c>
      <c r="D320" s="209" t="str">
        <f>IF(LEFT(VLOOKUP($A320,AI!$A$13:$E$55,5,0),21)='Auto Responses'!$A$32,'Auto Responses'!$A$33,VLOOKUP($A320,AI!$A$13:$E$55,4,0))&amp;""</f>
        <v>CoGrader maintains published responsible-AI and secure-development policies that define roles, development gates, testing/validation requirements, and measurement of model risks (fairness, robustness, privacy). Policies are operationalized via the SDLC and are used to govern new features and model changes.</v>
      </c>
      <c r="E320" s="214" t="str">
        <f>VLOOKUP($A320,AI!$A$13:$E$55,5,0)&amp;""</f>
        <v/>
      </c>
      <c r="F320" s="220"/>
      <c r="G320" s="204" t="str">
        <f>VLOOKUP($A320,Questions!$A$2:$X$333,21,0)&amp;""</f>
        <v>Yes</v>
      </c>
      <c r="H320" s="205"/>
      <c r="I320" s="206" t="str">
        <f>VLOOKUP($A320,Questions!$A$2:$X$333,23,0)&amp;""</f>
        <v>Critical Importance</v>
      </c>
      <c r="J320" s="205"/>
      <c r="K320" s="207" t="b">
        <v>0</v>
      </c>
      <c r="L320" s="2"/>
      <c r="M320" s="197"/>
      <c r="N320" s="197"/>
      <c r="O320" s="197"/>
      <c r="P320" s="197"/>
      <c r="Q320" s="197"/>
      <c r="R320" s="197"/>
      <c r="S320" s="197"/>
      <c r="T320" s="197"/>
      <c r="U320" s="197"/>
      <c r="V320" s="197"/>
      <c r="W320" s="197"/>
      <c r="X320" s="197"/>
      <c r="Y320" s="197"/>
      <c r="Z320" s="197"/>
    </row>
    <row r="321" ht="15.75" customHeight="1">
      <c r="A321" s="34" t="str">
        <f>AI!$A$30</f>
        <v>AIPL-02</v>
      </c>
      <c r="B321" s="35" t="str">
        <f>VLOOKUP($A321,AI!$A$13:$E$55,2,0)&amp;""</f>
        <v>Have you identified and measured AI risks?*</v>
      </c>
      <c r="C321" s="206" t="str">
        <f>VLOOKUP($A321,AI!$A$13:$E$55,3,0)&amp;""</f>
        <v>Yes</v>
      </c>
      <c r="D321" s="209" t="str">
        <f>IF(LEFT(VLOOKUP($A321,AI!$A$13:$E$55,5,0),21)='Auto Responses'!$A$32,'Auto Responses'!$A$33,VLOOKUP($A321,AI!$A$13:$E$55,4,0))&amp;""</f>
        <v>We require risk assessments (model risk, bias, safety and privacy) prior to production promotion. Metrics and tests (performance, fairness checks, adversarial/input-anomaly tests) are collected and used to measure residual risk and drive remediation. Findings and metrics are tracked in the model governance record.</v>
      </c>
      <c r="E321" s="214" t="str">
        <f>VLOOKUP($A321,AI!$A$13:$E$55,5,0)&amp;""</f>
        <v/>
      </c>
      <c r="F321" s="220"/>
      <c r="G321" s="204" t="str">
        <f>VLOOKUP($A321,Questions!$A$2:$X$333,21,0)&amp;""</f>
        <v>Yes</v>
      </c>
      <c r="H321" s="205"/>
      <c r="I321" s="206" t="str">
        <f>VLOOKUP($A321,Questions!$A$2:$X$333,23,0)&amp;""</f>
        <v>Critical Importance</v>
      </c>
      <c r="J321" s="205"/>
      <c r="K321" s="207" t="b">
        <v>0</v>
      </c>
      <c r="L321" s="2"/>
      <c r="M321" s="197"/>
      <c r="N321" s="197"/>
      <c r="O321" s="197"/>
      <c r="P321" s="197"/>
      <c r="Q321" s="197"/>
      <c r="R321" s="197"/>
      <c r="S321" s="197"/>
      <c r="T321" s="197"/>
      <c r="U321" s="197"/>
      <c r="V321" s="197"/>
      <c r="W321" s="197"/>
      <c r="X321" s="197"/>
      <c r="Y321" s="197"/>
      <c r="Z321" s="197"/>
    </row>
    <row r="322" ht="15.75" customHeight="1">
      <c r="A322" s="34" t="str">
        <f>AI!$A$31</f>
        <v>AIPL-03</v>
      </c>
      <c r="B322" s="35" t="str">
        <f>VLOOKUP($A322,AI!$A$13:$E$55,2,0)&amp;""</f>
        <v>In the event of an incident, can your solution's AI features be disabled in a timely manner?*</v>
      </c>
      <c r="C322" s="206" t="str">
        <f>VLOOKUP($A322,AI!$A$13:$E$55,3,0)&amp;""</f>
        <v>No</v>
      </c>
      <c r="D322" s="209" t="str">
        <f>IF(LEFT(VLOOKUP($A322,AI!$A$13:$E$55,5,0),21)='Auto Responses'!$A$32,'Auto Responses'!$A$33,VLOOKUP($A322,AI!$A$13:$E$55,4,0))&amp;""</f>
        <v/>
      </c>
      <c r="E322" s="214" t="str">
        <f>VLOOKUP($A322,AI!$A$13:$E$55,5,0)&amp;""</f>
        <v/>
      </c>
      <c r="F322" s="220"/>
      <c r="G322" s="204" t="str">
        <f>VLOOKUP($A322,Questions!$A$2:$X$333,21,0)&amp;""</f>
        <v>Yes</v>
      </c>
      <c r="H322" s="205"/>
      <c r="I322" s="206" t="str">
        <f>VLOOKUP($A322,Questions!$A$2:$X$333,23,0)&amp;""</f>
        <v>Critical Importance</v>
      </c>
      <c r="J322" s="205"/>
      <c r="K322" s="207" t="b">
        <v>0</v>
      </c>
      <c r="L322" s="2"/>
      <c r="M322" s="197"/>
      <c r="N322" s="197"/>
      <c r="O322" s="197"/>
      <c r="P322" s="197"/>
      <c r="Q322" s="197"/>
      <c r="R322" s="197"/>
      <c r="S322" s="197"/>
      <c r="T322" s="197"/>
      <c r="U322" s="197"/>
      <c r="V322" s="197"/>
      <c r="W322" s="197"/>
      <c r="X322" s="197"/>
      <c r="Y322" s="197"/>
      <c r="Z322" s="197"/>
    </row>
    <row r="323" ht="15.75" customHeight="1">
      <c r="A323" s="34" t="str">
        <f>AI!$A$32</f>
        <v>AIPL-04</v>
      </c>
      <c r="B323" s="35" t="str">
        <f>VLOOKUP($A323,AI!$A$13:$E$55,2,0)&amp;""</f>
        <v>If disabled because of an incident, can your solution's AI features be re-enabled in a timely manner?*</v>
      </c>
      <c r="C323" s="206" t="str">
        <f>VLOOKUP($A323,AI!$A$13:$E$55,3,0)&amp;""</f>
        <v>N/A</v>
      </c>
      <c r="D323" s="209" t="str">
        <f>IF(LEFT(VLOOKUP($A323,AI!$A$13:$E$55,5,0),21)='Auto Responses'!$A$32,'Auto Responses'!$A$33,VLOOKUP($A323,AI!$A$13:$E$55,4,0))&amp;""</f>
        <v>This question does not apply.</v>
      </c>
      <c r="E323" s="214" t="str">
        <f>VLOOKUP($A323,AI!$A$13:$E$55,5,0)&amp;""</f>
        <v>Based on the response to AIPL-03, this question does not apply to this product or service.</v>
      </c>
      <c r="F323" s="220"/>
      <c r="G323" s="204" t="str">
        <f>VLOOKUP($A323,Questions!$A$2:$X$333,21,0)&amp;""</f>
        <v>Yes</v>
      </c>
      <c r="H323" s="205"/>
      <c r="I323" s="206" t="str">
        <f>VLOOKUP($A323,Questions!$A$2:$X$333,23,0)&amp;""</f>
        <v>Critical Importance</v>
      </c>
      <c r="J323" s="205"/>
      <c r="K323" s="207" t="b">
        <v>0</v>
      </c>
      <c r="L323" s="2"/>
      <c r="M323" s="197"/>
      <c r="N323" s="197"/>
      <c r="O323" s="197"/>
      <c r="P323" s="197"/>
      <c r="Q323" s="197"/>
      <c r="R323" s="197"/>
      <c r="S323" s="197"/>
      <c r="T323" s="197"/>
      <c r="U323" s="197"/>
      <c r="V323" s="197"/>
      <c r="W323" s="197"/>
      <c r="X323" s="197"/>
      <c r="Y323" s="197"/>
      <c r="Z323" s="197"/>
    </row>
    <row r="324" ht="15.75" customHeight="1">
      <c r="A324" s="34" t="str">
        <f>AI!$A$33</f>
        <v>AIPL-05</v>
      </c>
      <c r="B324" s="35" t="str">
        <f>VLOOKUP($A324,AI!$A$13:$E$55,2,0)&amp;""</f>
        <v>Do you have documented technical and procedural processes to address potential negative impacts of AI as described by the AI Risk Management Framework (RMF)?</v>
      </c>
      <c r="C324" s="206" t="str">
        <f>VLOOKUP($A324,AI!$A$13:$E$55,3,0)&amp;""</f>
        <v>Yes</v>
      </c>
      <c r="D324" s="209" t="str">
        <f>IF(LEFT(VLOOKUP($A324,AI!$A$13:$E$55,5,0),21)='Auto Responses'!$A$32,'Auto Responses'!$A$33,VLOOKUP($A324,AI!$A$13:$E$55,4,0))&amp;""</f>
        <v/>
      </c>
      <c r="E324" s="214" t="str">
        <f>VLOOKUP($A324,AI!$A$13:$E$55,5,0)&amp;""</f>
        <v/>
      </c>
      <c r="F324" s="220"/>
      <c r="G324" s="204" t="str">
        <f>VLOOKUP($A324,Questions!$A$2:$X$333,21,0)&amp;""</f>
        <v>Yes</v>
      </c>
      <c r="H324" s="205"/>
      <c r="I324" s="206" t="str">
        <f>VLOOKUP($A324,Questions!$A$2:$X$333,23,0)&amp;""</f>
        <v>Minor Importance</v>
      </c>
      <c r="J324" s="205"/>
      <c r="K324" s="207" t="b">
        <v>0</v>
      </c>
      <c r="L324" s="2"/>
      <c r="M324" s="197"/>
      <c r="N324" s="197"/>
      <c r="O324" s="197"/>
      <c r="P324" s="197"/>
      <c r="Q324" s="197"/>
      <c r="R324" s="197"/>
      <c r="S324" s="197"/>
      <c r="T324" s="197"/>
      <c r="U324" s="197"/>
      <c r="V324" s="197"/>
      <c r="W324" s="197"/>
      <c r="X324" s="197"/>
      <c r="Y324" s="197"/>
      <c r="Z324" s="197"/>
    </row>
    <row r="325" ht="15.75" customHeight="1">
      <c r="A325" s="18" t="str">
        <f>VLOOKUP(LEFT($A326,4),'Auto Responses'!$N$4:$O$38,2,0)&amp;""</f>
        <v> AI Data Security</v>
      </c>
      <c r="B325" s="40"/>
      <c r="C325" s="41"/>
      <c r="D325" s="41"/>
      <c r="E325" s="212"/>
      <c r="F325" s="199" t="s">
        <v>653</v>
      </c>
      <c r="G325" s="208" t="s">
        <v>648</v>
      </c>
      <c r="H325" s="208" t="s">
        <v>649</v>
      </c>
      <c r="I325" s="208" t="s">
        <v>650</v>
      </c>
      <c r="J325" s="208" t="s">
        <v>651</v>
      </c>
      <c r="K325" s="41"/>
      <c r="L325" s="2"/>
      <c r="M325" s="2"/>
      <c r="N325" s="2"/>
      <c r="O325" s="2"/>
      <c r="P325" s="2"/>
      <c r="Q325" s="2"/>
      <c r="R325" s="2"/>
      <c r="S325" s="2"/>
      <c r="T325" s="2"/>
      <c r="U325" s="2"/>
      <c r="V325" s="2"/>
      <c r="W325" s="2"/>
      <c r="X325" s="2"/>
      <c r="Y325" s="2"/>
      <c r="Z325" s="2"/>
    </row>
    <row r="326" ht="15.75" customHeight="1">
      <c r="A326" s="34" t="str">
        <f>AI!$A$35</f>
        <v>AISC-01</v>
      </c>
      <c r="B326" s="35" t="str">
        <f>VLOOKUP($A326,AI!$A$13:$E$55,2,0)&amp;""</f>
        <v>If sensitive data is introduced to your solution's AI model, can the data be removed from the AI model by request?*</v>
      </c>
      <c r="C326" s="206" t="str">
        <f>VLOOKUP($A326,AI!$A$13:$E$55,3,0)&amp;""</f>
        <v>N/A</v>
      </c>
      <c r="D326" s="209" t="str">
        <f>IF(LEFT(VLOOKUP($A326,AI!$A$13:$E$55,5,0),21)='Auto Responses'!$A$32,'Auto Responses'!$A$33,VLOOKUP($A326,AI!$A$13:$E$55,4,0))&amp;""</f>
        <v>We don't train on provided information, or retain information for training.</v>
      </c>
      <c r="E326" s="214" t="str">
        <f>VLOOKUP($A326,AI!$A$13:$E$55,5,0)&amp;""</f>
        <v>Looking for the ability to scrub sensitive insitutional data from your solution's AI model.</v>
      </c>
      <c r="F326" s="220"/>
      <c r="G326" s="204" t="str">
        <f>VLOOKUP($A326,Questions!$A$2:$X$333,21,0)&amp;""</f>
        <v>Yes</v>
      </c>
      <c r="H326" s="205"/>
      <c r="I326" s="206" t="str">
        <f>VLOOKUP($A326,Questions!$A$2:$X$333,23,0)&amp;""</f>
        <v>Critical Importance</v>
      </c>
      <c r="J326" s="205"/>
      <c r="K326" s="207" t="b">
        <v>0</v>
      </c>
      <c r="L326" s="2"/>
      <c r="M326" s="197"/>
      <c r="N326" s="197"/>
      <c r="O326" s="197"/>
      <c r="P326" s="197"/>
      <c r="Q326" s="197"/>
      <c r="R326" s="197"/>
      <c r="S326" s="197"/>
      <c r="T326" s="197"/>
      <c r="U326" s="197"/>
      <c r="V326" s="197"/>
      <c r="W326" s="197"/>
      <c r="X326" s="197"/>
      <c r="Y326" s="197"/>
      <c r="Z326" s="197"/>
    </row>
    <row r="327" ht="15.75" customHeight="1">
      <c r="A327" s="34" t="str">
        <f>AI!$A$36</f>
        <v>AISC-02</v>
      </c>
      <c r="B327" s="35" t="str">
        <f>VLOOKUP($A327,AI!$A$13:$E$55,2,0)&amp;""</f>
        <v>Is user input data used to influence your solution's AI model?*</v>
      </c>
      <c r="C327" s="206" t="str">
        <f>VLOOKUP($A327,AI!$A$13:$E$55,3,0)&amp;""</f>
        <v>No</v>
      </c>
      <c r="D327" s="209" t="str">
        <f>IF(LEFT(VLOOKUP($A327,AI!$A$13:$E$55,5,0),21)='Auto Responses'!$A$32,'Auto Responses'!$A$33,VLOOKUP($A327,AI!$A$13:$E$55,4,0))&amp;""</f>
        <v>By default CoGrader does not use student or institution PII to train shared models. Training on customer data occurs only under explicit, documented customer authorization and contractual terms. Subprocessors are contractually restricted from using customer PII for model training unless expressly permitted.</v>
      </c>
      <c r="E327" s="214" t="str">
        <f>VLOOKUP($A327,AI!$A$13:$E$55,5,0)&amp;""</f>
        <v/>
      </c>
      <c r="F327" s="220"/>
      <c r="G327" s="204" t="str">
        <f>VLOOKUP($A327,Questions!$A$2:$X$333,21,0)&amp;""</f>
        <v>No</v>
      </c>
      <c r="H327" s="205"/>
      <c r="I327" s="206" t="str">
        <f>VLOOKUP($A327,Questions!$A$2:$X$333,23,0)&amp;""</f>
        <v>Critical Importance</v>
      </c>
      <c r="J327" s="205"/>
      <c r="K327" s="207" t="b">
        <v>0</v>
      </c>
      <c r="L327" s="2"/>
      <c r="M327" s="197"/>
      <c r="N327" s="197"/>
      <c r="O327" s="197"/>
      <c r="P327" s="197"/>
      <c r="Q327" s="197"/>
      <c r="R327" s="197"/>
      <c r="S327" s="197"/>
      <c r="T327" s="197"/>
      <c r="U327" s="197"/>
      <c r="V327" s="197"/>
      <c r="W327" s="197"/>
      <c r="X327" s="197"/>
      <c r="Y327" s="197"/>
      <c r="Z327" s="197"/>
    </row>
    <row r="328" ht="15.75" customHeight="1">
      <c r="A328" s="34" t="str">
        <f>AI!$A$37</f>
        <v>AISC-03</v>
      </c>
      <c r="B328" s="35" t="str">
        <f>VLOOKUP($A328,AI!$A$13:$E$55,2,0)&amp;""</f>
        <v>Do you provide logging for your solution's AI feature(s) that includes user, date, and action taken?*</v>
      </c>
      <c r="C328" s="206" t="str">
        <f>VLOOKUP($A328,AI!$A$13:$E$55,3,0)&amp;""</f>
        <v>Yes</v>
      </c>
      <c r="D328" s="209" t="str">
        <f>IF(LEFT(VLOOKUP($A328,AI!$A$13:$E$55,5,0),21)='Auto Responses'!$A$32,'Auto Responses'!$A$33,VLOOKUP($A328,AI!$A$13:$E$55,4,0))&amp;""</f>
        <v>AI calls and model events are logged (user/tenant, timestamps, request/response metadata, and action context). Logs are centralized to the SIEM for monitoring, incident response, and audit. Log retention and access follow our logging policy and are available for DSRs and investigations.</v>
      </c>
      <c r="E328" s="214" t="str">
        <f>VLOOKUP($A328,AI!$A$13:$E$55,5,0)&amp;""</f>
        <v/>
      </c>
      <c r="F328" s="220"/>
      <c r="G328" s="204" t="str">
        <f>VLOOKUP($A328,Questions!$A$2:$X$333,21,0)&amp;""</f>
        <v>Yes</v>
      </c>
      <c r="H328" s="205"/>
      <c r="I328" s="206" t="str">
        <f>VLOOKUP($A328,Questions!$A$2:$X$333,23,0)&amp;""</f>
        <v>Critical Importance</v>
      </c>
      <c r="J328" s="205"/>
      <c r="K328" s="207" t="b">
        <v>0</v>
      </c>
      <c r="L328" s="2"/>
      <c r="M328" s="197"/>
      <c r="N328" s="197"/>
      <c r="O328" s="197"/>
      <c r="P328" s="197"/>
      <c r="Q328" s="197"/>
      <c r="R328" s="197"/>
      <c r="S328" s="197"/>
      <c r="T328" s="197"/>
      <c r="U328" s="197"/>
      <c r="V328" s="197"/>
      <c r="W328" s="197"/>
      <c r="X328" s="197"/>
      <c r="Y328" s="197"/>
      <c r="Z328" s="197"/>
    </row>
    <row r="329" ht="15.75" customHeight="1">
      <c r="A329" s="34" t="str">
        <f>AI!$A$38</f>
        <v>AISC-04</v>
      </c>
      <c r="B329" s="35" t="str">
        <f>VLOOKUP($A329,AI!$A$13:$E$55,2,0)&amp;""</f>
        <v>Please describe how you validate user inputs.</v>
      </c>
      <c r="C329" s="211" t="str">
        <f>VLOOKUP($A329,AI!$A$13:$E$55,3,0)&amp;""</f>
        <v>See Additional Information</v>
      </c>
      <c r="D329" s="166" t="str">
        <f>IF(LEFT(VLOOKUP($A329,AI!$A$13:$E$55,5,0),21)='Auto Responses'!$A$32,'Auto Responses'!$A$33,VLOOKUP($A329,AI!$A$13:$E$55,4,0))&amp;""</f>
        <v>Input validation includes client- and server-side checks, sanitization, profanity/PII redaction rules, rate-limiting, anomaly detection, and rule-based blocking of suspicious inputs. Suspicious patterns trigger additional review or rejection. </v>
      </c>
      <c r="E329" s="214" t="str">
        <f>VLOOKUP($A329,AI!$A$13:$E$55,5,0)&amp;""</f>
        <v>Looking for how the solution is checked for input anomalies, patterns, and malicious input rejection.</v>
      </c>
      <c r="F329" s="220"/>
      <c r="G329" s="204" t="str">
        <f>VLOOKUP($A329,Questions!$A$2:$X$333,21,0)&amp;""</f>
        <v>Not scored</v>
      </c>
      <c r="H329" s="205"/>
      <c r="I329" s="206" t="str">
        <f>VLOOKUP($A329,Questions!$A$2:$X$333,23,0)&amp;""</f>
        <v/>
      </c>
      <c r="J329" s="205"/>
      <c r="K329" s="207" t="b">
        <v>0</v>
      </c>
      <c r="L329" s="2"/>
      <c r="M329" s="197"/>
      <c r="N329" s="197"/>
      <c r="O329" s="197"/>
      <c r="P329" s="197"/>
      <c r="Q329" s="197"/>
      <c r="R329" s="197"/>
      <c r="S329" s="197"/>
      <c r="T329" s="197"/>
      <c r="U329" s="197"/>
      <c r="V329" s="197"/>
      <c r="W329" s="197"/>
      <c r="X329" s="197"/>
      <c r="Y329" s="197"/>
      <c r="Z329" s="197"/>
    </row>
    <row r="330" ht="15.75" customHeight="1">
      <c r="A330" s="34" t="str">
        <f>AI!$A$39</f>
        <v>AISC-05</v>
      </c>
      <c r="B330" s="35" t="str">
        <f>VLOOKUP($A330,AI!$A$13:$E$55,2,0)&amp;""</f>
        <v>Do you plan for and mitigate supply-chain risk related to your AI features?</v>
      </c>
      <c r="C330" s="206" t="str">
        <f>VLOOKUP($A330,AI!$A$13:$E$55,3,0)&amp;""</f>
        <v>Yes</v>
      </c>
      <c r="D330" s="209" t="str">
        <f>IF(LEFT(VLOOKUP($A330,AI!$A$13:$E$55,5,0),21)='Auto Responses'!$A$32,'Auto Responses'!$A$33,VLOOKUP($A330,AI!$A$13:$E$55,4,0))&amp;""</f>
        <v>We currently use OpenAI's SDK to implement LLM calls, which is supported by Google Gemini, Anthropic and other open source models.</v>
      </c>
      <c r="E330" s="214" t="str">
        <f>VLOOKUP($A330,AI!$A$13:$E$55,5,0)&amp;""</f>
        <v/>
      </c>
      <c r="F330" s="220"/>
      <c r="G330" s="204" t="str">
        <f>VLOOKUP($A330,Questions!$A$2:$X$333,21,0)&amp;""</f>
        <v>Yes</v>
      </c>
      <c r="H330" s="205"/>
      <c r="I330" s="206" t="str">
        <f>VLOOKUP($A330,Questions!$A$2:$X$333,23,0)&amp;""</f>
        <v>Standard Importance</v>
      </c>
      <c r="J330" s="205"/>
      <c r="K330" s="207" t="b">
        <v>0</v>
      </c>
      <c r="L330" s="2"/>
      <c r="M330" s="197"/>
      <c r="N330" s="197"/>
      <c r="O330" s="197"/>
      <c r="P330" s="197"/>
      <c r="Q330" s="197"/>
      <c r="R330" s="197"/>
      <c r="S330" s="197"/>
      <c r="T330" s="197"/>
      <c r="U330" s="197"/>
      <c r="V330" s="197"/>
      <c r="W330" s="197"/>
      <c r="X330" s="197"/>
      <c r="Y330" s="197"/>
      <c r="Z330" s="197"/>
    </row>
    <row r="331" ht="15.75" customHeight="1">
      <c r="A331" s="18" t="str">
        <f>VLOOKUP(LEFT($A332,4),'Auto Responses'!$N$4:$O$38,2,0)&amp;""</f>
        <v> AI Machine Learning</v>
      </c>
      <c r="B331" s="40"/>
      <c r="C331" s="41"/>
      <c r="D331" s="41"/>
      <c r="E331" s="212"/>
      <c r="F331" s="199" t="s">
        <v>653</v>
      </c>
      <c r="G331" s="208" t="s">
        <v>648</v>
      </c>
      <c r="H331" s="208" t="s">
        <v>649</v>
      </c>
      <c r="I331" s="208" t="s">
        <v>650</v>
      </c>
      <c r="J331" s="208" t="s">
        <v>651</v>
      </c>
      <c r="K331" s="41"/>
      <c r="L331" s="2"/>
      <c r="M331" s="2"/>
      <c r="N331" s="2"/>
      <c r="O331" s="2"/>
      <c r="P331" s="2"/>
      <c r="Q331" s="2"/>
      <c r="R331" s="2"/>
      <c r="S331" s="2"/>
      <c r="T331" s="2"/>
      <c r="U331" s="2"/>
      <c r="V331" s="2"/>
      <c r="W331" s="2"/>
      <c r="X331" s="2"/>
      <c r="Y331" s="2"/>
      <c r="Z331" s="2"/>
    </row>
    <row r="332" ht="15.75" customHeight="1">
      <c r="A332" s="34" t="str">
        <f>AI!$A$41</f>
        <v>AIML-01</v>
      </c>
      <c r="B332" s="35" t="str">
        <f>VLOOKUP($A332,AI!$A$13:$E$55,2,0)&amp;""</f>
        <v>Do you separate ML training data from your ML solution data?*</v>
      </c>
      <c r="C332" s="206" t="str">
        <f>VLOOKUP($A332,AI!$A$13:$E$55,3,0)&amp;""</f>
        <v>No</v>
      </c>
      <c r="D332" s="209" t="str">
        <f>IF(LEFT(VLOOKUP($A332,AI!$A$13:$E$55,5,0),21)='Auto Responses'!$A$32,'Auto Responses'!$A$33,VLOOKUP($A332,AI!$A$13:$E$55,4,0))&amp;""</f>
        <v>We don't currently deploy or train ML models.</v>
      </c>
      <c r="E332" s="214" t="str">
        <f>VLOOKUP($A332,AI!$A$13:$E$55,5,0)&amp;""</f>
        <v/>
      </c>
      <c r="F332" s="220"/>
      <c r="G332" s="204" t="str">
        <f>VLOOKUP($A332,Questions!$A$2:$X$333,21,0)&amp;""</f>
        <v>Yes</v>
      </c>
      <c r="H332" s="205"/>
      <c r="I332" s="206" t="str">
        <f>VLOOKUP($A332,Questions!$A$2:$X$333,23,0)&amp;""</f>
        <v>Critical Importance</v>
      </c>
      <c r="J332" s="205"/>
      <c r="K332" s="207" t="b">
        <v>0</v>
      </c>
      <c r="L332" s="2"/>
      <c r="M332" s="197"/>
      <c r="N332" s="197"/>
      <c r="O332" s="197"/>
      <c r="P332" s="197"/>
      <c r="Q332" s="197"/>
      <c r="R332" s="197"/>
      <c r="S332" s="197"/>
      <c r="T332" s="197"/>
      <c r="U332" s="197"/>
      <c r="V332" s="197"/>
      <c r="W332" s="197"/>
      <c r="X332" s="197"/>
      <c r="Y332" s="197"/>
      <c r="Z332" s="197"/>
    </row>
    <row r="333" ht="15.75" customHeight="1">
      <c r="A333" s="34" t="str">
        <f>AI!$A$42</f>
        <v>AIML-02</v>
      </c>
      <c r="B333" s="35" t="str">
        <f>VLOOKUP($A333,AI!$A$13:$E$55,2,0)&amp;""</f>
        <v>Do you authenticate and verify your ML model's feedback?*</v>
      </c>
      <c r="C333" s="206" t="str">
        <f>VLOOKUP($A333,AI!$A$13:$E$55,3,0)&amp;""</f>
        <v>No</v>
      </c>
      <c r="D333" s="209" t="str">
        <f>IF(LEFT(VLOOKUP($A333,AI!$A$13:$E$55,5,0),21)='Auto Responses'!$A$32,'Auto Responses'!$A$33,VLOOKUP($A333,AI!$A$13:$E$55,4,0))&amp;""</f>
        <v>We don't currently deploy or train ML models.</v>
      </c>
      <c r="E333" s="214" t="str">
        <f>VLOOKUP($A333,AI!$A$13:$E$55,5,0)&amp;""</f>
        <v/>
      </c>
      <c r="F333" s="220"/>
      <c r="G333" s="204" t="str">
        <f>VLOOKUP($A333,Questions!$A$2:$X$333,21,0)&amp;""</f>
        <v>Yes</v>
      </c>
      <c r="H333" s="205"/>
      <c r="I333" s="206" t="str">
        <f>VLOOKUP($A333,Questions!$A$2:$X$333,23,0)&amp;""</f>
        <v>Critical Importance</v>
      </c>
      <c r="J333" s="205"/>
      <c r="K333" s="207" t="b">
        <v>0</v>
      </c>
      <c r="L333" s="2"/>
      <c r="M333" s="197"/>
      <c r="N333" s="197"/>
      <c r="O333" s="197"/>
      <c r="P333" s="197"/>
      <c r="Q333" s="197"/>
      <c r="R333" s="197"/>
      <c r="S333" s="197"/>
      <c r="T333" s="197"/>
      <c r="U333" s="197"/>
      <c r="V333" s="197"/>
      <c r="W333" s="197"/>
      <c r="X333" s="197"/>
      <c r="Y333" s="197"/>
      <c r="Z333" s="197"/>
    </row>
    <row r="334" ht="15.75" customHeight="1">
      <c r="A334" s="34" t="str">
        <f>AI!$A$43</f>
        <v>AIML-03</v>
      </c>
      <c r="B334" s="35" t="str">
        <f>VLOOKUP($A334,AI!$A$13:$E$55,2,0)&amp;""</f>
        <v>Is your ML training data vetted, validated, and verified before training the solution's AI model?</v>
      </c>
      <c r="C334" s="206" t="str">
        <f>VLOOKUP($A334,AI!$A$13:$E$55,3,0)&amp;""</f>
        <v>No</v>
      </c>
      <c r="D334" s="209" t="str">
        <f>IF(LEFT(VLOOKUP($A334,AI!$A$13:$E$55,5,0),21)='Auto Responses'!$A$32,'Auto Responses'!$A$33,VLOOKUP($A334,AI!$A$13:$E$55,4,0))&amp;""</f>
        <v>We don't currently deploy or train ML models.</v>
      </c>
      <c r="E334" s="214" t="str">
        <f>VLOOKUP($A334,AI!$A$13:$E$55,5,0)&amp;""</f>
        <v/>
      </c>
      <c r="F334" s="220"/>
      <c r="G334" s="204" t="str">
        <f>VLOOKUP($A334,Questions!$A$2:$X$333,21,0)&amp;""</f>
        <v>Yes</v>
      </c>
      <c r="H334" s="205"/>
      <c r="I334" s="206" t="str">
        <f>VLOOKUP($A334,Questions!$A$2:$X$333,23,0)&amp;""</f>
        <v>Standard Importance</v>
      </c>
      <c r="J334" s="205"/>
      <c r="K334" s="207" t="b">
        <v>0</v>
      </c>
      <c r="L334" s="2"/>
      <c r="M334" s="197"/>
      <c r="N334" s="197"/>
      <c r="O334" s="197"/>
      <c r="P334" s="197"/>
      <c r="Q334" s="197"/>
      <c r="R334" s="197"/>
      <c r="S334" s="197"/>
      <c r="T334" s="197"/>
      <c r="U334" s="197"/>
      <c r="V334" s="197"/>
      <c r="W334" s="197"/>
      <c r="X334" s="197"/>
      <c r="Y334" s="197"/>
      <c r="Z334" s="197"/>
    </row>
    <row r="335" ht="15.75" customHeight="1">
      <c r="A335" s="34" t="str">
        <f>AI!$A$44</f>
        <v>AIML-04</v>
      </c>
      <c r="B335" s="35" t="str">
        <f>VLOOKUP($A335,AI!$A$13:$E$55,2,0)&amp;""</f>
        <v>Is your ML training data monitored and audited?</v>
      </c>
      <c r="C335" s="206" t="str">
        <f>VLOOKUP($A335,AI!$A$13:$E$55,3,0)&amp;""</f>
        <v>No</v>
      </c>
      <c r="D335" s="209" t="str">
        <f>IF(LEFT(VLOOKUP($A335,AI!$A$13:$E$55,5,0),21)='Auto Responses'!$A$32,'Auto Responses'!$A$33,VLOOKUP($A335,AI!$A$13:$E$55,4,0))&amp;""</f>
        <v>We don't currently deploy or train ML models.</v>
      </c>
      <c r="E335" s="214" t="str">
        <f>VLOOKUP($A335,AI!$A$13:$E$55,5,0)&amp;""</f>
        <v/>
      </c>
      <c r="F335" s="220"/>
      <c r="G335" s="204" t="str">
        <f>VLOOKUP($A335,Questions!$A$2:$X$333,21,0)&amp;""</f>
        <v>Yes</v>
      </c>
      <c r="H335" s="205"/>
      <c r="I335" s="206" t="str">
        <f>VLOOKUP($A335,Questions!$A$2:$X$333,23,0)&amp;""</f>
        <v>Standard Importance</v>
      </c>
      <c r="J335" s="205"/>
      <c r="K335" s="207" t="b">
        <v>0</v>
      </c>
      <c r="L335" s="2"/>
      <c r="M335" s="197"/>
      <c r="N335" s="197"/>
      <c r="O335" s="197"/>
      <c r="P335" s="197"/>
      <c r="Q335" s="197"/>
      <c r="R335" s="197"/>
      <c r="S335" s="197"/>
      <c r="T335" s="197"/>
      <c r="U335" s="197"/>
      <c r="V335" s="197"/>
      <c r="W335" s="197"/>
      <c r="X335" s="197"/>
      <c r="Y335" s="197"/>
      <c r="Z335" s="197"/>
    </row>
    <row r="336" ht="15.75" customHeight="1">
      <c r="A336" s="34" t="str">
        <f>AI!$A$45</f>
        <v>AIML-05</v>
      </c>
      <c r="B336" s="35" t="str">
        <f>VLOOKUP($A336,AI!$A$13:$E$55,2,0)&amp;""</f>
        <v>Have you limited access to your ML training data to only staff with an explicit business need?</v>
      </c>
      <c r="C336" s="206" t="str">
        <f>VLOOKUP($A336,AI!$A$13:$E$55,3,0)&amp;""</f>
        <v>No</v>
      </c>
      <c r="D336" s="209" t="str">
        <f>IF(LEFT(VLOOKUP($A336,AI!$A$13:$E$55,5,0),21)='Auto Responses'!$A$32,'Auto Responses'!$A$33,VLOOKUP($A336,AI!$A$13:$E$55,4,0))&amp;""</f>
        <v>We don't currently deploy or train ML models.</v>
      </c>
      <c r="E336" s="214" t="str">
        <f>VLOOKUP($A336,AI!$A$13:$E$55,5,0)&amp;""</f>
        <v/>
      </c>
      <c r="F336" s="220"/>
      <c r="G336" s="204" t="str">
        <f>VLOOKUP($A336,Questions!$A$2:$X$333,21,0)&amp;""</f>
        <v>Yes</v>
      </c>
      <c r="H336" s="205"/>
      <c r="I336" s="206" t="str">
        <f>VLOOKUP($A336,Questions!$A$2:$X$333,23,0)&amp;""</f>
        <v>Minor Importance</v>
      </c>
      <c r="J336" s="205"/>
      <c r="K336" s="207" t="b">
        <v>0</v>
      </c>
      <c r="L336" s="2"/>
      <c r="M336" s="197"/>
      <c r="N336" s="197"/>
      <c r="O336" s="197"/>
      <c r="P336" s="197"/>
      <c r="Q336" s="197"/>
      <c r="R336" s="197"/>
      <c r="S336" s="197"/>
      <c r="T336" s="197"/>
      <c r="U336" s="197"/>
      <c r="V336" s="197"/>
      <c r="W336" s="197"/>
      <c r="X336" s="197"/>
      <c r="Y336" s="197"/>
      <c r="Z336" s="197"/>
    </row>
    <row r="337" ht="15.75" customHeight="1">
      <c r="A337" s="34" t="str">
        <f>AI!$A$46</f>
        <v>AIML-06</v>
      </c>
      <c r="B337" s="35" t="str">
        <f>VLOOKUP($A337,AI!$A$13:$E$55,2,0)&amp;""</f>
        <v>Have you implemented adversarial training or other model defense mechanisms to protect your ML-related features?</v>
      </c>
      <c r="C337" s="206" t="str">
        <f>VLOOKUP($A337,AI!$A$13:$E$55,3,0)&amp;""</f>
        <v>No</v>
      </c>
      <c r="D337" s="209" t="str">
        <f>IF(LEFT(VLOOKUP($A337,AI!$A$13:$E$55,5,0),21)='Auto Responses'!$A$32,'Auto Responses'!$A$33,VLOOKUP($A337,AI!$A$13:$E$55,4,0))&amp;""</f>
        <v>We don't currently deploy or train ML models.</v>
      </c>
      <c r="E337" s="214" t="str">
        <f>VLOOKUP($A337,AI!$A$13:$E$55,5,0)&amp;""</f>
        <v/>
      </c>
      <c r="F337" s="220"/>
      <c r="G337" s="204" t="str">
        <f>VLOOKUP($A337,Questions!$A$2:$X$333,21,0)&amp;""</f>
        <v>Yes</v>
      </c>
      <c r="H337" s="205"/>
      <c r="I337" s="206" t="str">
        <f>VLOOKUP($A337,Questions!$A$2:$X$333,23,0)&amp;""</f>
        <v>Minor Importance</v>
      </c>
      <c r="J337" s="205"/>
      <c r="K337" s="207" t="b">
        <v>0</v>
      </c>
      <c r="L337" s="2"/>
      <c r="M337" s="197"/>
      <c r="N337" s="197"/>
      <c r="O337" s="197"/>
      <c r="P337" s="197"/>
      <c r="Q337" s="197"/>
      <c r="R337" s="197"/>
      <c r="S337" s="197"/>
      <c r="T337" s="197"/>
      <c r="U337" s="197"/>
      <c r="V337" s="197"/>
      <c r="W337" s="197"/>
      <c r="X337" s="197"/>
      <c r="Y337" s="197"/>
      <c r="Z337" s="197"/>
    </row>
    <row r="338" ht="15.75" customHeight="1">
      <c r="A338" s="34" t="str">
        <f>AI!$A$47</f>
        <v>AIML-07</v>
      </c>
      <c r="B338" s="35" t="str">
        <f>VLOOKUP($A338,AI!$A$13:$E$55,2,0)&amp;""</f>
        <v>Do you make your ML model transparent through documentation and log inputs and outputs?</v>
      </c>
      <c r="C338" s="206" t="str">
        <f>VLOOKUP($A338,AI!$A$13:$E$55,3,0)&amp;""</f>
        <v>No</v>
      </c>
      <c r="D338" s="209" t="str">
        <f>IF(LEFT(VLOOKUP($A338,AI!$A$13:$E$55,5,0),21)='Auto Responses'!$A$32,'Auto Responses'!$A$33,VLOOKUP($A338,AI!$A$13:$E$55,4,0))&amp;""</f>
        <v>We don't currently deploy or train ML models.</v>
      </c>
      <c r="E338" s="214" t="str">
        <f>VLOOKUP($A338,AI!$A$13:$E$55,5,0)&amp;""</f>
        <v/>
      </c>
      <c r="F338" s="220"/>
      <c r="G338" s="204" t="str">
        <f>VLOOKUP($A338,Questions!$A$2:$X$333,21,0)&amp;""</f>
        <v>Yes</v>
      </c>
      <c r="H338" s="205"/>
      <c r="I338" s="206" t="str">
        <f>VLOOKUP($A338,Questions!$A$2:$X$333,23,0)&amp;""</f>
        <v>Minor Importance</v>
      </c>
      <c r="J338" s="205"/>
      <c r="K338" s="207" t="b">
        <v>0</v>
      </c>
      <c r="L338" s="2"/>
      <c r="M338" s="197"/>
      <c r="N338" s="197"/>
      <c r="O338" s="197"/>
      <c r="P338" s="197"/>
      <c r="Q338" s="197"/>
      <c r="R338" s="197"/>
      <c r="S338" s="197"/>
      <c r="T338" s="197"/>
      <c r="U338" s="197"/>
      <c r="V338" s="197"/>
      <c r="W338" s="197"/>
      <c r="X338" s="197"/>
      <c r="Y338" s="197"/>
      <c r="Z338" s="197"/>
    </row>
    <row r="339" ht="15.75" customHeight="1">
      <c r="A339" s="34" t="str">
        <f>AI!$A$48</f>
        <v>AIML-08</v>
      </c>
      <c r="B339" s="35" t="str">
        <f>VLOOKUP($A339,AI!$A$13:$E$55,2,0)&amp;""</f>
        <v>Do you watermark your ML training data?</v>
      </c>
      <c r="C339" s="206" t="str">
        <f>VLOOKUP($A339,AI!$A$13:$E$55,3,0)&amp;""</f>
        <v>No</v>
      </c>
      <c r="D339" s="209" t="str">
        <f>IF(LEFT(VLOOKUP($A339,AI!$A$13:$E$55,5,0),21)='Auto Responses'!$A$32,'Auto Responses'!$A$33,VLOOKUP($A339,AI!$A$13:$E$55,4,0))&amp;""</f>
        <v>We don't currently deploy or train ML models.</v>
      </c>
      <c r="E339" s="214" t="str">
        <f>VLOOKUP($A339,AI!$A$13:$E$55,5,0)&amp;""</f>
        <v/>
      </c>
      <c r="F339" s="220"/>
      <c r="G339" s="204" t="str">
        <f>VLOOKUP($A339,Questions!$A$2:$X$333,21,0)&amp;""</f>
        <v>Yes</v>
      </c>
      <c r="H339" s="205"/>
      <c r="I339" s="206" t="str">
        <f>VLOOKUP($A339,Questions!$A$2:$X$333,23,0)&amp;""</f>
        <v>Minor Importance</v>
      </c>
      <c r="J339" s="205"/>
      <c r="K339" s="207" t="b">
        <v>0</v>
      </c>
      <c r="L339" s="2"/>
      <c r="M339" s="197"/>
      <c r="N339" s="197"/>
      <c r="O339" s="197"/>
      <c r="P339" s="197"/>
      <c r="Q339" s="197"/>
      <c r="R339" s="197"/>
      <c r="S339" s="197"/>
      <c r="T339" s="197"/>
      <c r="U339" s="197"/>
      <c r="V339" s="197"/>
      <c r="W339" s="197"/>
      <c r="X339" s="197"/>
      <c r="Y339" s="197"/>
      <c r="Z339" s="197"/>
    </row>
    <row r="340" ht="15.75" customHeight="1">
      <c r="A340" s="18" t="str">
        <f>VLOOKUP(LEFT($A341,4),'Auto Responses'!$N$4:$O$38,2,0)&amp;""</f>
        <v> AI Large Language Model (LLM)</v>
      </c>
      <c r="B340" s="40"/>
      <c r="C340" s="225"/>
      <c r="D340" s="41"/>
      <c r="E340" s="226"/>
      <c r="F340" s="199" t="s">
        <v>653</v>
      </c>
      <c r="G340" s="208" t="s">
        <v>648</v>
      </c>
      <c r="H340" s="208" t="s">
        <v>649</v>
      </c>
      <c r="I340" s="208" t="s">
        <v>650</v>
      </c>
      <c r="J340" s="208" t="s">
        <v>651</v>
      </c>
      <c r="K340" s="41"/>
      <c r="L340" s="2"/>
      <c r="M340" s="2"/>
      <c r="N340" s="2"/>
      <c r="O340" s="2"/>
      <c r="P340" s="2"/>
      <c r="Q340" s="2"/>
      <c r="R340" s="2"/>
      <c r="S340" s="2"/>
      <c r="T340" s="2"/>
      <c r="U340" s="2"/>
      <c r="V340" s="2"/>
      <c r="W340" s="2"/>
      <c r="X340" s="2"/>
      <c r="Y340" s="2"/>
      <c r="Z340" s="2"/>
    </row>
    <row r="341" ht="15.75" customHeight="1">
      <c r="A341" s="34" t="str">
        <f>AI!$A$50</f>
        <v>AILM-01</v>
      </c>
      <c r="B341" s="35" t="str">
        <f>VLOOKUP($A341,AI!$A$13:$E$55,2,0)&amp;""</f>
        <v>Do you limit your solution's LLM privileges by default?*</v>
      </c>
      <c r="C341" s="206" t="str">
        <f>VLOOKUP($A341,AI!$A$13:$E$55,3,0)&amp;""</f>
        <v>Yes</v>
      </c>
      <c r="D341" s="209" t="str">
        <f>IF(LEFT(VLOOKUP($A341,AI!$A$13:$E$55,5,0),21)='Auto Responses'!$A$32,'Auto Responses'!$A$33,VLOOKUP($A341,AI!$A$13:$E$55,4,0))&amp;""</f>
        <v>LLM calls are all validated and granular.</v>
      </c>
      <c r="E341" s="214" t="str">
        <f>VLOOKUP($A341,AI!$A$13:$E$55,5,0)&amp;""</f>
        <v/>
      </c>
      <c r="F341" s="220"/>
      <c r="G341" s="204" t="str">
        <f>VLOOKUP($A341,Questions!$A$2:$X$333,21,0)&amp;""</f>
        <v>Yes</v>
      </c>
      <c r="H341" s="205"/>
      <c r="I341" s="206" t="str">
        <f>VLOOKUP($A341,Questions!$A$2:$X$333,23,0)&amp;""</f>
        <v>Critical Importance</v>
      </c>
      <c r="J341" s="205"/>
      <c r="K341" s="207" t="b">
        <v>0</v>
      </c>
      <c r="L341" s="2"/>
      <c r="M341" s="197"/>
      <c r="N341" s="197"/>
      <c r="O341" s="197"/>
      <c r="P341" s="197"/>
      <c r="Q341" s="197"/>
      <c r="R341" s="197"/>
      <c r="S341" s="197"/>
      <c r="T341" s="197"/>
      <c r="U341" s="197"/>
      <c r="V341" s="197"/>
      <c r="W341" s="197"/>
      <c r="X341" s="197"/>
      <c r="Y341" s="197"/>
      <c r="Z341" s="197"/>
    </row>
    <row r="342" ht="15.75" customHeight="1">
      <c r="A342" s="34" t="str">
        <f>AI!$A$51</f>
        <v>AILM-02</v>
      </c>
      <c r="B342" s="35" t="str">
        <f>VLOOKUP($A342,AI!$A$13:$E$55,2,0)&amp;""</f>
        <v>Is your LLM training data vetted, validated, and verified before training the solution's AI model?*</v>
      </c>
      <c r="C342" s="206" t="str">
        <f>VLOOKUP($A342,AI!$A$13:$E$55,3,0)&amp;""</f>
        <v>Yes</v>
      </c>
      <c r="D342" s="209" t="str">
        <f>IF(LEFT(VLOOKUP($A342,AI!$A$13:$E$55,5,0),21)='Auto Responses'!$A$32,'Auto Responses'!$A$33,VLOOKUP($A342,AI!$A$13:$E$55,4,0))&amp;""</f>
        <v>We do not train LLM models.</v>
      </c>
      <c r="E342" s="214" t="str">
        <f>VLOOKUP($A342,AI!$A$13:$E$55,5,0)&amp;""</f>
        <v/>
      </c>
      <c r="F342" s="220"/>
      <c r="G342" s="204" t="str">
        <f>VLOOKUP($A342,Questions!$A$2:$X$333,21,0)&amp;""</f>
        <v>Yes</v>
      </c>
      <c r="H342" s="205"/>
      <c r="I342" s="206" t="str">
        <f>VLOOKUP($A342,Questions!$A$2:$X$333,23,0)&amp;""</f>
        <v>Critical Importance</v>
      </c>
      <c r="J342" s="205"/>
      <c r="K342" s="207" t="b">
        <v>0</v>
      </c>
      <c r="L342" s="2"/>
      <c r="M342" s="197"/>
      <c r="N342" s="197"/>
      <c r="O342" s="197"/>
      <c r="P342" s="197"/>
      <c r="Q342" s="197"/>
      <c r="R342" s="197"/>
      <c r="S342" s="197"/>
      <c r="T342" s="197"/>
      <c r="U342" s="197"/>
      <c r="V342" s="197"/>
      <c r="W342" s="197"/>
      <c r="X342" s="197"/>
      <c r="Y342" s="197"/>
      <c r="Z342" s="197"/>
    </row>
    <row r="343" ht="15.75" customHeight="1">
      <c r="A343" s="34" t="str">
        <f>AI!$A$52</f>
        <v>AILM-03</v>
      </c>
      <c r="B343" s="35" t="str">
        <f>VLOOKUP($A343,AI!$A$13:$E$55,2,0)&amp;""</f>
        <v>Do any actions taken by your solution's LLM features or plugins require human intervention?*</v>
      </c>
      <c r="C343" s="206" t="str">
        <f>VLOOKUP($A343,AI!$A$13:$E$55,3,0)&amp;""</f>
        <v>Yes</v>
      </c>
      <c r="D343" s="209" t="str">
        <f>IF(LEFT(VLOOKUP($A343,AI!$A$13:$E$55,5,0),21)='Auto Responses'!$A$32,'Auto Responses'!$A$33,VLOOKUP($A343,AI!$A$13:$E$55,4,0))&amp;""</f>
        <v>LLM actions require human approval (human-in-the-loop). For example, final grades or any action that changes student records requires explicit teacher confirmation. </v>
      </c>
      <c r="E343" s="214" t="str">
        <f>VLOOKUP($A343,AI!$A$13:$E$55,5,0)&amp;""</f>
        <v/>
      </c>
      <c r="F343" s="220"/>
      <c r="G343" s="204" t="str">
        <f>VLOOKUP($A343,Questions!$A$2:$X$333,21,0)&amp;""</f>
        <v>Yes</v>
      </c>
      <c r="H343" s="205"/>
      <c r="I343" s="206" t="str">
        <f>VLOOKUP($A343,Questions!$A$2:$X$333,23,0)&amp;""</f>
        <v>Critical Importance</v>
      </c>
      <c r="J343" s="205"/>
      <c r="K343" s="207" t="b">
        <v>0</v>
      </c>
      <c r="L343" s="2"/>
      <c r="M343" s="197"/>
      <c r="N343" s="197"/>
      <c r="O343" s="197"/>
      <c r="P343" s="197"/>
      <c r="Q343" s="197"/>
      <c r="R343" s="197"/>
      <c r="S343" s="197"/>
      <c r="T343" s="197"/>
      <c r="U343" s="197"/>
      <c r="V343" s="197"/>
      <c r="W343" s="197"/>
      <c r="X343" s="197"/>
      <c r="Y343" s="197"/>
      <c r="Z343" s="197"/>
    </row>
    <row r="344" ht="15.75" customHeight="1">
      <c r="A344" s="34" t="str">
        <f>AI!$A$53</f>
        <v>AILM-04</v>
      </c>
      <c r="B344" s="35" t="str">
        <f>VLOOKUP($A344,AI!$A$13:$E$55,2,0)&amp;""</f>
        <v>Do you limit multiple LLM model plugins being called as part of a single input?*</v>
      </c>
      <c r="C344" s="206" t="str">
        <f>VLOOKUP($A344,AI!$A$13:$E$55,3,0)&amp;""</f>
        <v>Yes</v>
      </c>
      <c r="D344" s="209" t="str">
        <f>IF(LEFT(VLOOKUP($A344,AI!$A$13:$E$55,5,0),21)='Auto Responses'!$A$32,'Auto Responses'!$A$33,VLOOKUP($A344,AI!$A$13:$E$55,4,0))&amp;""</f>
        <v>We currently work with a graph-based structure.</v>
      </c>
      <c r="E344" s="214" t="str">
        <f>VLOOKUP($A344,AI!$A$13:$E$55,5,0)&amp;""</f>
        <v/>
      </c>
      <c r="F344" s="220"/>
      <c r="G344" s="204" t="str">
        <f>VLOOKUP($A344,Questions!$A$2:$X$333,21,0)&amp;""</f>
        <v>Yes</v>
      </c>
      <c r="H344" s="205"/>
      <c r="I344" s="206" t="str">
        <f>VLOOKUP($A344,Questions!$A$2:$X$333,23,0)&amp;""</f>
        <v>Critical Importance</v>
      </c>
      <c r="J344" s="205"/>
      <c r="K344" s="207" t="b">
        <v>0</v>
      </c>
      <c r="L344" s="2"/>
      <c r="M344" s="197"/>
      <c r="N344" s="197"/>
      <c r="O344" s="197"/>
      <c r="P344" s="197"/>
      <c r="Q344" s="197"/>
      <c r="R344" s="197"/>
      <c r="S344" s="197"/>
      <c r="T344" s="197"/>
      <c r="U344" s="197"/>
      <c r="V344" s="197"/>
      <c r="W344" s="197"/>
      <c r="X344" s="197"/>
      <c r="Y344" s="197"/>
      <c r="Z344" s="197"/>
    </row>
    <row r="345" ht="15.75" customHeight="1">
      <c r="A345" s="34" t="str">
        <f>AI!$A$54</f>
        <v>AILM-05</v>
      </c>
      <c r="B345" s="35" t="str">
        <f>VLOOKUP($A345,AI!$A$13:$E$55,2,0)&amp;""</f>
        <v>Do you limit your solution's LLM resource use per request, per step, and per action?</v>
      </c>
      <c r="C345" s="206" t="str">
        <f>VLOOKUP($A345,AI!$A$13:$E$55,3,0)&amp;""</f>
        <v>Yes</v>
      </c>
      <c r="D345" s="209" t="str">
        <f>IF(LEFT(VLOOKUP($A345,AI!$A$13:$E$55,5,0),21)='Auto Responses'!$A$32,'Auto Responses'!$A$33,VLOOKUP($A345,AI!$A$13:$E$55,4,0))&amp;""</f>
        <v>Resource controls (timeouts, token limits, rate limits and quotas) are enforced per request and per tenant to mitigate denial-of-service and runaway usage. These limits are configurable during onboarding and enforced by the platform and by provider quotas. Alerts trigger when thresholds are approached.</v>
      </c>
      <c r="E345" s="214" t="str">
        <f>VLOOKUP($A345,AI!$A$13:$E$55,5,0)&amp;""</f>
        <v/>
      </c>
      <c r="F345" s="220"/>
      <c r="G345" s="204" t="str">
        <f>VLOOKUP($A345,Questions!$A$2:$X$333,21,0)&amp;""</f>
        <v>Yes</v>
      </c>
      <c r="H345" s="205"/>
      <c r="I345" s="206" t="str">
        <f>VLOOKUP($A345,Questions!$A$2:$X$333,23,0)&amp;""</f>
        <v>Standard Importance</v>
      </c>
      <c r="J345" s="205"/>
      <c r="K345" s="207" t="b">
        <v>0</v>
      </c>
      <c r="L345" s="2"/>
      <c r="M345" s="197"/>
      <c r="N345" s="197"/>
      <c r="O345" s="197"/>
      <c r="P345" s="197"/>
      <c r="Q345" s="197"/>
      <c r="R345" s="197"/>
      <c r="S345" s="197"/>
      <c r="T345" s="197"/>
      <c r="U345" s="197"/>
      <c r="V345" s="197"/>
      <c r="W345" s="197"/>
      <c r="X345" s="197"/>
      <c r="Y345" s="197"/>
      <c r="Z345" s="197"/>
    </row>
    <row r="346" ht="15.75" customHeight="1">
      <c r="A346" s="34" t="str">
        <f>AI!$A$55</f>
        <v>AILM-06</v>
      </c>
      <c r="B346" s="35" t="str">
        <f>VLOOKUP($A346,AI!$A$13:$E$55,2,0)&amp;""</f>
        <v>Do you leverage LLM model tuning or other model validation mechanisms?</v>
      </c>
      <c r="C346" s="206" t="str">
        <f>VLOOKUP($A346,AI!$A$13:$E$55,3,0)&amp;""</f>
        <v>Yes</v>
      </c>
      <c r="D346" s="209" t="str">
        <f>IF(LEFT(VLOOKUP($A346,AI!$A$13:$E$55,5,0),21)='Auto Responses'!$A$32,'Auto Responses'!$A$33,VLOOKUP($A346,AI!$A$13:$E$55,4,0))&amp;""</f>
        <v>We leverage Evals and accuracy testing as a part of our prompt engineering process.</v>
      </c>
      <c r="E346" s="214" t="str">
        <f>VLOOKUP($A346,AI!$A$13:$E$55,5,0)&amp;""</f>
        <v/>
      </c>
      <c r="F346" s="220"/>
      <c r="G346" s="204" t="str">
        <f>VLOOKUP($A346,Questions!$A$2:$X$333,21,0)&amp;""</f>
        <v>Yes</v>
      </c>
      <c r="H346" s="205"/>
      <c r="I346" s="206" t="str">
        <f>VLOOKUP($A346,Questions!$A$2:$X$333,23,0)&amp;""</f>
        <v>Standard Importance</v>
      </c>
      <c r="J346" s="205"/>
      <c r="K346" s="207" t="b">
        <v>0</v>
      </c>
      <c r="L346" s="2"/>
      <c r="M346" s="197"/>
      <c r="N346" s="51" t="s">
        <v>35</v>
      </c>
      <c r="O346" s="197"/>
      <c r="P346" s="197"/>
      <c r="Q346" s="197"/>
      <c r="R346" s="197"/>
      <c r="S346" s="197"/>
      <c r="T346" s="197"/>
      <c r="U346" s="197"/>
      <c r="V346" s="197"/>
      <c r="W346" s="197"/>
      <c r="X346" s="197"/>
      <c r="Y346" s="197"/>
      <c r="Z346" s="197"/>
    </row>
    <row r="347" ht="42.0" customHeight="1">
      <c r="A347" s="62" t="s">
        <v>47</v>
      </c>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ht="15.0" hidden="1"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ht="15.0" hidden="1"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ht="15.0" hidden="1"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ht="15.0" hidden="1"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ht="15.0" hidden="1"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ht="15.0" hidden="1"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ht="15.0" hidden="1"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ht="15.0" hidden="1"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ht="15.0" hidden="1"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ht="15.0" hidden="1"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ht="15.0" hidden="1"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ht="15.0" hidden="1"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ht="15.0" hidden="1"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ht="15.0" hidden="1"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ht="15.0" hidden="1"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ht="15.0" hidden="1"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ht="15.0" hidden="1"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1">
    <mergeCell ref="A19:C19"/>
  </mergeCells>
  <dataValidations>
    <dataValidation type="list" allowBlank="1" showErrorMessage="1" sqref="J56:J64 J66:J70 J72:J79 J81:J87 J89:J93 J95:J110 J112:J126 J128:J145 J147:J169 J171:J184 J186:J201 J203:J213 J215:J218 J220:J225 J227:J244 J246:J255 J257:J285 J287:J298 J300:J309 J311:J312 J314:J318 J320:J324 J326:J330 J332:J339 J341:J346">
      <formula1>'Auto Responses'!$J$11:$J$14</formula1>
    </dataValidation>
    <dataValidation type="list" allowBlank="1" showErrorMessage="1" sqref="H56:H64 H66:H70 H72:H79 H81:H87 H89:H93 H95:H110 H112:H126 H128:H145 H147:H169 H171:H184 H186:H201 H203:H213 H215:H218 H220:H225 H227:H244 H246:H255 H257:H285 H287:H298 H300:H309 H311:H312 H314:H318 H320:H324 H326:H330 H332:H339 H341:H346">
      <formula1>'Auto Responses'!$J$7:$J$8</formula1>
    </dataValidation>
  </dataValidations>
  <hyperlinks>
    <hyperlink display="Jump to  Company Information" location="'Institution Evaluation'!A66" ref="G21"/>
    <hyperlink display="Jump to  Documentation" location="'Institution Evaluation'!A81" ref="G22"/>
    <hyperlink display="Jump to  Assessment of Third Parties" location="'Institution Evaluation'!A89" ref="G23"/>
    <hyperlink display="Jump to  Change Management" location="'Institution Evaluation'!A95" ref="G24"/>
    <hyperlink display="Jump to  Policies, Processes, and Procedures" location="'Institution Evaluation'!A112" ref="G25"/>
    <hyperlink display="Jump to  Authentication, Authorization, and Account Management" location="'Institution Evaluation'!A128" ref="G26"/>
    <hyperlink display="Jump to  Data" location="'Institution Evaluation'!A147" ref="G27"/>
    <hyperlink display="Jump to  Application/Service Security" location="'Institution Evaluation'!A171" ref="G28"/>
    <hyperlink display="Jump to  Datacenter" location="'Institution Evaluation'!A186" ref="G29"/>
    <hyperlink display="Jump to  Firewalls, IDS, IPS, and Networking" location="'Institution Evaluation'!A204" ref="G30"/>
    <hyperlink display="Jump to  Incident Handling" location="'Institution Evaluation'!A206" ref="G31"/>
    <hyperlink display="Jump to  Vulnerability Management" location="'Institution Evaluation'!A221" ref="G32"/>
    <hyperlink display="Jump to  Consulting Services" location="'Institution Evaluation'!A247" ref="G33"/>
    <hyperlink display="Jump to HIPAA Compliance " location="'Institution Evaluation'!A258" ref="G34"/>
    <hyperlink display="Jump to  Payment Card Industry Data Security Standard (PCI DSS)" location="'Institution Evaluation'!A288" ref="G35"/>
    <hyperlink display="Jump to  On-Premises Data Solutions" location="'Institution Evaluation'!A301" ref="G36"/>
    <hyperlink display="Jump to  IT Accessibility" location="'Institution Evaluation'!A228" ref="G37"/>
    <hyperlink display="Jump to AI Questions" location="'Institution Evaluation'!A311" ref="G38"/>
    <hyperlink display="Jump to Privacy Scorecard" location="'Privacy Analyst Evaluation'!A1" ref="G39"/>
    <hyperlink display="Back to Scorecard" location="'Institution Evaluation'!A1" ref="F55"/>
    <hyperlink display="Back to Scorecard" location="'Institution Evaluation'!A1" ref="F65"/>
    <hyperlink display="Back to Scorecard" location="'Institution Evaluation'!A1" ref="F71"/>
    <hyperlink display="Back to Scorecard" location="'Institution Evaluation'!A1" ref="F80"/>
    <hyperlink display="Back to Scorecard" location="'Institution Evaluation'!A1" ref="F88"/>
    <hyperlink display="Back to Scorecard" location="'Institution Evaluation'!A1" ref="F94"/>
    <hyperlink display="Back to Scorecard" location="'Institution Evaluation'!A1" ref="F111"/>
    <hyperlink display="Back to Scorecard" location="'Institution Evaluation'!A1" ref="F127"/>
    <hyperlink display="Back to Scorecard" location="'Institution Evaluation'!A1" ref="F146"/>
    <hyperlink display="Back to Scorecard" location="'Institution Evaluation'!A1" ref="F170"/>
    <hyperlink display="Back to Scorecard" location="'Institution Evaluation'!A1" ref="F185"/>
    <hyperlink display="Back to Scorecard" location="'Institution Evaluation'!A1" ref="F202"/>
    <hyperlink display="Back to Scorecard" location="'Institution Evaluation'!A1" ref="F214"/>
    <hyperlink display="Back to Scorecard" location="'Institution Evaluation'!A1" ref="F219"/>
    <hyperlink display="Back to Scorecard" location="'Institution Evaluation'!A1" ref="F226"/>
    <hyperlink display="Back to Scorecard" location="'Institution Evaluation'!A1" ref="F245"/>
    <hyperlink display="Back to Scorecard" location="'Institution Evaluation'!A1" ref="F256"/>
    <hyperlink display="Back to Scorecard" location="'Institution Evaluation'!A1" ref="F286"/>
    <hyperlink display="Back to Scorecard" location="'Institution Evaluation'!A1" ref="F299"/>
    <hyperlink display="Back to Scorecard" location="'Institution Evaluation'!A1" ref="F310"/>
    <hyperlink display="Back to Scorecard" location="'Institution Evaluation'!A1" ref="F313"/>
    <hyperlink display="Back to Scorecard" location="'Institution Evaluation'!A1" ref="F319"/>
    <hyperlink display="Back to Scorecard" location="'Institution Evaluation'!A1" ref="F325"/>
    <hyperlink display="Back to Scorecard" location="'Institution Evaluation'!A1" ref="F331"/>
    <hyperlink display="Back to Scorecard" location="'Institution Evaluation'!A1" ref="F340"/>
  </hyperlinks>
  <printOptions/>
  <pageMargins bottom="0.75" footer="0.0" header="0.0" left="0.7" right="0.7" top="0.75"/>
  <pageSetup orientation="portrait"/>
  <drawing r:id="rId1"/>
</worksheet>
</file>